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xl/comments3.xml" ContentType="application/vnd.openxmlformats-officedocument.spreadsheetml.comments+xml"/>
  <Override PartName="/docProps/app.xml" ContentType="application/vnd.openxmlformats-officedocument.extended-properties+xml"/>
  <Override PartName="/xl/comments5.xml" ContentType="application/vnd.openxmlformats-officedocument.spreadsheetml.comments+xml"/>
  <Override PartName="/xl/comments6.xml" ContentType="application/vnd.openxmlformats-officedocument.spreadsheetml.comments+xml"/>
  <Override PartName="/xl/comments4.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codeName="ThisWorkbook" defaultThemeVersion="124226"/>
  <mc:AlternateContent xmlns:mc="http://schemas.openxmlformats.org/markup-compatibility/2006">
    <mc:Choice Requires="x15">
      <x15ac:absPath xmlns:x15ac="http://schemas.microsoft.com/office/spreadsheetml/2010/11/ac" url="https://mercyhousing-my.sharepoint.com/personal/mkaplan_mercyhousing_org/Documents/Desktop/"/>
    </mc:Choice>
  </mc:AlternateContent>
  <xr:revisionPtr revIDLastSave="235" documentId="13_ncr:1_{52B14D94-15FF-4648-B349-FFA7668D9035}" xr6:coauthVersionLast="47" xr6:coauthVersionMax="47" xr10:uidLastSave="{5AC99A7F-ADEE-4185-BD8D-0A51E30AB60F}"/>
  <bookViews>
    <workbookView xWindow="585" yWindow="510" windowWidth="26490" windowHeight="13905"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state="hidden"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4" l="1"/>
  <c r="C4" i="4"/>
  <c r="G41" i="9" l="1"/>
  <c r="I41" i="9" s="1"/>
  <c r="K41" i="9" s="1"/>
  <c r="M41" i="9" s="1"/>
  <c r="O41" i="9" s="1"/>
  <c r="Q41" i="9" s="1"/>
  <c r="S41" i="9" s="1"/>
  <c r="U41" i="9" s="1"/>
  <c r="W41" i="9" s="1"/>
  <c r="Y41" i="9" s="1"/>
  <c r="AA41" i="9" s="1"/>
  <c r="AC41" i="9" s="1"/>
  <c r="AE41" i="9" s="1"/>
  <c r="AG41" i="9" s="1"/>
  <c r="AI41" i="9"/>
  <c r="AK41" i="9"/>
  <c r="AM41" i="9"/>
  <c r="AO41" i="9"/>
  <c r="AQ41" i="9"/>
  <c r="AS41" i="9"/>
  <c r="AU41" i="9"/>
  <c r="AW41" i="9"/>
  <c r="AY41" i="9"/>
  <c r="BA41" i="9"/>
  <c r="BC41" i="9"/>
  <c r="BE41" i="9"/>
  <c r="BG41" i="9"/>
  <c r="BI41" i="9"/>
  <c r="BK41" i="9"/>
  <c r="BM41" i="9"/>
  <c r="BO41" i="9"/>
  <c r="BQ41" i="9"/>
  <c r="BS41" i="9"/>
  <c r="BU41" i="9"/>
  <c r="BW41" i="9"/>
  <c r="BY41" i="9"/>
  <c r="CA41" i="9"/>
  <c r="CC41" i="9"/>
  <c r="CE41" i="9"/>
  <c r="CG41" i="9"/>
  <c r="CI41" i="9"/>
  <c r="CK41" i="9"/>
  <c r="CM41" i="9"/>
  <c r="CO41" i="9"/>
  <c r="CQ41" i="9"/>
  <c r="CS41" i="9"/>
  <c r="CU41" i="9"/>
  <c r="CW41" i="9"/>
  <c r="CY41" i="9"/>
  <c r="DA41" i="9"/>
  <c r="DC41" i="9"/>
  <c r="DE41" i="9"/>
  <c r="DG41" i="9"/>
  <c r="DI41" i="9"/>
  <c r="DK41" i="9"/>
  <c r="DM41" i="9"/>
  <c r="DO41" i="9"/>
  <c r="DQ41" i="9"/>
  <c r="DS41" i="9"/>
  <c r="DU41" i="9"/>
  <c r="DW41" i="9"/>
  <c r="DY41" i="9"/>
  <c r="EA41" i="9"/>
  <c r="EC41" i="9"/>
  <c r="EE41" i="9"/>
  <c r="EG41" i="9"/>
  <c r="EI41" i="9"/>
  <c r="EK41" i="9"/>
  <c r="EM41" i="9"/>
  <c r="EO41" i="9"/>
  <c r="EQ41" i="9"/>
  <c r="ES41" i="9"/>
  <c r="EU41" i="9"/>
  <c r="EW41" i="9"/>
  <c r="EY41" i="9"/>
  <c r="FA41" i="9"/>
  <c r="FC41" i="9"/>
  <c r="FE41" i="9"/>
  <c r="FG41" i="9"/>
  <c r="FI41" i="9"/>
  <c r="FK41" i="9"/>
  <c r="FM41" i="9"/>
  <c r="FO41" i="9"/>
  <c r="FQ41" i="9"/>
  <c r="FS41" i="9"/>
  <c r="FU41" i="9"/>
  <c r="FW41" i="9"/>
  <c r="FY41" i="9"/>
  <c r="GA41" i="9"/>
  <c r="GC41" i="9"/>
  <c r="GE41" i="9"/>
  <c r="GG41" i="9"/>
  <c r="GI41" i="9"/>
  <c r="GK41" i="9"/>
  <c r="GM41" i="9"/>
  <c r="GO41" i="9"/>
  <c r="GQ41" i="9"/>
  <c r="GS41" i="9"/>
  <c r="GU41" i="9"/>
  <c r="GW41" i="9"/>
  <c r="GY41" i="9"/>
  <c r="HA41" i="9"/>
  <c r="HC41" i="9"/>
  <c r="HE41" i="9"/>
  <c r="HG41" i="9"/>
  <c r="HI41" i="9"/>
  <c r="HK41" i="9"/>
  <c r="HM41" i="9"/>
  <c r="HO41" i="9"/>
  <c r="HQ41" i="9"/>
  <c r="HS41" i="9"/>
  <c r="HU41" i="9"/>
  <c r="HW41" i="9"/>
  <c r="HY41" i="9"/>
  <c r="IA41" i="9"/>
  <c r="IC41" i="9"/>
  <c r="IE41" i="9"/>
  <c r="IG41" i="9"/>
  <c r="II41" i="9"/>
  <c r="IK41" i="9"/>
  <c r="IM41" i="9"/>
  <c r="IO41" i="9"/>
  <c r="IQ41" i="9"/>
  <c r="IS41" i="9"/>
  <c r="IU41" i="9"/>
  <c r="IW41" i="9"/>
  <c r="IY41" i="9"/>
  <c r="JA41" i="9"/>
  <c r="JC41" i="9"/>
  <c r="JE41" i="9"/>
  <c r="JG41" i="9"/>
  <c r="JI41" i="9"/>
  <c r="JK41" i="9"/>
  <c r="JM41" i="9"/>
  <c r="JO41" i="9"/>
  <c r="JQ41" i="9"/>
  <c r="JS41" i="9"/>
  <c r="JU41" i="9"/>
  <c r="JW41" i="9"/>
  <c r="JY41" i="9"/>
  <c r="KA41" i="9"/>
  <c r="KC41" i="9"/>
  <c r="KE41" i="9"/>
  <c r="KG41" i="9"/>
  <c r="KI41" i="9"/>
  <c r="KK41" i="9"/>
  <c r="KM41" i="9"/>
  <c r="KO41" i="9"/>
  <c r="KQ41" i="9"/>
  <c r="KS41" i="9"/>
  <c r="KU41" i="9"/>
  <c r="KW41" i="9"/>
  <c r="KY41" i="9"/>
  <c r="LA41" i="9"/>
  <c r="LC41" i="9"/>
  <c r="LE41" i="9"/>
  <c r="LG41" i="9"/>
  <c r="LI41" i="9"/>
  <c r="LK41" i="9"/>
  <c r="LM41" i="9"/>
  <c r="LO41" i="9"/>
  <c r="LQ41" i="9"/>
  <c r="LS41" i="9"/>
  <c r="LU41" i="9"/>
  <c r="LW41" i="9"/>
  <c r="LY41" i="9"/>
  <c r="MA41" i="9"/>
  <c r="MC41" i="9"/>
  <c r="ME41" i="9"/>
  <c r="MG41" i="9"/>
  <c r="MI41" i="9"/>
  <c r="MK41" i="9"/>
  <c r="MM41" i="9"/>
  <c r="MO41" i="9"/>
  <c r="MQ41" i="9"/>
  <c r="MS41" i="9"/>
  <c r="MU41" i="9"/>
  <c r="MW41" i="9"/>
  <c r="MY41" i="9"/>
  <c r="NA41" i="9"/>
  <c r="NC41" i="9"/>
  <c r="NE41" i="9"/>
  <c r="NG41" i="9"/>
  <c r="NI41" i="9"/>
  <c r="NK41" i="9"/>
  <c r="NM41" i="9"/>
  <c r="NO41" i="9"/>
  <c r="NQ41" i="9"/>
  <c r="NS41" i="9"/>
  <c r="NU41" i="9"/>
  <c r="NW41" i="9"/>
  <c r="NY41" i="9"/>
  <c r="OA41" i="9"/>
  <c r="OC41" i="9"/>
  <c r="OE41" i="9"/>
  <c r="OG41" i="9"/>
  <c r="OI41" i="9"/>
  <c r="OK41" i="9"/>
  <c r="OM41" i="9"/>
  <c r="OO41" i="9"/>
  <c r="OQ41" i="9"/>
  <c r="OS41" i="9"/>
  <c r="OU41" i="9"/>
  <c r="OW41" i="9"/>
  <c r="OY41" i="9"/>
  <c r="PA41" i="9"/>
  <c r="PC41" i="9"/>
  <c r="PE41" i="9"/>
  <c r="PG41" i="9"/>
  <c r="PI41" i="9"/>
  <c r="PK41" i="9"/>
  <c r="PM41" i="9"/>
  <c r="PO41" i="9"/>
  <c r="PQ41" i="9"/>
  <c r="PS41" i="9"/>
  <c r="PU41" i="9"/>
  <c r="PW41" i="9"/>
  <c r="PY41" i="9"/>
  <c r="QA41" i="9"/>
  <c r="QC41" i="9"/>
  <c r="QE41" i="9"/>
  <c r="QG41" i="9"/>
  <c r="QI41" i="9"/>
  <c r="QK41" i="9"/>
  <c r="QM41" i="9"/>
  <c r="QO41" i="9"/>
  <c r="QQ41" i="9"/>
  <c r="QS41" i="9"/>
  <c r="QU41" i="9"/>
  <c r="QW41" i="9"/>
  <c r="QY41" i="9"/>
  <c r="RA41" i="9"/>
  <c r="RC41" i="9"/>
  <c r="RE41" i="9"/>
  <c r="RG41" i="9"/>
  <c r="RI41" i="9"/>
  <c r="RK41" i="9"/>
  <c r="RM41" i="9"/>
  <c r="RO41" i="9"/>
  <c r="RQ41" i="9"/>
  <c r="RS41" i="9"/>
  <c r="RU41" i="9"/>
  <c r="RW41" i="9"/>
  <c r="RY41" i="9"/>
  <c r="SA41" i="9"/>
  <c r="SC41" i="9"/>
  <c r="SE41" i="9"/>
  <c r="SG41" i="9"/>
  <c r="SI41" i="9"/>
  <c r="SK41" i="9"/>
  <c r="SM41" i="9"/>
  <c r="SO41" i="9"/>
  <c r="SQ41" i="9"/>
  <c r="SS41" i="9"/>
  <c r="SU41" i="9"/>
  <c r="SW41" i="9"/>
  <c r="SY41" i="9"/>
  <c r="TA41" i="9"/>
  <c r="TC41" i="9"/>
  <c r="TE41" i="9"/>
  <c r="TG41" i="9"/>
  <c r="TI41" i="9"/>
  <c r="TK41" i="9"/>
  <c r="TM41" i="9"/>
  <c r="TO41" i="9"/>
  <c r="TQ41" i="9"/>
  <c r="TS41" i="9"/>
  <c r="TU41" i="9"/>
  <c r="TW41" i="9"/>
  <c r="TY41" i="9"/>
  <c r="UA41" i="9"/>
  <c r="UC41" i="9"/>
  <c r="UE41" i="9"/>
  <c r="UG41" i="9"/>
  <c r="UI41" i="9"/>
  <c r="UK41" i="9"/>
  <c r="UM41" i="9"/>
  <c r="UO41" i="9"/>
  <c r="UQ41" i="9"/>
  <c r="US41" i="9"/>
  <c r="UU41" i="9"/>
  <c r="UW41" i="9"/>
  <c r="UY41" i="9"/>
  <c r="VA41" i="9"/>
  <c r="VC41" i="9"/>
  <c r="VE41" i="9"/>
  <c r="VG41" i="9"/>
  <c r="VI41" i="9"/>
  <c r="VK41" i="9"/>
  <c r="VM41" i="9"/>
  <c r="VO41" i="9"/>
  <c r="VQ41" i="9"/>
  <c r="VS41" i="9"/>
  <c r="VU41" i="9"/>
  <c r="VW41" i="9"/>
  <c r="VY41" i="9"/>
  <c r="WA41" i="9"/>
  <c r="WC41" i="9"/>
  <c r="WE41" i="9"/>
  <c r="WG41" i="9"/>
  <c r="WI41" i="9"/>
  <c r="WK41" i="9"/>
  <c r="WM41" i="9"/>
  <c r="WO41" i="9"/>
  <c r="WQ41" i="9"/>
  <c r="WS41" i="9"/>
  <c r="WU41" i="9"/>
  <c r="WW41" i="9"/>
  <c r="WY41" i="9"/>
  <c r="XA41" i="9"/>
  <c r="XC41" i="9"/>
  <c r="XE41" i="9"/>
  <c r="XG41" i="9"/>
  <c r="XI41" i="9"/>
  <c r="XK41" i="9"/>
  <c r="XM41" i="9"/>
  <c r="XO41" i="9"/>
  <c r="XQ41" i="9"/>
  <c r="XS41" i="9"/>
  <c r="XU41" i="9"/>
  <c r="XW41" i="9"/>
  <c r="XY41" i="9"/>
  <c r="YA41" i="9"/>
  <c r="YC41" i="9"/>
  <c r="YE41" i="9"/>
  <c r="YG41" i="9"/>
  <c r="YI41" i="9"/>
  <c r="YK41" i="9"/>
  <c r="YM41" i="9"/>
  <c r="YO41" i="9"/>
  <c r="YQ41" i="9"/>
  <c r="YS41" i="9"/>
  <c r="YU41" i="9"/>
  <c r="YW41" i="9"/>
  <c r="YY41" i="9"/>
  <c r="ZA41" i="9"/>
  <c r="ZC41" i="9"/>
  <c r="ZE41" i="9"/>
  <c r="ZG41" i="9"/>
  <c r="ZI41" i="9"/>
  <c r="ZK41" i="9"/>
  <c r="ZM41" i="9"/>
  <c r="ZO41" i="9"/>
  <c r="ZQ41" i="9"/>
  <c r="ZS41" i="9"/>
  <c r="ZU41" i="9"/>
  <c r="ZW41" i="9"/>
  <c r="ZY41" i="9"/>
  <c r="AAA41" i="9"/>
  <c r="AAC41" i="9"/>
  <c r="AAE41" i="9"/>
  <c r="AAG41" i="9"/>
  <c r="AAI41" i="9"/>
  <c r="AAK41" i="9"/>
  <c r="AAM41" i="9"/>
  <c r="AAO41" i="9"/>
  <c r="AAQ41" i="9"/>
  <c r="AAS41" i="9"/>
  <c r="AAU41" i="9"/>
  <c r="AAW41" i="9"/>
  <c r="AAY41" i="9"/>
  <c r="ABA41" i="9"/>
  <c r="ABC41" i="9"/>
  <c r="ABE41" i="9"/>
  <c r="ABG41" i="9"/>
  <c r="ABI41" i="9"/>
  <c r="ABK41" i="9"/>
  <c r="ABM41" i="9"/>
  <c r="ABO41" i="9"/>
  <c r="ABQ41" i="9"/>
  <c r="ABS41" i="9"/>
  <c r="ABU41" i="9"/>
  <c r="ABW41" i="9"/>
  <c r="ABY41" i="9"/>
  <c r="ACA41" i="9"/>
  <c r="ACC41" i="9"/>
  <c r="ACE41" i="9"/>
  <c r="ACG41" i="9"/>
  <c r="ACI41" i="9"/>
  <c r="ACK41" i="9"/>
  <c r="ACM41" i="9"/>
  <c r="ACO41" i="9"/>
  <c r="ACQ41" i="9"/>
  <c r="ACS41" i="9"/>
  <c r="ACU41" i="9"/>
  <c r="ACW41" i="9"/>
  <c r="ACY41" i="9"/>
  <c r="ADA41" i="9"/>
  <c r="ADC41" i="9"/>
  <c r="ADE41" i="9"/>
  <c r="ADG41" i="9"/>
  <c r="ADI41" i="9"/>
  <c r="ADK41" i="9"/>
  <c r="ADM41" i="9"/>
  <c r="ADO41" i="9"/>
  <c r="ADQ41" i="9"/>
  <c r="ADS41" i="9"/>
  <c r="ADU41" i="9"/>
  <c r="ADW41" i="9"/>
  <c r="ADY41" i="9"/>
  <c r="AEA41" i="9"/>
  <c r="AEC41" i="9"/>
  <c r="AEE41" i="9"/>
  <c r="AEG41" i="9"/>
  <c r="AEI41" i="9"/>
  <c r="AEK41" i="9"/>
  <c r="AEM41" i="9"/>
  <c r="AEO41" i="9"/>
  <c r="AEQ41" i="9"/>
  <c r="AES41" i="9"/>
  <c r="AEU41" i="9"/>
  <c r="AEW41" i="9"/>
  <c r="AEY41" i="9"/>
  <c r="AFA41" i="9"/>
  <c r="AFC41" i="9"/>
  <c r="AFE41" i="9"/>
  <c r="AFG41" i="9"/>
  <c r="AFI41" i="9"/>
  <c r="AFK41" i="9"/>
  <c r="AFM41" i="9"/>
  <c r="AFO41" i="9"/>
  <c r="AFQ41" i="9"/>
  <c r="AFS41" i="9"/>
  <c r="AFU41" i="9"/>
  <c r="AFW41" i="9"/>
  <c r="AFY41" i="9"/>
  <c r="AGA41" i="9"/>
  <c r="AGC41" i="9"/>
  <c r="AGE41" i="9"/>
  <c r="AGG41" i="9"/>
  <c r="AGI41" i="9"/>
  <c r="AGK41" i="9"/>
  <c r="AGM41" i="9"/>
  <c r="AGO41" i="9"/>
  <c r="AGQ41" i="9"/>
  <c r="AGS41" i="9"/>
  <c r="AGU41" i="9"/>
  <c r="AGW41" i="9"/>
  <c r="AGY41" i="9"/>
  <c r="AHA41" i="9"/>
  <c r="AHC41" i="9"/>
  <c r="AHE41" i="9"/>
  <c r="AHG41" i="9"/>
  <c r="AHI41" i="9"/>
  <c r="AHK41" i="9"/>
  <c r="AHM41" i="9"/>
  <c r="AHO41" i="9"/>
  <c r="AHQ41" i="9"/>
  <c r="AHS41" i="9"/>
  <c r="AHU41" i="9"/>
  <c r="AHW41" i="9"/>
  <c r="AHY41" i="9"/>
  <c r="AIA41" i="9"/>
  <c r="AIC41" i="9"/>
  <c r="AIE41" i="9"/>
  <c r="AIG41" i="9"/>
  <c r="AII41" i="9"/>
  <c r="AIK41" i="9"/>
  <c r="AIM41" i="9"/>
  <c r="AIO41" i="9"/>
  <c r="AIQ41" i="9"/>
  <c r="AIS41" i="9"/>
  <c r="AIU41" i="9"/>
  <c r="AIW41" i="9"/>
  <c r="AIY41" i="9"/>
  <c r="AJA41" i="9"/>
  <c r="AJC41" i="9"/>
  <c r="AJE41" i="9"/>
  <c r="AJG41" i="9"/>
  <c r="AJI41" i="9"/>
  <c r="AJK41" i="9"/>
  <c r="AJM41" i="9"/>
  <c r="AJO41" i="9"/>
  <c r="AJQ41" i="9"/>
  <c r="AJS41" i="9"/>
  <c r="AJU41" i="9"/>
  <c r="AJW41" i="9"/>
  <c r="AJY41" i="9"/>
  <c r="AKA41" i="9"/>
  <c r="AKC41" i="9"/>
  <c r="AKE41" i="9"/>
  <c r="AKG41" i="9"/>
  <c r="AKI41" i="9"/>
  <c r="AKK41" i="9"/>
  <c r="AKM41" i="9"/>
  <c r="AKO41" i="9"/>
  <c r="AKQ41" i="9"/>
  <c r="AKS41" i="9"/>
  <c r="AKU41" i="9"/>
  <c r="AKW41" i="9"/>
  <c r="AKY41" i="9"/>
  <c r="ALA41" i="9"/>
  <c r="ALC41" i="9"/>
  <c r="ALE41" i="9"/>
  <c r="ALG41" i="9"/>
  <c r="ALI41" i="9"/>
  <c r="ALK41" i="9"/>
  <c r="ALM41" i="9"/>
  <c r="ALO41" i="9"/>
  <c r="ALQ41" i="9"/>
  <c r="ALS41" i="9"/>
  <c r="ALU41" i="9"/>
  <c r="ALW41" i="9"/>
  <c r="ALY41" i="9"/>
  <c r="AMA41" i="9"/>
  <c r="AMC41" i="9"/>
  <c r="AME41" i="9"/>
  <c r="AMG41" i="9"/>
  <c r="AMI41" i="9"/>
  <c r="AMK41" i="9"/>
  <c r="AMM41" i="9"/>
  <c r="AMO41" i="9"/>
  <c r="AMQ41" i="9"/>
  <c r="AMS41" i="9"/>
  <c r="AMU41" i="9"/>
  <c r="AMW41" i="9"/>
  <c r="AMY41" i="9"/>
  <c r="ANA41" i="9"/>
  <c r="ANC41" i="9"/>
  <c r="ANE41" i="9"/>
  <c r="ANG41" i="9"/>
  <c r="ANI41" i="9"/>
  <c r="ANK41" i="9"/>
  <c r="ANM41" i="9"/>
  <c r="ANO41" i="9"/>
  <c r="ANQ41" i="9"/>
  <c r="ANS41" i="9"/>
  <c r="ANU41" i="9"/>
  <c r="ANW41" i="9"/>
  <c r="ANY41" i="9"/>
  <c r="AOA41" i="9"/>
  <c r="AOC41" i="9"/>
  <c r="AOE41" i="9"/>
  <c r="AOG41" i="9"/>
  <c r="AOI41" i="9"/>
  <c r="AOK41" i="9"/>
  <c r="AOM41" i="9"/>
  <c r="AOO41" i="9"/>
  <c r="AOQ41" i="9"/>
  <c r="AOS41" i="9"/>
  <c r="AOU41" i="9"/>
  <c r="AOW41" i="9"/>
  <c r="AOY41" i="9"/>
  <c r="APA41" i="9"/>
  <c r="APC41" i="9"/>
  <c r="APE41" i="9"/>
  <c r="APG41" i="9"/>
  <c r="API41" i="9"/>
  <c r="APK41" i="9"/>
  <c r="APM41" i="9"/>
  <c r="APO41" i="9"/>
  <c r="APQ41" i="9"/>
  <c r="APS41" i="9"/>
  <c r="APU41" i="9"/>
  <c r="APW41" i="9"/>
  <c r="APY41" i="9"/>
  <c r="AQA41" i="9"/>
  <c r="AQC41" i="9"/>
  <c r="AQE41" i="9"/>
  <c r="AQG41" i="9"/>
  <c r="AQI41" i="9"/>
  <c r="AQK41" i="9"/>
  <c r="AQM41" i="9"/>
  <c r="AQO41" i="9"/>
  <c r="AQQ41" i="9"/>
  <c r="AQS41" i="9"/>
  <c r="AQU41" i="9"/>
  <c r="AQW41" i="9"/>
  <c r="AQY41" i="9"/>
  <c r="ARA41" i="9"/>
  <c r="ARC41" i="9"/>
  <c r="ARE41" i="9"/>
  <c r="ARG41" i="9"/>
  <c r="ARI41" i="9"/>
  <c r="ARK41" i="9"/>
  <c r="ARM41" i="9"/>
  <c r="ARO41" i="9"/>
  <c r="ARQ41" i="9"/>
  <c r="ARS41" i="9"/>
  <c r="ARU41" i="9"/>
  <c r="ARW41" i="9"/>
  <c r="ARY41" i="9"/>
  <c r="ASA41" i="9"/>
  <c r="ASC41" i="9"/>
  <c r="ASE41" i="9"/>
  <c r="ASG41" i="9"/>
  <c r="ASI41" i="9"/>
  <c r="ASK41" i="9"/>
  <c r="ASM41" i="9"/>
  <c r="ASO41" i="9"/>
  <c r="ASQ41" i="9"/>
  <c r="ASS41" i="9"/>
  <c r="ASU41" i="9"/>
  <c r="ASW41" i="9"/>
  <c r="ASY41" i="9"/>
  <c r="ATA41" i="9"/>
  <c r="ATC41" i="9"/>
  <c r="ATE41" i="9"/>
  <c r="ATG41" i="9"/>
  <c r="ATI41" i="9"/>
  <c r="ATK41" i="9"/>
  <c r="ATM41" i="9"/>
  <c r="ATO41" i="9"/>
  <c r="ATQ41" i="9"/>
  <c r="ATS41" i="9"/>
  <c r="ATU41" i="9"/>
  <c r="ATW41" i="9"/>
  <c r="ATY41" i="9"/>
  <c r="AUA41" i="9"/>
  <c r="AUC41" i="9"/>
  <c r="AUE41" i="9"/>
  <c r="AUG41" i="9"/>
  <c r="AUI41" i="9"/>
  <c r="AUK41" i="9"/>
  <c r="AUM41" i="9"/>
  <c r="AUO41" i="9"/>
  <c r="AUQ41" i="9"/>
  <c r="AUS41" i="9"/>
  <c r="AUU41" i="9"/>
  <c r="AUW41" i="9"/>
  <c r="AUY41" i="9"/>
  <c r="AVA41" i="9"/>
  <c r="AVC41" i="9"/>
  <c r="AVE41" i="9"/>
  <c r="AVG41" i="9"/>
  <c r="AVI41" i="9"/>
  <c r="AVK41" i="9"/>
  <c r="AVM41" i="9"/>
  <c r="AVO41" i="9"/>
  <c r="AVQ41" i="9"/>
  <c r="AVS41" i="9"/>
  <c r="AVU41" i="9"/>
  <c r="AVW41" i="9"/>
  <c r="AVY41" i="9"/>
  <c r="AWA41" i="9"/>
  <c r="AWC41" i="9"/>
  <c r="AWE41" i="9"/>
  <c r="AWG41" i="9"/>
  <c r="AWI41" i="9"/>
  <c r="AWK41" i="9"/>
  <c r="AWM41" i="9"/>
  <c r="AWO41" i="9"/>
  <c r="AWQ41" i="9"/>
  <c r="AWS41" i="9"/>
  <c r="AWU41" i="9"/>
  <c r="AWW41" i="9"/>
  <c r="AWY41" i="9"/>
  <c r="AXA41" i="9"/>
  <c r="AXC41" i="9"/>
  <c r="AXE41" i="9"/>
  <c r="AXG41" i="9"/>
  <c r="AXI41" i="9"/>
  <c r="AXK41" i="9"/>
  <c r="AXM41" i="9"/>
  <c r="AXO41" i="9"/>
  <c r="AXQ41" i="9"/>
  <c r="AXS41" i="9"/>
  <c r="AXU41" i="9"/>
  <c r="AXW41" i="9"/>
  <c r="AXY41" i="9"/>
  <c r="AYA41" i="9"/>
  <c r="AYC41" i="9"/>
  <c r="AYE41" i="9"/>
  <c r="AYG41" i="9"/>
  <c r="AYI41" i="9"/>
  <c r="AYK41" i="9"/>
  <c r="AYM41" i="9"/>
  <c r="AYO41" i="9"/>
  <c r="AYQ41" i="9"/>
  <c r="AYS41" i="9"/>
  <c r="AYU41" i="9"/>
  <c r="AYW41" i="9"/>
  <c r="AYY41" i="9"/>
  <c r="AZA41" i="9"/>
  <c r="AZC41" i="9"/>
  <c r="AZE41" i="9"/>
  <c r="AZG41" i="9"/>
  <c r="AZI41" i="9"/>
  <c r="AZK41" i="9"/>
  <c r="AZM41" i="9"/>
  <c r="AZO41" i="9"/>
  <c r="AZQ41" i="9"/>
  <c r="AZS41" i="9"/>
  <c r="AZU41" i="9"/>
  <c r="AZW41" i="9"/>
  <c r="AZY41" i="9"/>
  <c r="BAA41" i="9"/>
  <c r="BAC41" i="9"/>
  <c r="BAE41" i="9"/>
  <c r="BAG41" i="9"/>
  <c r="BAI41" i="9"/>
  <c r="BAK41" i="9"/>
  <c r="BAM41" i="9"/>
  <c r="BAO41" i="9"/>
  <c r="BAQ41" i="9"/>
  <c r="BAS41" i="9"/>
  <c r="BAU41" i="9"/>
  <c r="BAW41" i="9"/>
  <c r="BAY41" i="9"/>
  <c r="BBA41" i="9"/>
  <c r="BBC41" i="9"/>
  <c r="BBE41" i="9"/>
  <c r="BBG41" i="9"/>
  <c r="BBI41" i="9"/>
  <c r="BBK41" i="9"/>
  <c r="BBM41" i="9"/>
  <c r="BBO41" i="9"/>
  <c r="BBQ41" i="9"/>
  <c r="BBS41" i="9"/>
  <c r="BBU41" i="9"/>
  <c r="BBW41" i="9"/>
  <c r="BBY41" i="9"/>
  <c r="BCA41" i="9"/>
  <c r="BCC41" i="9"/>
  <c r="BCE41" i="9"/>
  <c r="BCG41" i="9"/>
  <c r="BCI41" i="9"/>
  <c r="BCK41" i="9"/>
  <c r="BCM41" i="9"/>
  <c r="BCO41" i="9"/>
  <c r="BCQ41" i="9"/>
  <c r="BCS41" i="9"/>
  <c r="BCU41" i="9"/>
  <c r="BCW41" i="9"/>
  <c r="BCY41" i="9"/>
  <c r="BDA41" i="9"/>
  <c r="BDC41" i="9"/>
  <c r="BDE41" i="9"/>
  <c r="BDG41" i="9"/>
  <c r="BDI41" i="9"/>
  <c r="BDK41" i="9"/>
  <c r="BDM41" i="9"/>
  <c r="BDO41" i="9"/>
  <c r="BDQ41" i="9"/>
  <c r="BDS41" i="9"/>
  <c r="BDU41" i="9"/>
  <c r="BDW41" i="9"/>
  <c r="BDY41" i="9"/>
  <c r="BEA41" i="9"/>
  <c r="BEC41" i="9"/>
  <c r="BEE41" i="9"/>
  <c r="BEG41" i="9"/>
  <c r="BEI41" i="9"/>
  <c r="BEK41" i="9"/>
  <c r="BEM41" i="9"/>
  <c r="BEO41" i="9"/>
  <c r="BEQ41" i="9"/>
  <c r="BES41" i="9"/>
  <c r="BEU41" i="9"/>
  <c r="BEW41" i="9"/>
  <c r="BEY41" i="9"/>
  <c r="BFA41" i="9"/>
  <c r="BFC41" i="9"/>
  <c r="BFE41" i="9"/>
  <c r="BFG41" i="9"/>
  <c r="BFI41" i="9"/>
  <c r="BFK41" i="9"/>
  <c r="BFM41" i="9"/>
  <c r="BFO41" i="9"/>
  <c r="BFQ41" i="9"/>
  <c r="BFS41" i="9"/>
  <c r="BFU41" i="9"/>
  <c r="BFW41" i="9"/>
  <c r="BFY41" i="9"/>
  <c r="BGA41" i="9"/>
  <c r="BGC41" i="9"/>
  <c r="BGE41" i="9"/>
  <c r="BGG41" i="9"/>
  <c r="BGI41" i="9"/>
  <c r="BGK41" i="9"/>
  <c r="BGM41" i="9"/>
  <c r="BGO41" i="9"/>
  <c r="BGQ41" i="9"/>
  <c r="BGS41" i="9"/>
  <c r="BGU41" i="9"/>
  <c r="BGW41" i="9"/>
  <c r="BGY41" i="9"/>
  <c r="BHA41" i="9"/>
  <c r="BHC41" i="9"/>
  <c r="BHE41" i="9"/>
  <c r="BHG41" i="9"/>
  <c r="BHI41" i="9"/>
  <c r="BHK41" i="9"/>
  <c r="BHM41" i="9"/>
  <c r="BHO41" i="9"/>
  <c r="BHQ41" i="9"/>
  <c r="BHS41" i="9"/>
  <c r="BHU41" i="9"/>
  <c r="BHW41" i="9"/>
  <c r="BHY41" i="9"/>
  <c r="BIA41" i="9"/>
  <c r="BIC41" i="9"/>
  <c r="BIE41" i="9"/>
  <c r="BIG41" i="9"/>
  <c r="BII41" i="9"/>
  <c r="BIK41" i="9"/>
  <c r="BIM41" i="9"/>
  <c r="BIO41" i="9"/>
  <c r="BIQ41" i="9"/>
  <c r="BIS41" i="9"/>
  <c r="BIU41" i="9"/>
  <c r="BIW41" i="9"/>
  <c r="BIY41" i="9"/>
  <c r="BJA41" i="9"/>
  <c r="BJC41" i="9"/>
  <c r="BJE41" i="9"/>
  <c r="BJG41" i="9"/>
  <c r="BJI41" i="9"/>
  <c r="BJK41" i="9"/>
  <c r="BJM41" i="9"/>
  <c r="BJO41" i="9"/>
  <c r="BJQ41" i="9"/>
  <c r="BJS41" i="9"/>
  <c r="BJU41" i="9"/>
  <c r="BJW41" i="9"/>
  <c r="BJY41" i="9"/>
  <c r="BKA41" i="9"/>
  <c r="BKC41" i="9"/>
  <c r="BKE41" i="9"/>
  <c r="BKG41" i="9"/>
  <c r="BKI41" i="9"/>
  <c r="BKK41" i="9"/>
  <c r="BKM41" i="9"/>
  <c r="BKO41" i="9"/>
  <c r="BKQ41" i="9"/>
  <c r="BKS41" i="9"/>
  <c r="BKU41" i="9"/>
  <c r="BKW41" i="9"/>
  <c r="BKY41" i="9"/>
  <c r="BLA41" i="9"/>
  <c r="BLC41" i="9"/>
  <c r="BLE41" i="9"/>
  <c r="BLG41" i="9"/>
  <c r="BLI41" i="9"/>
  <c r="BLK41" i="9"/>
  <c r="BLM41" i="9"/>
  <c r="BLO41" i="9"/>
  <c r="BLQ41" i="9"/>
  <c r="BLS41" i="9"/>
  <c r="BLU41" i="9"/>
  <c r="BLW41" i="9"/>
  <c r="BLY41" i="9"/>
  <c r="BMA41" i="9"/>
  <c r="BMC41" i="9"/>
  <c r="BME41" i="9"/>
  <c r="BMG41" i="9"/>
  <c r="BMI41" i="9"/>
  <c r="BMK41" i="9"/>
  <c r="BMM41" i="9"/>
  <c r="BMO41" i="9"/>
  <c r="BMQ41" i="9"/>
  <c r="BMS41" i="9"/>
  <c r="BMU41" i="9"/>
  <c r="BMW41" i="9"/>
  <c r="BMY41" i="9"/>
  <c r="BNA41" i="9"/>
  <c r="BNC41" i="9"/>
  <c r="BNE41" i="9"/>
  <c r="BNG41" i="9"/>
  <c r="BNI41" i="9"/>
  <c r="BNK41" i="9"/>
  <c r="BNM41" i="9"/>
  <c r="BNO41" i="9"/>
  <c r="BNQ41" i="9"/>
  <c r="BNS41" i="9"/>
  <c r="BNU41" i="9"/>
  <c r="BNW41" i="9"/>
  <c r="BNY41" i="9"/>
  <c r="BOA41" i="9"/>
  <c r="BOC41" i="9"/>
  <c r="BOE41" i="9"/>
  <c r="BOG41" i="9"/>
  <c r="BOI41" i="9"/>
  <c r="BOK41" i="9"/>
  <c r="BOM41" i="9"/>
  <c r="BOO41" i="9"/>
  <c r="BOQ41" i="9"/>
  <c r="BOS41" i="9"/>
  <c r="BOU41" i="9"/>
  <c r="BOW41" i="9"/>
  <c r="BOY41" i="9"/>
  <c r="BPA41" i="9"/>
  <c r="BPC41" i="9"/>
  <c r="BPE41" i="9"/>
  <c r="BPG41" i="9"/>
  <c r="BPI41" i="9"/>
  <c r="BPK41" i="9"/>
  <c r="BPM41" i="9"/>
  <c r="BPO41" i="9"/>
  <c r="BPQ41" i="9"/>
  <c r="BPS41" i="9"/>
  <c r="BPU41" i="9"/>
  <c r="BPW41" i="9"/>
  <c r="BPY41" i="9"/>
  <c r="BQA41" i="9"/>
  <c r="BQC41" i="9"/>
  <c r="BQE41" i="9"/>
  <c r="BQG41" i="9"/>
  <c r="BQI41" i="9"/>
  <c r="BQK41" i="9"/>
  <c r="BQM41" i="9"/>
  <c r="BQO41" i="9"/>
  <c r="BQQ41" i="9"/>
  <c r="BQS41" i="9"/>
  <c r="BQU41" i="9"/>
  <c r="BQW41" i="9"/>
  <c r="BQY41" i="9"/>
  <c r="BRA41" i="9"/>
  <c r="BRC41" i="9"/>
  <c r="BRE41" i="9"/>
  <c r="BRG41" i="9"/>
  <c r="BRI41" i="9"/>
  <c r="BRK41" i="9"/>
  <c r="BRM41" i="9"/>
  <c r="BRO41" i="9"/>
  <c r="BRQ41" i="9"/>
  <c r="BRS41" i="9"/>
  <c r="BRU41" i="9"/>
  <c r="BRW41" i="9"/>
  <c r="BRY41" i="9"/>
  <c r="BSA41" i="9"/>
  <c r="BSC41" i="9"/>
  <c r="BSE41" i="9"/>
  <c r="BSG41" i="9"/>
  <c r="BSI41" i="9"/>
  <c r="BSK41" i="9"/>
  <c r="BSM41" i="9"/>
  <c r="BSO41" i="9"/>
  <c r="BSQ41" i="9"/>
  <c r="BSS41" i="9"/>
  <c r="BSU41" i="9"/>
  <c r="BSW41" i="9"/>
  <c r="BSY41" i="9"/>
  <c r="BTA41" i="9"/>
  <c r="BTC41" i="9"/>
  <c r="BTE41" i="9"/>
  <c r="BTG41" i="9"/>
  <c r="BTI41" i="9"/>
  <c r="BTK41" i="9"/>
  <c r="BTM41" i="9"/>
  <c r="BTO41" i="9"/>
  <c r="BTQ41" i="9"/>
  <c r="BTS41" i="9"/>
  <c r="BTU41" i="9"/>
  <c r="BTW41" i="9"/>
  <c r="BTY41" i="9"/>
  <c r="BUA41" i="9"/>
  <c r="BUC41" i="9"/>
  <c r="BUE41" i="9"/>
  <c r="BUG41" i="9"/>
  <c r="BUI41" i="9"/>
  <c r="BUK41" i="9"/>
  <c r="BUM41" i="9"/>
  <c r="BUO41" i="9"/>
  <c r="BUQ41" i="9"/>
  <c r="BUS41" i="9"/>
  <c r="BUU41" i="9"/>
  <c r="BUW41" i="9"/>
  <c r="BUY41" i="9"/>
  <c r="BVA41" i="9"/>
  <c r="BVC41" i="9"/>
  <c r="BVE41" i="9"/>
  <c r="BVG41" i="9"/>
  <c r="BVI41" i="9"/>
  <c r="BVK41" i="9"/>
  <c r="BVM41" i="9"/>
  <c r="BVO41" i="9"/>
  <c r="BVQ41" i="9"/>
  <c r="BVS41" i="9"/>
  <c r="BVU41" i="9"/>
  <c r="BVW41" i="9"/>
  <c r="BVY41" i="9"/>
  <c r="BWA41" i="9"/>
  <c r="BWC41" i="9"/>
  <c r="BWE41" i="9"/>
  <c r="BWG41" i="9"/>
  <c r="BWI41" i="9"/>
  <c r="BWK41" i="9"/>
  <c r="BWM41" i="9"/>
  <c r="BWO41" i="9"/>
  <c r="BWQ41" i="9"/>
  <c r="BWS41" i="9"/>
  <c r="BWU41" i="9"/>
  <c r="BWW41" i="9"/>
  <c r="BWY41" i="9"/>
  <c r="BXA41" i="9"/>
  <c r="BXC41" i="9"/>
  <c r="BXE41" i="9"/>
  <c r="BXG41" i="9"/>
  <c r="BXI41" i="9"/>
  <c r="BXK41" i="9"/>
  <c r="BXM41" i="9"/>
  <c r="BXO41" i="9"/>
  <c r="BXQ41" i="9"/>
  <c r="BXS41" i="9"/>
  <c r="BXU41" i="9"/>
  <c r="BXW41" i="9"/>
  <c r="BXY41" i="9"/>
  <c r="BYA41" i="9"/>
  <c r="BYC41" i="9"/>
  <c r="BYE41" i="9"/>
  <c r="BYG41" i="9"/>
  <c r="BYI41" i="9"/>
  <c r="BYK41" i="9"/>
  <c r="BYM41" i="9"/>
  <c r="BYO41" i="9"/>
  <c r="BYQ41" i="9"/>
  <c r="BYS41" i="9"/>
  <c r="BYU41" i="9"/>
  <c r="BYW41" i="9"/>
  <c r="BYY41" i="9"/>
  <c r="BZA41" i="9"/>
  <c r="BZC41" i="9"/>
  <c r="BZE41" i="9"/>
  <c r="BZG41" i="9"/>
  <c r="BZI41" i="9"/>
  <c r="BZK41" i="9"/>
  <c r="BZM41" i="9"/>
  <c r="BZO41" i="9"/>
  <c r="BZQ41" i="9"/>
  <c r="BZS41" i="9"/>
  <c r="BZU41" i="9"/>
  <c r="BZW41" i="9"/>
  <c r="BZY41" i="9"/>
  <c r="CAA41" i="9"/>
  <c r="CAC41" i="9"/>
  <c r="CAE41" i="9"/>
  <c r="CAG41" i="9"/>
  <c r="CAI41" i="9"/>
  <c r="CAK41" i="9"/>
  <c r="CAM41" i="9"/>
  <c r="CAO41" i="9"/>
  <c r="CAQ41" i="9"/>
  <c r="CAS41" i="9"/>
  <c r="CAU41" i="9"/>
  <c r="CAW41" i="9"/>
  <c r="CAY41" i="9"/>
  <c r="CBA41" i="9"/>
  <c r="CBC41" i="9"/>
  <c r="CBE41" i="9"/>
  <c r="CBG41" i="9"/>
  <c r="CBI41" i="9"/>
  <c r="CBK41" i="9"/>
  <c r="CBM41" i="9"/>
  <c r="CBO41" i="9"/>
  <c r="CBQ41" i="9"/>
  <c r="CBS41" i="9"/>
  <c r="CBU41" i="9"/>
  <c r="CBW41" i="9"/>
  <c r="CBY41" i="9"/>
  <c r="CCA41" i="9"/>
  <c r="CCC41" i="9"/>
  <c r="CCE41" i="9"/>
  <c r="CCG41" i="9"/>
  <c r="CCI41" i="9"/>
  <c r="CCK41" i="9"/>
  <c r="CCM41" i="9"/>
  <c r="CCO41" i="9"/>
  <c r="CCQ41" i="9"/>
  <c r="CCS41" i="9"/>
  <c r="CCU41" i="9"/>
  <c r="CCW41" i="9"/>
  <c r="CCY41" i="9"/>
  <c r="CDA41" i="9"/>
  <c r="CDC41" i="9"/>
  <c r="CDE41" i="9"/>
  <c r="CDG41" i="9"/>
  <c r="CDI41" i="9"/>
  <c r="CDK41" i="9"/>
  <c r="CDM41" i="9"/>
  <c r="CDO41" i="9"/>
  <c r="CDQ41" i="9"/>
  <c r="CDS41" i="9"/>
  <c r="CDU41" i="9"/>
  <c r="CDW41" i="9"/>
  <c r="CDY41" i="9"/>
  <c r="CEA41" i="9"/>
  <c r="CEC41" i="9"/>
  <c r="CEE41" i="9"/>
  <c r="CEG41" i="9"/>
  <c r="CEI41" i="9"/>
  <c r="CEK41" i="9"/>
  <c r="CEM41" i="9"/>
  <c r="CEO41" i="9"/>
  <c r="CEQ41" i="9"/>
  <c r="CES41" i="9"/>
  <c r="CEU41" i="9"/>
  <c r="CEW41" i="9"/>
  <c r="CEY41" i="9"/>
  <c r="CFA41" i="9"/>
  <c r="CFC41" i="9"/>
  <c r="CFE41" i="9"/>
  <c r="CFG41" i="9"/>
  <c r="CFI41" i="9"/>
  <c r="CFK41" i="9"/>
  <c r="CFM41" i="9"/>
  <c r="CFO41" i="9"/>
  <c r="CFQ41" i="9"/>
  <c r="CFS41" i="9"/>
  <c r="CFU41" i="9"/>
  <c r="CFW41" i="9"/>
  <c r="CFY41" i="9"/>
  <c r="CGA41" i="9"/>
  <c r="CGC41" i="9"/>
  <c r="CGE41" i="9"/>
  <c r="CGG41" i="9"/>
  <c r="CGI41" i="9"/>
  <c r="CGK41" i="9"/>
  <c r="CGM41" i="9"/>
  <c r="CGO41" i="9"/>
  <c r="CGQ41" i="9"/>
  <c r="CGS41" i="9"/>
  <c r="CGU41" i="9"/>
  <c r="CGW41" i="9"/>
  <c r="CGY41" i="9"/>
  <c r="CHA41" i="9"/>
  <c r="CHC41" i="9"/>
  <c r="CHE41" i="9"/>
  <c r="CHG41" i="9"/>
  <c r="CHI41" i="9"/>
  <c r="CHK41" i="9"/>
  <c r="CHM41" i="9"/>
  <c r="CHO41" i="9"/>
  <c r="CHQ41" i="9"/>
  <c r="CHS41" i="9"/>
  <c r="CHU41" i="9"/>
  <c r="CHW41" i="9"/>
  <c r="CHY41" i="9"/>
  <c r="CIA41" i="9"/>
  <c r="CIC41" i="9"/>
  <c r="CIE41" i="9"/>
  <c r="CIG41" i="9"/>
  <c r="CII41" i="9"/>
  <c r="CIK41" i="9"/>
  <c r="CIM41" i="9"/>
  <c r="CIO41" i="9"/>
  <c r="CIQ41" i="9"/>
  <c r="CIS41" i="9"/>
  <c r="CIU41" i="9"/>
  <c r="CIW41" i="9"/>
  <c r="CIY41" i="9"/>
  <c r="CJA41" i="9"/>
  <c r="CJC41" i="9"/>
  <c r="CJE41" i="9"/>
  <c r="CJG41" i="9"/>
  <c r="CJI41" i="9"/>
  <c r="CJK41" i="9"/>
  <c r="CJM41" i="9"/>
  <c r="CJO41" i="9"/>
  <c r="CJQ41" i="9"/>
  <c r="CJS41" i="9"/>
  <c r="CJU41" i="9"/>
  <c r="CJW41" i="9"/>
  <c r="CJY41" i="9"/>
  <c r="CKA41" i="9"/>
  <c r="CKC41" i="9"/>
  <c r="CKE41" i="9"/>
  <c r="CKG41" i="9"/>
  <c r="CKI41" i="9"/>
  <c r="CKK41" i="9"/>
  <c r="CKM41" i="9"/>
  <c r="CKO41" i="9"/>
  <c r="CKQ41" i="9"/>
  <c r="CKS41" i="9"/>
  <c r="CKU41" i="9"/>
  <c r="CKW41" i="9"/>
  <c r="CKY41" i="9"/>
  <c r="CLA41" i="9"/>
  <c r="CLC41" i="9"/>
  <c r="CLE41" i="9"/>
  <c r="CLG41" i="9"/>
  <c r="CLI41" i="9"/>
  <c r="CLK41" i="9"/>
  <c r="CLM41" i="9"/>
  <c r="CLO41" i="9"/>
  <c r="CLQ41" i="9"/>
  <c r="CLS41" i="9"/>
  <c r="CLU41" i="9"/>
  <c r="CLW41" i="9"/>
  <c r="CLY41" i="9"/>
  <c r="CMA41" i="9"/>
  <c r="CMC41" i="9"/>
  <c r="CME41" i="9"/>
  <c r="CMG41" i="9"/>
  <c r="CMI41" i="9"/>
  <c r="CMK41" i="9"/>
  <c r="CMM41" i="9"/>
  <c r="CMO41" i="9"/>
  <c r="CMQ41" i="9"/>
  <c r="CMS41" i="9"/>
  <c r="CMU41" i="9"/>
  <c r="CMW41" i="9"/>
  <c r="CMY41" i="9"/>
  <c r="CNA41" i="9"/>
  <c r="CNC41" i="9"/>
  <c r="CNE41" i="9"/>
  <c r="CNG41" i="9"/>
  <c r="CNI41" i="9"/>
  <c r="CNK41" i="9"/>
  <c r="CNM41" i="9"/>
  <c r="CNO41" i="9"/>
  <c r="CNQ41" i="9"/>
  <c r="CNS41" i="9"/>
  <c r="CNU41" i="9"/>
  <c r="CNW41" i="9"/>
  <c r="CNY41" i="9"/>
  <c r="COA41" i="9"/>
  <c r="COC41" i="9"/>
  <c r="COE41" i="9"/>
  <c r="COG41" i="9"/>
  <c r="COI41" i="9"/>
  <c r="COK41" i="9"/>
  <c r="COM41" i="9"/>
  <c r="COO41" i="9"/>
  <c r="COQ41" i="9"/>
  <c r="COS41" i="9"/>
  <c r="COU41" i="9"/>
  <c r="COW41" i="9"/>
  <c r="COY41" i="9"/>
  <c r="CPA41" i="9"/>
  <c r="CPC41" i="9"/>
  <c r="CPE41" i="9"/>
  <c r="CPG41" i="9"/>
  <c r="CPI41" i="9"/>
  <c r="CPK41" i="9"/>
  <c r="CPM41" i="9"/>
  <c r="CPO41" i="9"/>
  <c r="CPQ41" i="9"/>
  <c r="CPS41" i="9"/>
  <c r="CPU41" i="9"/>
  <c r="CPW41" i="9"/>
  <c r="CPY41" i="9"/>
  <c r="CQA41" i="9"/>
  <c r="CQC41" i="9"/>
  <c r="CQE41" i="9"/>
  <c r="CQG41" i="9"/>
  <c r="CQI41" i="9"/>
  <c r="CQK41" i="9"/>
  <c r="CQM41" i="9"/>
  <c r="CQO41" i="9"/>
  <c r="CQQ41" i="9"/>
  <c r="CQS41" i="9"/>
  <c r="CQU41" i="9"/>
  <c r="CQW41" i="9"/>
  <c r="CQY41" i="9"/>
  <c r="CRA41" i="9"/>
  <c r="CRC41" i="9"/>
  <c r="CRE41" i="9"/>
  <c r="CRG41" i="9"/>
  <c r="CRI41" i="9"/>
  <c r="CRK41" i="9"/>
  <c r="CRM41" i="9"/>
  <c r="CRO41" i="9"/>
  <c r="CRQ41" i="9"/>
  <c r="CRS41" i="9"/>
  <c r="CRU41" i="9"/>
  <c r="CRW41" i="9"/>
  <c r="CRY41" i="9"/>
  <c r="CSA41" i="9"/>
  <c r="CSC41" i="9"/>
  <c r="CSE41" i="9"/>
  <c r="CSG41" i="9"/>
  <c r="CSI41" i="9"/>
  <c r="CSK41" i="9"/>
  <c r="CSM41" i="9"/>
  <c r="CSO41" i="9"/>
  <c r="CSQ41" i="9"/>
  <c r="CSS41" i="9"/>
  <c r="CSU41" i="9"/>
  <c r="CSW41" i="9"/>
  <c r="CSY41" i="9"/>
  <c r="CTA41" i="9"/>
  <c r="CTC41" i="9"/>
  <c r="CTE41" i="9"/>
  <c r="CTG41" i="9"/>
  <c r="CTI41" i="9"/>
  <c r="CTK41" i="9"/>
  <c r="CTM41" i="9"/>
  <c r="CTO41" i="9"/>
  <c r="CTQ41" i="9"/>
  <c r="CTS41" i="9"/>
  <c r="CTU41" i="9"/>
  <c r="CTW41" i="9"/>
  <c r="CTY41" i="9"/>
  <c r="CUA41" i="9"/>
  <c r="CUC41" i="9"/>
  <c r="CUE41" i="9"/>
  <c r="CUG41" i="9"/>
  <c r="CUI41" i="9"/>
  <c r="CUK41" i="9"/>
  <c r="CUM41" i="9"/>
  <c r="CUO41" i="9"/>
  <c r="CUQ41" i="9"/>
  <c r="CUS41" i="9"/>
  <c r="CUU41" i="9"/>
  <c r="CUW41" i="9"/>
  <c r="CUY41" i="9"/>
  <c r="CVA41" i="9"/>
  <c r="CVC41" i="9"/>
  <c r="CVE41" i="9"/>
  <c r="CVG41" i="9"/>
  <c r="CVI41" i="9"/>
  <c r="CVK41" i="9"/>
  <c r="CVM41" i="9"/>
  <c r="CVO41" i="9"/>
  <c r="CVQ41" i="9"/>
  <c r="CVS41" i="9"/>
  <c r="CVU41" i="9"/>
  <c r="CVW41" i="9"/>
  <c r="CVY41" i="9"/>
  <c r="CWA41" i="9"/>
  <c r="CWC41" i="9"/>
  <c r="CWE41" i="9"/>
  <c r="CWG41" i="9"/>
  <c r="CWI41" i="9"/>
  <c r="CWK41" i="9"/>
  <c r="CWM41" i="9"/>
  <c r="CWO41" i="9"/>
  <c r="CWQ41" i="9"/>
  <c r="CWS41" i="9"/>
  <c r="CWU41" i="9"/>
  <c r="CWW41" i="9"/>
  <c r="CWY41" i="9"/>
  <c r="CXA41" i="9"/>
  <c r="CXC41" i="9"/>
  <c r="CXE41" i="9"/>
  <c r="CXG41" i="9"/>
  <c r="CXI41" i="9"/>
  <c r="CXK41" i="9"/>
  <c r="CXM41" i="9"/>
  <c r="CXO41" i="9"/>
  <c r="CXQ41" i="9"/>
  <c r="CXS41" i="9"/>
  <c r="CXU41" i="9"/>
  <c r="CXW41" i="9"/>
  <c r="CXY41" i="9"/>
  <c r="CYA41" i="9"/>
  <c r="CYC41" i="9"/>
  <c r="CYE41" i="9"/>
  <c r="CYG41" i="9"/>
  <c r="CYI41" i="9"/>
  <c r="CYK41" i="9"/>
  <c r="CYM41" i="9"/>
  <c r="CYO41" i="9"/>
  <c r="CYQ41" i="9"/>
  <c r="CYS41" i="9"/>
  <c r="CYU41" i="9"/>
  <c r="CYW41" i="9"/>
  <c r="CYY41" i="9"/>
  <c r="CZA41" i="9"/>
  <c r="CZC41" i="9"/>
  <c r="CZE41" i="9"/>
  <c r="CZG41" i="9"/>
  <c r="CZI41" i="9"/>
  <c r="CZK41" i="9"/>
  <c r="CZM41" i="9"/>
  <c r="CZO41" i="9"/>
  <c r="CZQ41" i="9"/>
  <c r="CZS41" i="9"/>
  <c r="CZU41" i="9"/>
  <c r="CZW41" i="9"/>
  <c r="CZY41" i="9"/>
  <c r="DAA41" i="9"/>
  <c r="DAC41" i="9"/>
  <c r="DAE41" i="9"/>
  <c r="DAG41" i="9"/>
  <c r="DAI41" i="9"/>
  <c r="DAK41" i="9"/>
  <c r="DAM41" i="9"/>
  <c r="DAO41" i="9"/>
  <c r="DAQ41" i="9"/>
  <c r="DAS41" i="9"/>
  <c r="DAU41" i="9"/>
  <c r="DAW41" i="9"/>
  <c r="DAY41" i="9"/>
  <c r="DBA41" i="9"/>
  <c r="DBC41" i="9"/>
  <c r="DBE41" i="9"/>
  <c r="DBG41" i="9"/>
  <c r="DBI41" i="9"/>
  <c r="DBK41" i="9"/>
  <c r="DBM41" i="9"/>
  <c r="DBO41" i="9"/>
  <c r="DBQ41" i="9"/>
  <c r="DBS41" i="9"/>
  <c r="DBU41" i="9"/>
  <c r="DBW41" i="9"/>
  <c r="DBY41" i="9"/>
  <c r="DCA41" i="9"/>
  <c r="DCC41" i="9"/>
  <c r="DCE41" i="9"/>
  <c r="DCG41" i="9"/>
  <c r="DCI41" i="9"/>
  <c r="DCK41" i="9"/>
  <c r="DCM41" i="9"/>
  <c r="DCO41" i="9"/>
  <c r="DCQ41" i="9"/>
  <c r="DCS41" i="9"/>
  <c r="DCU41" i="9"/>
  <c r="DCW41" i="9"/>
  <c r="DCY41" i="9"/>
  <c r="DDA41" i="9"/>
  <c r="DDC41" i="9"/>
  <c r="DDE41" i="9"/>
  <c r="DDG41" i="9"/>
  <c r="DDI41" i="9"/>
  <c r="DDK41" i="9"/>
  <c r="DDM41" i="9"/>
  <c r="DDO41" i="9"/>
  <c r="DDQ41" i="9"/>
  <c r="DDS41" i="9"/>
  <c r="DDU41" i="9"/>
  <c r="DDW41" i="9"/>
  <c r="DDY41" i="9"/>
  <c r="DEA41" i="9"/>
  <c r="DEC41" i="9"/>
  <c r="DEE41" i="9"/>
  <c r="DEG41" i="9"/>
  <c r="DEI41" i="9"/>
  <c r="DEK41" i="9"/>
  <c r="DEM41" i="9"/>
  <c r="DEO41" i="9"/>
  <c r="DEQ41" i="9"/>
  <c r="DES41" i="9"/>
  <c r="DEU41" i="9"/>
  <c r="DEW41" i="9"/>
  <c r="DEY41" i="9"/>
  <c r="DFA41" i="9"/>
  <c r="DFC41" i="9"/>
  <c r="DFE41" i="9"/>
  <c r="DFG41" i="9"/>
  <c r="DFI41" i="9"/>
  <c r="DFK41" i="9"/>
  <c r="DFM41" i="9"/>
  <c r="DFO41" i="9"/>
  <c r="DFQ41" i="9"/>
  <c r="DFS41" i="9"/>
  <c r="DFU41" i="9"/>
  <c r="DFW41" i="9"/>
  <c r="DFY41" i="9"/>
  <c r="DGA41" i="9"/>
  <c r="DGC41" i="9"/>
  <c r="DGE41" i="9"/>
  <c r="DGG41" i="9"/>
  <c r="DGI41" i="9"/>
  <c r="DGK41" i="9"/>
  <c r="DGM41" i="9"/>
  <c r="DGO41" i="9"/>
  <c r="DGQ41" i="9"/>
  <c r="DGS41" i="9"/>
  <c r="DGU41" i="9"/>
  <c r="DGW41" i="9"/>
  <c r="DGY41" i="9"/>
  <c r="DHA41" i="9"/>
  <c r="DHC41" i="9"/>
  <c r="DHE41" i="9"/>
  <c r="DHG41" i="9"/>
  <c r="DHI41" i="9"/>
  <c r="DHK41" i="9"/>
  <c r="DHM41" i="9"/>
  <c r="DHO41" i="9"/>
  <c r="DHQ41" i="9"/>
  <c r="DHS41" i="9"/>
  <c r="DHU41" i="9"/>
  <c r="DHW41" i="9"/>
  <c r="DHY41" i="9"/>
  <c r="DIA41" i="9"/>
  <c r="DIC41" i="9"/>
  <c r="DIE41" i="9"/>
  <c r="DIG41" i="9"/>
  <c r="DII41" i="9"/>
  <c r="DIK41" i="9"/>
  <c r="DIM41" i="9"/>
  <c r="DIO41" i="9"/>
  <c r="DIQ41" i="9"/>
  <c r="DIS41" i="9"/>
  <c r="DIU41" i="9"/>
  <c r="DIW41" i="9"/>
  <c r="DIY41" i="9"/>
  <c r="DJA41" i="9"/>
  <c r="DJC41" i="9"/>
  <c r="DJE41" i="9"/>
  <c r="DJG41" i="9"/>
  <c r="DJI41" i="9"/>
  <c r="DJK41" i="9"/>
  <c r="DJM41" i="9"/>
  <c r="DJO41" i="9"/>
  <c r="DJQ41" i="9"/>
  <c r="DJS41" i="9"/>
  <c r="DJU41" i="9"/>
  <c r="DJW41" i="9"/>
  <c r="DJY41" i="9"/>
  <c r="DKA41" i="9"/>
  <c r="DKC41" i="9"/>
  <c r="DKE41" i="9"/>
  <c r="DKG41" i="9"/>
  <c r="DKI41" i="9"/>
  <c r="DKK41" i="9"/>
  <c r="DKM41" i="9"/>
  <c r="DKO41" i="9"/>
  <c r="DKQ41" i="9"/>
  <c r="DKS41" i="9"/>
  <c r="DKU41" i="9"/>
  <c r="DKW41" i="9"/>
  <c r="DKY41" i="9"/>
  <c r="DLA41" i="9"/>
  <c r="DLC41" i="9"/>
  <c r="DLE41" i="9"/>
  <c r="DLG41" i="9"/>
  <c r="DLI41" i="9"/>
  <c r="DLK41" i="9"/>
  <c r="DLM41" i="9"/>
  <c r="DLO41" i="9"/>
  <c r="DLQ41" i="9"/>
  <c r="DLS41" i="9"/>
  <c r="DLU41" i="9"/>
  <c r="DLW41" i="9"/>
  <c r="DLY41" i="9"/>
  <c r="DMA41" i="9"/>
  <c r="DMC41" i="9"/>
  <c r="DME41" i="9"/>
  <c r="DMG41" i="9"/>
  <c r="DMI41" i="9"/>
  <c r="DMK41" i="9"/>
  <c r="DMM41" i="9"/>
  <c r="DMO41" i="9"/>
  <c r="DMQ41" i="9"/>
  <c r="DMS41" i="9"/>
  <c r="DMU41" i="9"/>
  <c r="DMW41" i="9"/>
  <c r="DMY41" i="9"/>
  <c r="DNA41" i="9"/>
  <c r="DNC41" i="9"/>
  <c r="DNE41" i="9"/>
  <c r="DNG41" i="9"/>
  <c r="DNI41" i="9"/>
  <c r="DNK41" i="9"/>
  <c r="DNM41" i="9"/>
  <c r="DNO41" i="9"/>
  <c r="DNQ41" i="9"/>
  <c r="DNS41" i="9"/>
  <c r="DNU41" i="9"/>
  <c r="DNW41" i="9"/>
  <c r="DNY41" i="9"/>
  <c r="DOA41" i="9"/>
  <c r="DOC41" i="9"/>
  <c r="DOE41" i="9"/>
  <c r="DOG41" i="9"/>
  <c r="DOI41" i="9"/>
  <c r="DOK41" i="9"/>
  <c r="DOM41" i="9"/>
  <c r="DOO41" i="9"/>
  <c r="DOQ41" i="9"/>
  <c r="DOS41" i="9"/>
  <c r="DOU41" i="9"/>
  <c r="DOW41" i="9"/>
  <c r="DOY41" i="9"/>
  <c r="DPA41" i="9"/>
  <c r="DPC41" i="9"/>
  <c r="DPE41" i="9"/>
  <c r="DPG41" i="9"/>
  <c r="DPI41" i="9"/>
  <c r="DPK41" i="9"/>
  <c r="DPM41" i="9"/>
  <c r="DPO41" i="9"/>
  <c r="DPQ41" i="9"/>
  <c r="DPS41" i="9"/>
  <c r="DPU41" i="9"/>
  <c r="DPW41" i="9"/>
  <c r="DPY41" i="9"/>
  <c r="DQA41" i="9"/>
  <c r="DQC41" i="9"/>
  <c r="DQE41" i="9"/>
  <c r="DQG41" i="9"/>
  <c r="DQI41" i="9"/>
  <c r="DQK41" i="9"/>
  <c r="DQM41" i="9"/>
  <c r="DQO41" i="9"/>
  <c r="DQQ41" i="9"/>
  <c r="DQS41" i="9"/>
  <c r="DQU41" i="9"/>
  <c r="DQW41" i="9"/>
  <c r="DQY41" i="9"/>
  <c r="DRA41" i="9"/>
  <c r="DRC41" i="9"/>
  <c r="DRE41" i="9"/>
  <c r="DRG41" i="9"/>
  <c r="DRI41" i="9"/>
  <c r="DRK41" i="9"/>
  <c r="DRM41" i="9"/>
  <c r="DRO41" i="9"/>
  <c r="DRQ41" i="9"/>
  <c r="DRS41" i="9"/>
  <c r="DRU41" i="9"/>
  <c r="DRW41" i="9"/>
  <c r="DRY41" i="9"/>
  <c r="DSA41" i="9"/>
  <c r="DSC41" i="9"/>
  <c r="DSE41" i="9"/>
  <c r="DSG41" i="9"/>
  <c r="DSI41" i="9"/>
  <c r="DSK41" i="9"/>
  <c r="DSM41" i="9"/>
  <c r="DSO41" i="9"/>
  <c r="DSQ41" i="9"/>
  <c r="DSS41" i="9"/>
  <c r="DSU41" i="9"/>
  <c r="DSW41" i="9"/>
  <c r="DSY41" i="9"/>
  <c r="DTA41" i="9"/>
  <c r="DTC41" i="9"/>
  <c r="DTE41" i="9"/>
  <c r="DTG41" i="9"/>
  <c r="DTI41" i="9"/>
  <c r="DTK41" i="9"/>
  <c r="DTM41" i="9"/>
  <c r="DTO41" i="9"/>
  <c r="DTQ41" i="9"/>
  <c r="DTS41" i="9"/>
  <c r="DTU41" i="9"/>
  <c r="DTW41" i="9"/>
  <c r="DTY41" i="9"/>
  <c r="DUA41" i="9"/>
  <c r="DUC41" i="9"/>
  <c r="DUE41" i="9"/>
  <c r="DUG41" i="9"/>
  <c r="DUI41" i="9"/>
  <c r="DUK41" i="9"/>
  <c r="DUM41" i="9"/>
  <c r="DUO41" i="9"/>
  <c r="DUQ41" i="9"/>
  <c r="DUS41" i="9"/>
  <c r="DUU41" i="9"/>
  <c r="DUW41" i="9"/>
  <c r="DUY41" i="9"/>
  <c r="DVA41" i="9"/>
  <c r="DVC41" i="9"/>
  <c r="DVE41" i="9"/>
  <c r="DVG41" i="9"/>
  <c r="DVI41" i="9"/>
  <c r="DVK41" i="9"/>
  <c r="DVM41" i="9"/>
  <c r="DVO41" i="9"/>
  <c r="DVQ41" i="9"/>
  <c r="DVS41" i="9"/>
  <c r="DVU41" i="9"/>
  <c r="DVW41" i="9"/>
  <c r="DVY41" i="9"/>
  <c r="DWA41" i="9"/>
  <c r="DWC41" i="9"/>
  <c r="DWE41" i="9"/>
  <c r="DWG41" i="9"/>
  <c r="DWI41" i="9"/>
  <c r="DWK41" i="9"/>
  <c r="DWM41" i="9"/>
  <c r="DWO41" i="9"/>
  <c r="DWQ41" i="9"/>
  <c r="DWS41" i="9"/>
  <c r="DWU41" i="9"/>
  <c r="DWW41" i="9"/>
  <c r="DWY41" i="9"/>
  <c r="DXA41" i="9"/>
  <c r="DXC41" i="9"/>
  <c r="DXE41" i="9"/>
  <c r="DXG41" i="9"/>
  <c r="DXI41" i="9"/>
  <c r="DXK41" i="9"/>
  <c r="DXM41" i="9"/>
  <c r="DXO41" i="9"/>
  <c r="DXQ41" i="9"/>
  <c r="DXS41" i="9"/>
  <c r="DXU41" i="9"/>
  <c r="DXW41" i="9"/>
  <c r="DXY41" i="9"/>
  <c r="DYA41" i="9"/>
  <c r="DYC41" i="9"/>
  <c r="DYE41" i="9"/>
  <c r="DYG41" i="9"/>
  <c r="DYI41" i="9"/>
  <c r="DYK41" i="9"/>
  <c r="DYM41" i="9"/>
  <c r="DYO41" i="9"/>
  <c r="DYQ41" i="9"/>
  <c r="DYS41" i="9"/>
  <c r="DYU41" i="9"/>
  <c r="DYW41" i="9"/>
  <c r="DYY41" i="9"/>
  <c r="DZA41" i="9"/>
  <c r="DZC41" i="9"/>
  <c r="DZE41" i="9"/>
  <c r="DZG41" i="9"/>
  <c r="DZI41" i="9"/>
  <c r="DZK41" i="9"/>
  <c r="DZM41" i="9"/>
  <c r="DZO41" i="9"/>
  <c r="DZQ41" i="9"/>
  <c r="DZS41" i="9"/>
  <c r="DZU41" i="9"/>
  <c r="DZW41" i="9"/>
  <c r="DZY41" i="9"/>
  <c r="EAA41" i="9"/>
  <c r="EAC41" i="9"/>
  <c r="EAE41" i="9"/>
  <c r="EAG41" i="9"/>
  <c r="EAI41" i="9"/>
  <c r="EAK41" i="9"/>
  <c r="EAM41" i="9"/>
  <c r="EAO41" i="9"/>
  <c r="EAQ41" i="9"/>
  <c r="EAS41" i="9"/>
  <c r="EAU41" i="9"/>
  <c r="EAW41" i="9"/>
  <c r="EAY41" i="9"/>
  <c r="EBA41" i="9"/>
  <c r="EBC41" i="9"/>
  <c r="EBE41" i="9"/>
  <c r="EBG41" i="9"/>
  <c r="EBI41" i="9"/>
  <c r="EBK41" i="9"/>
  <c r="EBM41" i="9"/>
  <c r="EBO41" i="9"/>
  <c r="EBQ41" i="9"/>
  <c r="EBS41" i="9"/>
  <c r="EBU41" i="9"/>
  <c r="EBW41" i="9"/>
  <c r="EBY41" i="9"/>
  <c r="ECA41" i="9"/>
  <c r="ECC41" i="9"/>
  <c r="ECE41" i="9"/>
  <c r="ECG41" i="9"/>
  <c r="ECI41" i="9"/>
  <c r="ECK41" i="9"/>
  <c r="ECM41" i="9"/>
  <c r="ECO41" i="9"/>
  <c r="ECQ41" i="9"/>
  <c r="ECS41" i="9"/>
  <c r="ECU41" i="9"/>
  <c r="ECW41" i="9"/>
  <c r="ECY41" i="9"/>
  <c r="EDA41" i="9"/>
  <c r="EDC41" i="9"/>
  <c r="EDE41" i="9"/>
  <c r="EDG41" i="9"/>
  <c r="EDI41" i="9"/>
  <c r="EDK41" i="9"/>
  <c r="EDM41" i="9"/>
  <c r="EDO41" i="9"/>
  <c r="EDQ41" i="9"/>
  <c r="EDS41" i="9"/>
  <c r="EDU41" i="9"/>
  <c r="EDW41" i="9"/>
  <c r="EDY41" i="9"/>
  <c r="EEA41" i="9"/>
  <c r="EEC41" i="9"/>
  <c r="EEE41" i="9"/>
  <c r="EEG41" i="9"/>
  <c r="EEI41" i="9"/>
  <c r="EEK41" i="9"/>
  <c r="EEM41" i="9"/>
  <c r="EEO41" i="9"/>
  <c r="EEQ41" i="9"/>
  <c r="EES41" i="9"/>
  <c r="EEU41" i="9"/>
  <c r="EEW41" i="9"/>
  <c r="EEY41" i="9"/>
  <c r="EFA41" i="9"/>
  <c r="EFC41" i="9"/>
  <c r="EFE41" i="9"/>
  <c r="EFG41" i="9"/>
  <c r="EFI41" i="9"/>
  <c r="EFK41" i="9"/>
  <c r="EFM41" i="9"/>
  <c r="EFO41" i="9"/>
  <c r="EFQ41" i="9"/>
  <c r="EFS41" i="9"/>
  <c r="EFU41" i="9"/>
  <c r="EFW41" i="9"/>
  <c r="EFY41" i="9"/>
  <c r="EGA41" i="9"/>
  <c r="EGC41" i="9"/>
  <c r="EGE41" i="9"/>
  <c r="EGG41" i="9"/>
  <c r="EGI41" i="9"/>
  <c r="EGK41" i="9"/>
  <c r="EGM41" i="9"/>
  <c r="EGO41" i="9"/>
  <c r="EGQ41" i="9"/>
  <c r="EGS41" i="9"/>
  <c r="EGU41" i="9"/>
  <c r="EGW41" i="9"/>
  <c r="EGY41" i="9"/>
  <c r="EHA41" i="9"/>
  <c r="EHC41" i="9"/>
  <c r="EHE41" i="9"/>
  <c r="EHG41" i="9"/>
  <c r="EHI41" i="9"/>
  <c r="EHK41" i="9"/>
  <c r="EHM41" i="9"/>
  <c r="EHO41" i="9"/>
  <c r="EHQ41" i="9"/>
  <c r="EHS41" i="9"/>
  <c r="EHU41" i="9"/>
  <c r="EHW41" i="9"/>
  <c r="EHY41" i="9"/>
  <c r="EIA41" i="9"/>
  <c r="EIC41" i="9"/>
  <c r="EIE41" i="9"/>
  <c r="EIG41" i="9"/>
  <c r="EII41" i="9"/>
  <c r="EIK41" i="9"/>
  <c r="EIM41" i="9"/>
  <c r="EIO41" i="9"/>
  <c r="EIQ41" i="9"/>
  <c r="EIS41" i="9"/>
  <c r="EIU41" i="9"/>
  <c r="EIW41" i="9"/>
  <c r="EIY41" i="9"/>
  <c r="EJA41" i="9"/>
  <c r="EJC41" i="9"/>
  <c r="EJE41" i="9"/>
  <c r="EJG41" i="9"/>
  <c r="EJI41" i="9"/>
  <c r="EJK41" i="9"/>
  <c r="EJM41" i="9"/>
  <c r="EJO41" i="9"/>
  <c r="EJQ41" i="9"/>
  <c r="EJS41" i="9"/>
  <c r="EJU41" i="9"/>
  <c r="EJW41" i="9"/>
  <c r="EJY41" i="9"/>
  <c r="EKA41" i="9"/>
  <c r="EKC41" i="9"/>
  <c r="EKE41" i="9"/>
  <c r="EKG41" i="9"/>
  <c r="EKI41" i="9"/>
  <c r="EKK41" i="9"/>
  <c r="EKM41" i="9"/>
  <c r="EKO41" i="9"/>
  <c r="EKQ41" i="9"/>
  <c r="EKS41" i="9"/>
  <c r="EKU41" i="9"/>
  <c r="EKW41" i="9"/>
  <c r="EKY41" i="9"/>
  <c r="ELA41" i="9"/>
  <c r="ELC41" i="9"/>
  <c r="ELE41" i="9"/>
  <c r="ELG41" i="9"/>
  <c r="ELI41" i="9"/>
  <c r="ELK41" i="9"/>
  <c r="ELM41" i="9"/>
  <c r="ELO41" i="9"/>
  <c r="ELQ41" i="9"/>
  <c r="ELS41" i="9"/>
  <c r="ELU41" i="9"/>
  <c r="ELW41" i="9"/>
  <c r="ELY41" i="9"/>
  <c r="EMA41" i="9"/>
  <c r="EMC41" i="9"/>
  <c r="EME41" i="9"/>
  <c r="EMG41" i="9"/>
  <c r="EMI41" i="9"/>
  <c r="EMK41" i="9"/>
  <c r="EMM41" i="9"/>
  <c r="EMO41" i="9"/>
  <c r="EMQ41" i="9"/>
  <c r="EMS41" i="9"/>
  <c r="EMU41" i="9"/>
  <c r="EMW41" i="9"/>
  <c r="EMY41" i="9"/>
  <c r="ENA41" i="9"/>
  <c r="ENC41" i="9"/>
  <c r="ENE41" i="9"/>
  <c r="ENG41" i="9"/>
  <c r="ENI41" i="9"/>
  <c r="ENK41" i="9"/>
  <c r="ENM41" i="9"/>
  <c r="ENO41" i="9"/>
  <c r="ENQ41" i="9"/>
  <c r="ENS41" i="9"/>
  <c r="ENU41" i="9"/>
  <c r="ENW41" i="9"/>
  <c r="ENY41" i="9"/>
  <c r="EOA41" i="9"/>
  <c r="EOC41" i="9"/>
  <c r="EOE41" i="9"/>
  <c r="EOG41" i="9"/>
  <c r="EOI41" i="9"/>
  <c r="EOK41" i="9"/>
  <c r="EOM41" i="9"/>
  <c r="EOO41" i="9"/>
  <c r="EOQ41" i="9"/>
  <c r="EOS41" i="9"/>
  <c r="EOU41" i="9"/>
  <c r="EOW41" i="9"/>
  <c r="EOY41" i="9"/>
  <c r="EPA41" i="9"/>
  <c r="EPC41" i="9"/>
  <c r="EPE41" i="9"/>
  <c r="EPG41" i="9"/>
  <c r="EPI41" i="9"/>
  <c r="EPK41" i="9"/>
  <c r="EPM41" i="9"/>
  <c r="EPO41" i="9"/>
  <c r="EPQ41" i="9"/>
  <c r="EPS41" i="9"/>
  <c r="EPU41" i="9"/>
  <c r="EPW41" i="9"/>
  <c r="EPY41" i="9"/>
  <c r="EQA41" i="9"/>
  <c r="EQC41" i="9"/>
  <c r="EQE41" i="9"/>
  <c r="EQG41" i="9"/>
  <c r="EQI41" i="9"/>
  <c r="EQK41" i="9"/>
  <c r="EQM41" i="9"/>
  <c r="EQO41" i="9"/>
  <c r="EQQ41" i="9"/>
  <c r="EQS41" i="9"/>
  <c r="EQU41" i="9"/>
  <c r="EQW41" i="9"/>
  <c r="EQY41" i="9"/>
  <c r="ERA41" i="9"/>
  <c r="ERC41" i="9"/>
  <c r="ERE41" i="9"/>
  <c r="ERG41" i="9"/>
  <c r="ERI41" i="9"/>
  <c r="ERK41" i="9"/>
  <c r="ERM41" i="9"/>
  <c r="ERO41" i="9"/>
  <c r="ERQ41" i="9"/>
  <c r="ERS41" i="9"/>
  <c r="ERU41" i="9"/>
  <c r="ERW41" i="9"/>
  <c r="ERY41" i="9"/>
  <c r="ESA41" i="9"/>
  <c r="ESC41" i="9"/>
  <c r="ESE41" i="9"/>
  <c r="ESG41" i="9"/>
  <c r="ESI41" i="9"/>
  <c r="ESK41" i="9"/>
  <c r="ESM41" i="9"/>
  <c r="ESO41" i="9"/>
  <c r="ESQ41" i="9"/>
  <c r="ESS41" i="9"/>
  <c r="ESU41" i="9"/>
  <c r="ESW41" i="9"/>
  <c r="ESY41" i="9"/>
  <c r="ETA41" i="9"/>
  <c r="ETC41" i="9"/>
  <c r="ETE41" i="9"/>
  <c r="ETG41" i="9"/>
  <c r="ETI41" i="9"/>
  <c r="ETK41" i="9"/>
  <c r="ETM41" i="9"/>
  <c r="ETO41" i="9"/>
  <c r="ETQ41" i="9"/>
  <c r="ETS41" i="9"/>
  <c r="ETU41" i="9"/>
  <c r="ETW41" i="9"/>
  <c r="ETY41" i="9"/>
  <c r="EUA41" i="9"/>
  <c r="EUC41" i="9"/>
  <c r="EUE41" i="9"/>
  <c r="EUG41" i="9"/>
  <c r="EUI41" i="9"/>
  <c r="EUK41" i="9"/>
  <c r="EUM41" i="9"/>
  <c r="EUO41" i="9"/>
  <c r="EUQ41" i="9"/>
  <c r="EUS41" i="9"/>
  <c r="EUU41" i="9"/>
  <c r="EUW41" i="9"/>
  <c r="EUY41" i="9"/>
  <c r="EVA41" i="9"/>
  <c r="EVC41" i="9"/>
  <c r="EVE41" i="9"/>
  <c r="EVG41" i="9"/>
  <c r="EVI41" i="9"/>
  <c r="EVK41" i="9"/>
  <c r="EVM41" i="9"/>
  <c r="EVO41" i="9"/>
  <c r="EVQ41" i="9"/>
  <c r="EVS41" i="9"/>
  <c r="EVU41" i="9"/>
  <c r="EVW41" i="9"/>
  <c r="EVY41" i="9"/>
  <c r="EWA41" i="9"/>
  <c r="EWC41" i="9"/>
  <c r="EWE41" i="9"/>
  <c r="EWG41" i="9"/>
  <c r="EWI41" i="9"/>
  <c r="EWK41" i="9"/>
  <c r="EWM41" i="9"/>
  <c r="EWO41" i="9"/>
  <c r="EWQ41" i="9"/>
  <c r="EWS41" i="9"/>
  <c r="EWU41" i="9"/>
  <c r="EWW41" i="9"/>
  <c r="EWY41" i="9"/>
  <c r="EXA41" i="9"/>
  <c r="EXC41" i="9"/>
  <c r="EXE41" i="9"/>
  <c r="EXG41" i="9"/>
  <c r="EXI41" i="9"/>
  <c r="EXK41" i="9"/>
  <c r="EXM41" i="9"/>
  <c r="EXO41" i="9"/>
  <c r="EXQ41" i="9"/>
  <c r="EXS41" i="9"/>
  <c r="EXU41" i="9"/>
  <c r="EXW41" i="9"/>
  <c r="EXY41" i="9"/>
  <c r="EYA41" i="9"/>
  <c r="EYC41" i="9"/>
  <c r="EYE41" i="9"/>
  <c r="EYG41" i="9"/>
  <c r="EYI41" i="9"/>
  <c r="EYK41" i="9"/>
  <c r="EYM41" i="9"/>
  <c r="EYO41" i="9"/>
  <c r="EYQ41" i="9"/>
  <c r="EYS41" i="9"/>
  <c r="EYU41" i="9"/>
  <c r="EYW41" i="9"/>
  <c r="EYY41" i="9"/>
  <c r="EZA41" i="9"/>
  <c r="EZC41" i="9"/>
  <c r="EZE41" i="9"/>
  <c r="EZG41" i="9"/>
  <c r="EZI41" i="9"/>
  <c r="EZK41" i="9"/>
  <c r="EZM41" i="9"/>
  <c r="EZO41" i="9"/>
  <c r="EZQ41" i="9"/>
  <c r="EZS41" i="9"/>
  <c r="EZU41" i="9"/>
  <c r="EZW41" i="9"/>
  <c r="EZY41" i="9"/>
  <c r="FAA41" i="9"/>
  <c r="FAC41" i="9"/>
  <c r="FAE41" i="9"/>
  <c r="FAG41" i="9"/>
  <c r="FAI41" i="9"/>
  <c r="FAK41" i="9"/>
  <c r="FAM41" i="9"/>
  <c r="FAO41" i="9"/>
  <c r="FAQ41" i="9"/>
  <c r="FAS41" i="9"/>
  <c r="FAU41" i="9"/>
  <c r="FAW41" i="9"/>
  <c r="FAY41" i="9"/>
  <c r="FBA41" i="9"/>
  <c r="FBC41" i="9"/>
  <c r="FBE41" i="9"/>
  <c r="FBG41" i="9"/>
  <c r="FBI41" i="9"/>
  <c r="FBK41" i="9"/>
  <c r="FBM41" i="9"/>
  <c r="FBO41" i="9"/>
  <c r="FBQ41" i="9"/>
  <c r="FBS41" i="9"/>
  <c r="FBU41" i="9"/>
  <c r="FBW41" i="9"/>
  <c r="FBY41" i="9"/>
  <c r="FCA41" i="9"/>
  <c r="FCC41" i="9"/>
  <c r="FCE41" i="9"/>
  <c r="FCG41" i="9"/>
  <c r="FCI41" i="9"/>
  <c r="FCK41" i="9"/>
  <c r="FCM41" i="9"/>
  <c r="FCO41" i="9"/>
  <c r="FCQ41" i="9"/>
  <c r="FCS41" i="9"/>
  <c r="FCU41" i="9"/>
  <c r="FCW41" i="9"/>
  <c r="FCY41" i="9"/>
  <c r="FDA41" i="9"/>
  <c r="FDC41" i="9"/>
  <c r="FDE41" i="9"/>
  <c r="FDG41" i="9"/>
  <c r="FDI41" i="9"/>
  <c r="FDK41" i="9"/>
  <c r="FDM41" i="9"/>
  <c r="FDO41" i="9"/>
  <c r="FDQ41" i="9"/>
  <c r="FDS41" i="9"/>
  <c r="FDU41" i="9"/>
  <c r="FDW41" i="9"/>
  <c r="FDY41" i="9"/>
  <c r="FEA41" i="9"/>
  <c r="FEC41" i="9"/>
  <c r="FEE41" i="9"/>
  <c r="FEG41" i="9"/>
  <c r="FEI41" i="9"/>
  <c r="FEK41" i="9"/>
  <c r="FEM41" i="9"/>
  <c r="FEO41" i="9"/>
  <c r="FEQ41" i="9"/>
  <c r="FES41" i="9"/>
  <c r="FEU41" i="9"/>
  <c r="FEW41" i="9"/>
  <c r="FEY41" i="9"/>
  <c r="FFA41" i="9"/>
  <c r="FFC41" i="9"/>
  <c r="FFE41" i="9"/>
  <c r="FFG41" i="9"/>
  <c r="FFI41" i="9"/>
  <c r="FFK41" i="9"/>
  <c r="FFM41" i="9"/>
  <c r="FFO41" i="9"/>
  <c r="FFQ41" i="9"/>
  <c r="FFS41" i="9"/>
  <c r="FFU41" i="9"/>
  <c r="FFW41" i="9"/>
  <c r="FFY41" i="9"/>
  <c r="FGA41" i="9"/>
  <c r="FGC41" i="9"/>
  <c r="FGE41" i="9"/>
  <c r="FGG41" i="9"/>
  <c r="FGI41" i="9"/>
  <c r="FGK41" i="9"/>
  <c r="FGM41" i="9"/>
  <c r="FGO41" i="9"/>
  <c r="FGQ41" i="9"/>
  <c r="FGS41" i="9"/>
  <c r="FGU41" i="9"/>
  <c r="FGW41" i="9"/>
  <c r="FGY41" i="9"/>
  <c r="FHA41" i="9"/>
  <c r="FHC41" i="9"/>
  <c r="FHE41" i="9"/>
  <c r="FHG41" i="9"/>
  <c r="FHI41" i="9"/>
  <c r="FHK41" i="9"/>
  <c r="FHM41" i="9"/>
  <c r="FHO41" i="9"/>
  <c r="FHQ41" i="9"/>
  <c r="FHS41" i="9"/>
  <c r="FHU41" i="9"/>
  <c r="FHW41" i="9"/>
  <c r="FHY41" i="9"/>
  <c r="FIA41" i="9"/>
  <c r="FIC41" i="9"/>
  <c r="FIE41" i="9"/>
  <c r="FIG41" i="9"/>
  <c r="FII41" i="9"/>
  <c r="FIK41" i="9"/>
  <c r="FIM41" i="9"/>
  <c r="FIO41" i="9"/>
  <c r="FIQ41" i="9"/>
  <c r="FIS41" i="9"/>
  <c r="FIU41" i="9"/>
  <c r="FIW41" i="9"/>
  <c r="FIY41" i="9"/>
  <c r="FJA41" i="9"/>
  <c r="FJC41" i="9"/>
  <c r="FJE41" i="9"/>
  <c r="FJG41" i="9"/>
  <c r="FJI41" i="9"/>
  <c r="FJK41" i="9"/>
  <c r="FJM41" i="9"/>
  <c r="FJO41" i="9"/>
  <c r="FJQ41" i="9"/>
  <c r="FJS41" i="9"/>
  <c r="FJU41" i="9"/>
  <c r="FJW41" i="9"/>
  <c r="FJY41" i="9"/>
  <c r="FKA41" i="9"/>
  <c r="FKC41" i="9"/>
  <c r="FKE41" i="9"/>
  <c r="FKG41" i="9"/>
  <c r="FKI41" i="9"/>
  <c r="FKK41" i="9"/>
  <c r="FKM41" i="9"/>
  <c r="FKO41" i="9"/>
  <c r="FKQ41" i="9"/>
  <c r="FKS41" i="9"/>
  <c r="FKU41" i="9"/>
  <c r="FKW41" i="9"/>
  <c r="FKY41" i="9"/>
  <c r="FLA41" i="9"/>
  <c r="FLC41" i="9"/>
  <c r="FLE41" i="9"/>
  <c r="FLG41" i="9"/>
  <c r="FLI41" i="9"/>
  <c r="FLK41" i="9"/>
  <c r="FLM41" i="9"/>
  <c r="FLO41" i="9"/>
  <c r="FLQ41" i="9"/>
  <c r="FLS41" i="9"/>
  <c r="FLU41" i="9"/>
  <c r="FLW41" i="9"/>
  <c r="FLY41" i="9"/>
  <c r="FMA41" i="9"/>
  <c r="FMC41" i="9"/>
  <c r="FME41" i="9"/>
  <c r="FMG41" i="9"/>
  <c r="FMI41" i="9"/>
  <c r="FMK41" i="9"/>
  <c r="FMM41" i="9"/>
  <c r="FMO41" i="9"/>
  <c r="FMQ41" i="9"/>
  <c r="FMS41" i="9"/>
  <c r="FMU41" i="9"/>
  <c r="FMW41" i="9"/>
  <c r="FMY41" i="9"/>
  <c r="FNA41" i="9"/>
  <c r="FNC41" i="9"/>
  <c r="FNE41" i="9"/>
  <c r="FNG41" i="9"/>
  <c r="FNI41" i="9"/>
  <c r="FNK41" i="9"/>
  <c r="FNM41" i="9"/>
  <c r="FNO41" i="9"/>
  <c r="FNQ41" i="9"/>
  <c r="FNS41" i="9"/>
  <c r="FNU41" i="9"/>
  <c r="FNW41" i="9"/>
  <c r="FNY41" i="9"/>
  <c r="FOA41" i="9"/>
  <c r="FOC41" i="9"/>
  <c r="FOE41" i="9"/>
  <c r="FOG41" i="9"/>
  <c r="FOI41" i="9"/>
  <c r="FOK41" i="9"/>
  <c r="FOM41" i="9"/>
  <c r="FOO41" i="9"/>
  <c r="FOQ41" i="9"/>
  <c r="FOS41" i="9"/>
  <c r="FOU41" i="9"/>
  <c r="FOW41" i="9"/>
  <c r="FOY41" i="9"/>
  <c r="FPA41" i="9"/>
  <c r="FPC41" i="9"/>
  <c r="FPE41" i="9"/>
  <c r="FPG41" i="9"/>
  <c r="FPI41" i="9"/>
  <c r="FPK41" i="9"/>
  <c r="FPM41" i="9"/>
  <c r="FPO41" i="9"/>
  <c r="FPQ41" i="9"/>
  <c r="FPS41" i="9"/>
  <c r="FPU41" i="9"/>
  <c r="FPW41" i="9"/>
  <c r="FPY41" i="9"/>
  <c r="FQA41" i="9"/>
  <c r="FQC41" i="9"/>
  <c r="FQE41" i="9"/>
  <c r="FQG41" i="9"/>
  <c r="FQI41" i="9"/>
  <c r="FQK41" i="9"/>
  <c r="FQM41" i="9"/>
  <c r="FQO41" i="9"/>
  <c r="FQQ41" i="9"/>
  <c r="FQS41" i="9"/>
  <c r="FQU41" i="9"/>
  <c r="FQW41" i="9"/>
  <c r="FQY41" i="9"/>
  <c r="FRA41" i="9"/>
  <c r="FRC41" i="9"/>
  <c r="FRE41" i="9"/>
  <c r="FRG41" i="9"/>
  <c r="FRI41" i="9"/>
  <c r="FRK41" i="9"/>
  <c r="FRM41" i="9"/>
  <c r="FRO41" i="9"/>
  <c r="FRQ41" i="9"/>
  <c r="FRS41" i="9"/>
  <c r="FRU41" i="9"/>
  <c r="FRW41" i="9"/>
  <c r="FRY41" i="9"/>
  <c r="FSA41" i="9"/>
  <c r="FSC41" i="9"/>
  <c r="FSE41" i="9"/>
  <c r="FSG41" i="9"/>
  <c r="FSI41" i="9"/>
  <c r="FSK41" i="9"/>
  <c r="FSM41" i="9"/>
  <c r="FSO41" i="9"/>
  <c r="FSQ41" i="9"/>
  <c r="FSS41" i="9"/>
  <c r="FSU41" i="9"/>
  <c r="FSW41" i="9"/>
  <c r="FSY41" i="9"/>
  <c r="FTA41" i="9"/>
  <c r="FTC41" i="9"/>
  <c r="FTE41" i="9"/>
  <c r="FTG41" i="9"/>
  <c r="FTI41" i="9"/>
  <c r="FTK41" i="9"/>
  <c r="FTM41" i="9"/>
  <c r="FTO41" i="9"/>
  <c r="FTQ41" i="9"/>
  <c r="FTS41" i="9"/>
  <c r="FTU41" i="9"/>
  <c r="FTW41" i="9"/>
  <c r="FTY41" i="9"/>
  <c r="FUA41" i="9"/>
  <c r="FUC41" i="9"/>
  <c r="FUE41" i="9"/>
  <c r="FUG41" i="9"/>
  <c r="FUI41" i="9"/>
  <c r="FUK41" i="9"/>
  <c r="FUM41" i="9"/>
  <c r="FUO41" i="9"/>
  <c r="FUQ41" i="9"/>
  <c r="FUS41" i="9"/>
  <c r="FUU41" i="9"/>
  <c r="FUW41" i="9"/>
  <c r="FUY41" i="9"/>
  <c r="FVA41" i="9"/>
  <c r="FVC41" i="9"/>
  <c r="FVE41" i="9"/>
  <c r="FVG41" i="9"/>
  <c r="FVI41" i="9"/>
  <c r="FVK41" i="9"/>
  <c r="FVM41" i="9"/>
  <c r="FVO41" i="9"/>
  <c r="FVQ41" i="9"/>
  <c r="FVS41" i="9"/>
  <c r="FVU41" i="9"/>
  <c r="FVW41" i="9"/>
  <c r="FVY41" i="9"/>
  <c r="FWA41" i="9"/>
  <c r="FWC41" i="9"/>
  <c r="FWE41" i="9"/>
  <c r="FWG41" i="9"/>
  <c r="FWI41" i="9"/>
  <c r="FWK41" i="9"/>
  <c r="FWM41" i="9"/>
  <c r="FWO41" i="9"/>
  <c r="FWQ41" i="9"/>
  <c r="FWS41" i="9"/>
  <c r="FWU41" i="9"/>
  <c r="FWW41" i="9"/>
  <c r="FWY41" i="9"/>
  <c r="FXA41" i="9"/>
  <c r="FXC41" i="9"/>
  <c r="FXE41" i="9"/>
  <c r="FXG41" i="9"/>
  <c r="FXI41" i="9"/>
  <c r="FXK41" i="9"/>
  <c r="FXM41" i="9"/>
  <c r="FXO41" i="9"/>
  <c r="FXQ41" i="9"/>
  <c r="FXS41" i="9"/>
  <c r="FXU41" i="9"/>
  <c r="FXW41" i="9"/>
  <c r="FXY41" i="9"/>
  <c r="FYA41" i="9"/>
  <c r="FYC41" i="9"/>
  <c r="FYE41" i="9"/>
  <c r="FYG41" i="9"/>
  <c r="FYI41" i="9"/>
  <c r="FYK41" i="9"/>
  <c r="FYM41" i="9"/>
  <c r="FYO41" i="9"/>
  <c r="FYQ41" i="9"/>
  <c r="FYS41" i="9"/>
  <c r="FYU41" i="9"/>
  <c r="FYW41" i="9"/>
  <c r="FYY41" i="9"/>
  <c r="FZA41" i="9"/>
  <c r="FZC41" i="9"/>
  <c r="FZE41" i="9"/>
  <c r="FZG41" i="9"/>
  <c r="FZI41" i="9"/>
  <c r="FZK41" i="9"/>
  <c r="FZM41" i="9"/>
  <c r="FZO41" i="9"/>
  <c r="FZQ41" i="9"/>
  <c r="FZS41" i="9"/>
  <c r="FZU41" i="9"/>
  <c r="FZW41" i="9"/>
  <c r="FZY41" i="9"/>
  <c r="GAA41" i="9"/>
  <c r="GAC41" i="9"/>
  <c r="GAE41" i="9"/>
  <c r="GAG41" i="9"/>
  <c r="GAI41" i="9"/>
  <c r="GAK41" i="9"/>
  <c r="GAM41" i="9"/>
  <c r="GAO41" i="9"/>
  <c r="GAQ41" i="9"/>
  <c r="GAS41" i="9"/>
  <c r="GAU41" i="9"/>
  <c r="GAW41" i="9"/>
  <c r="GAY41" i="9"/>
  <c r="GBA41" i="9"/>
  <c r="GBC41" i="9"/>
  <c r="GBE41" i="9"/>
  <c r="GBG41" i="9"/>
  <c r="GBI41" i="9"/>
  <c r="GBK41" i="9"/>
  <c r="GBM41" i="9"/>
  <c r="GBO41" i="9"/>
  <c r="GBQ41" i="9"/>
  <c r="GBS41" i="9"/>
  <c r="GBU41" i="9"/>
  <c r="GBW41" i="9"/>
  <c r="GBY41" i="9"/>
  <c r="GCA41" i="9"/>
  <c r="GCC41" i="9"/>
  <c r="GCE41" i="9"/>
  <c r="GCG41" i="9"/>
  <c r="GCI41" i="9"/>
  <c r="GCK41" i="9"/>
  <c r="GCM41" i="9"/>
  <c r="GCO41" i="9"/>
  <c r="GCQ41" i="9"/>
  <c r="GCS41" i="9"/>
  <c r="GCU41" i="9"/>
  <c r="GCW41" i="9"/>
  <c r="GCY41" i="9"/>
  <c r="GDA41" i="9"/>
  <c r="GDC41" i="9"/>
  <c r="GDE41" i="9"/>
  <c r="GDG41" i="9"/>
  <c r="GDI41" i="9"/>
  <c r="GDK41" i="9"/>
  <c r="GDM41" i="9"/>
  <c r="GDO41" i="9"/>
  <c r="GDQ41" i="9"/>
  <c r="GDS41" i="9"/>
  <c r="GDU41" i="9"/>
  <c r="GDW41" i="9"/>
  <c r="GDY41" i="9"/>
  <c r="GEA41" i="9"/>
  <c r="GEC41" i="9"/>
  <c r="GEE41" i="9"/>
  <c r="GEG41" i="9"/>
  <c r="GEI41" i="9"/>
  <c r="GEK41" i="9"/>
  <c r="GEM41" i="9"/>
  <c r="GEO41" i="9"/>
  <c r="GEQ41" i="9"/>
  <c r="GES41" i="9"/>
  <c r="GEU41" i="9"/>
  <c r="GEW41" i="9"/>
  <c r="GEY41" i="9"/>
  <c r="GFA41" i="9"/>
  <c r="GFC41" i="9"/>
  <c r="GFE41" i="9"/>
  <c r="GFG41" i="9"/>
  <c r="GFI41" i="9"/>
  <c r="GFK41" i="9"/>
  <c r="GFM41" i="9"/>
  <c r="GFO41" i="9"/>
  <c r="GFQ41" i="9"/>
  <c r="GFS41" i="9"/>
  <c r="GFU41" i="9"/>
  <c r="GFW41" i="9"/>
  <c r="GFY41" i="9"/>
  <c r="GGA41" i="9"/>
  <c r="GGC41" i="9"/>
  <c r="GGE41" i="9"/>
  <c r="GGG41" i="9"/>
  <c r="GGI41" i="9"/>
  <c r="GGK41" i="9"/>
  <c r="GGM41" i="9"/>
  <c r="GGO41" i="9"/>
  <c r="GGQ41" i="9"/>
  <c r="GGS41" i="9"/>
  <c r="GGU41" i="9"/>
  <c r="GGW41" i="9"/>
  <c r="GGY41" i="9"/>
  <c r="GHA41" i="9"/>
  <c r="GHC41" i="9"/>
  <c r="GHE41" i="9"/>
  <c r="GHG41" i="9"/>
  <c r="GHI41" i="9"/>
  <c r="GHK41" i="9"/>
  <c r="GHM41" i="9"/>
  <c r="GHO41" i="9"/>
  <c r="GHQ41" i="9"/>
  <c r="GHS41" i="9"/>
  <c r="GHU41" i="9"/>
  <c r="GHW41" i="9"/>
  <c r="GHY41" i="9"/>
  <c r="GIA41" i="9"/>
  <c r="GIC41" i="9"/>
  <c r="GIE41" i="9"/>
  <c r="GIG41" i="9"/>
  <c r="GII41" i="9"/>
  <c r="GIK41" i="9"/>
  <c r="GIM41" i="9"/>
  <c r="GIO41" i="9"/>
  <c r="GIQ41" i="9"/>
  <c r="GIS41" i="9"/>
  <c r="GIU41" i="9"/>
  <c r="GIW41" i="9"/>
  <c r="GIY41" i="9"/>
  <c r="GJA41" i="9"/>
  <c r="GJC41" i="9"/>
  <c r="GJE41" i="9"/>
  <c r="GJG41" i="9"/>
  <c r="GJI41" i="9"/>
  <c r="GJK41" i="9"/>
  <c r="GJM41" i="9"/>
  <c r="GJO41" i="9"/>
  <c r="GJQ41" i="9"/>
  <c r="GJS41" i="9"/>
  <c r="GJU41" i="9"/>
  <c r="GJW41" i="9"/>
  <c r="GJY41" i="9"/>
  <c r="GKA41" i="9"/>
  <c r="GKC41" i="9"/>
  <c r="GKE41" i="9"/>
  <c r="GKG41" i="9"/>
  <c r="GKI41" i="9"/>
  <c r="GKK41" i="9"/>
  <c r="GKM41" i="9"/>
  <c r="GKO41" i="9"/>
  <c r="GKQ41" i="9"/>
  <c r="GKS41" i="9"/>
  <c r="GKU41" i="9"/>
  <c r="GKW41" i="9"/>
  <c r="GKY41" i="9"/>
  <c r="GLA41" i="9"/>
  <c r="GLC41" i="9"/>
  <c r="GLE41" i="9"/>
  <c r="GLG41" i="9"/>
  <c r="GLI41" i="9"/>
  <c r="GLK41" i="9"/>
  <c r="GLM41" i="9"/>
  <c r="GLO41" i="9"/>
  <c r="GLQ41" i="9"/>
  <c r="GLS41" i="9"/>
  <c r="GLU41" i="9"/>
  <c r="GLW41" i="9"/>
  <c r="GLY41" i="9"/>
  <c r="GMA41" i="9"/>
  <c r="GMC41" i="9"/>
  <c r="GME41" i="9"/>
  <c r="GMG41" i="9"/>
  <c r="GMI41" i="9"/>
  <c r="GMK41" i="9"/>
  <c r="GMM41" i="9"/>
  <c r="GMO41" i="9"/>
  <c r="GMQ41" i="9"/>
  <c r="GMS41" i="9"/>
  <c r="GMU41" i="9"/>
  <c r="GMW41" i="9"/>
  <c r="GMY41" i="9"/>
  <c r="GNA41" i="9"/>
  <c r="GNC41" i="9"/>
  <c r="GNE41" i="9"/>
  <c r="GNG41" i="9"/>
  <c r="GNI41" i="9"/>
  <c r="GNK41" i="9"/>
  <c r="GNM41" i="9"/>
  <c r="GNO41" i="9"/>
  <c r="GNQ41" i="9"/>
  <c r="GNS41" i="9"/>
  <c r="GNU41" i="9"/>
  <c r="GNW41" i="9"/>
  <c r="GNY41" i="9"/>
  <c r="GOA41" i="9"/>
  <c r="GOC41" i="9"/>
  <c r="GOE41" i="9"/>
  <c r="GOG41" i="9"/>
  <c r="GOI41" i="9"/>
  <c r="GOK41" i="9"/>
  <c r="GOM41" i="9"/>
  <c r="GOO41" i="9"/>
  <c r="GOQ41" i="9"/>
  <c r="GOS41" i="9"/>
  <c r="GOU41" i="9"/>
  <c r="GOW41" i="9"/>
  <c r="GOY41" i="9"/>
  <c r="GPA41" i="9"/>
  <c r="GPC41" i="9"/>
  <c r="GPE41" i="9"/>
  <c r="GPG41" i="9"/>
  <c r="GPI41" i="9"/>
  <c r="GPK41" i="9"/>
  <c r="GPM41" i="9"/>
  <c r="GPO41" i="9"/>
  <c r="GPQ41" i="9"/>
  <c r="GPS41" i="9"/>
  <c r="GPU41" i="9"/>
  <c r="GPW41" i="9"/>
  <c r="GPY41" i="9"/>
  <c r="GQA41" i="9"/>
  <c r="GQC41" i="9"/>
  <c r="GQE41" i="9"/>
  <c r="GQG41" i="9"/>
  <c r="GQI41" i="9"/>
  <c r="GQK41" i="9"/>
  <c r="GQM41" i="9"/>
  <c r="GQO41" i="9"/>
  <c r="GQQ41" i="9"/>
  <c r="GQS41" i="9"/>
  <c r="GQU41" i="9"/>
  <c r="GQW41" i="9"/>
  <c r="GQY41" i="9"/>
  <c r="GRA41" i="9"/>
  <c r="GRC41" i="9"/>
  <c r="GRE41" i="9"/>
  <c r="GRG41" i="9"/>
  <c r="GRI41" i="9"/>
  <c r="GRK41" i="9"/>
  <c r="GRM41" i="9"/>
  <c r="GRO41" i="9"/>
  <c r="GRQ41" i="9"/>
  <c r="GRS41" i="9"/>
  <c r="GRU41" i="9"/>
  <c r="GRW41" i="9"/>
  <c r="GRY41" i="9"/>
  <c r="GSA41" i="9"/>
  <c r="GSC41" i="9"/>
  <c r="GSE41" i="9"/>
  <c r="GSG41" i="9"/>
  <c r="GSI41" i="9"/>
  <c r="GSK41" i="9"/>
  <c r="GSM41" i="9"/>
  <c r="GSO41" i="9"/>
  <c r="GSQ41" i="9"/>
  <c r="GSS41" i="9"/>
  <c r="GSU41" i="9"/>
  <c r="GSW41" i="9"/>
  <c r="GSY41" i="9"/>
  <c r="GTA41" i="9"/>
  <c r="GTC41" i="9"/>
  <c r="GTE41" i="9"/>
  <c r="GTG41" i="9"/>
  <c r="GTI41" i="9"/>
  <c r="GTK41" i="9"/>
  <c r="GTM41" i="9"/>
  <c r="GTO41" i="9"/>
  <c r="GTQ41" i="9"/>
  <c r="GTS41" i="9"/>
  <c r="GTU41" i="9"/>
  <c r="GTW41" i="9"/>
  <c r="GTY41" i="9"/>
  <c r="GUA41" i="9"/>
  <c r="GUC41" i="9"/>
  <c r="GUE41" i="9"/>
  <c r="GUG41" i="9"/>
  <c r="GUI41" i="9"/>
  <c r="GUK41" i="9"/>
  <c r="GUM41" i="9"/>
  <c r="GUO41" i="9"/>
  <c r="GUQ41" i="9"/>
  <c r="GUS41" i="9"/>
  <c r="GUU41" i="9"/>
  <c r="GUW41" i="9"/>
  <c r="GUY41" i="9"/>
  <c r="GVA41" i="9"/>
  <c r="GVC41" i="9"/>
  <c r="GVE41" i="9"/>
  <c r="GVG41" i="9"/>
  <c r="GVI41" i="9"/>
  <c r="GVK41" i="9"/>
  <c r="GVM41" i="9"/>
  <c r="GVO41" i="9"/>
  <c r="GVQ41" i="9"/>
  <c r="GVS41" i="9"/>
  <c r="GVU41" i="9"/>
  <c r="GVW41" i="9"/>
  <c r="GVY41" i="9"/>
  <c r="GWA41" i="9"/>
  <c r="GWC41" i="9"/>
  <c r="GWE41" i="9"/>
  <c r="GWG41" i="9"/>
  <c r="GWI41" i="9"/>
  <c r="GWK41" i="9"/>
  <c r="GWM41" i="9"/>
  <c r="GWO41" i="9"/>
  <c r="GWQ41" i="9"/>
  <c r="GWS41" i="9"/>
  <c r="GWU41" i="9"/>
  <c r="GWW41" i="9"/>
  <c r="GWY41" i="9"/>
  <c r="GXA41" i="9"/>
  <c r="GXC41" i="9"/>
  <c r="GXE41" i="9"/>
  <c r="GXG41" i="9"/>
  <c r="GXI41" i="9"/>
  <c r="GXK41" i="9"/>
  <c r="GXM41" i="9"/>
  <c r="GXO41" i="9"/>
  <c r="GXQ41" i="9"/>
  <c r="GXS41" i="9"/>
  <c r="GXU41" i="9"/>
  <c r="GXW41" i="9"/>
  <c r="GXY41" i="9"/>
  <c r="GYA41" i="9"/>
  <c r="GYC41" i="9"/>
  <c r="GYE41" i="9"/>
  <c r="GYG41" i="9"/>
  <c r="GYI41" i="9"/>
  <c r="GYK41" i="9"/>
  <c r="GYM41" i="9"/>
  <c r="GYO41" i="9"/>
  <c r="GYQ41" i="9"/>
  <c r="GYS41" i="9"/>
  <c r="GYU41" i="9"/>
  <c r="GYW41" i="9"/>
  <c r="GYY41" i="9"/>
  <c r="GZA41" i="9"/>
  <c r="GZC41" i="9"/>
  <c r="GZE41" i="9"/>
  <c r="GZG41" i="9"/>
  <c r="GZI41" i="9"/>
  <c r="GZK41" i="9"/>
  <c r="GZM41" i="9"/>
  <c r="GZO41" i="9"/>
  <c r="GZQ41" i="9"/>
  <c r="GZS41" i="9"/>
  <c r="GZU41" i="9"/>
  <c r="GZW41" i="9"/>
  <c r="GZY41" i="9"/>
  <c r="HAA41" i="9"/>
  <c r="HAC41" i="9"/>
  <c r="HAE41" i="9"/>
  <c r="HAG41" i="9"/>
  <c r="HAI41" i="9"/>
  <c r="HAK41" i="9"/>
  <c r="HAM41" i="9"/>
  <c r="HAO41" i="9"/>
  <c r="HAQ41" i="9"/>
  <c r="HAS41" i="9"/>
  <c r="HAU41" i="9"/>
  <c r="HAW41" i="9"/>
  <c r="HAY41" i="9"/>
  <c r="HBA41" i="9"/>
  <c r="HBC41" i="9"/>
  <c r="HBE41" i="9"/>
  <c r="HBG41" i="9"/>
  <c r="HBI41" i="9"/>
  <c r="HBK41" i="9"/>
  <c r="HBM41" i="9"/>
  <c r="HBO41" i="9"/>
  <c r="HBQ41" i="9"/>
  <c r="HBS41" i="9"/>
  <c r="HBU41" i="9"/>
  <c r="HBW41" i="9"/>
  <c r="HBY41" i="9"/>
  <c r="HCA41" i="9"/>
  <c r="HCC41" i="9"/>
  <c r="HCE41" i="9"/>
  <c r="HCG41" i="9"/>
  <c r="HCI41" i="9"/>
  <c r="HCK41" i="9"/>
  <c r="HCM41" i="9"/>
  <c r="HCO41" i="9"/>
  <c r="HCQ41" i="9"/>
  <c r="HCS41" i="9"/>
  <c r="HCU41" i="9"/>
  <c r="HCW41" i="9"/>
  <c r="HCY41" i="9"/>
  <c r="HDA41" i="9"/>
  <c r="HDC41" i="9"/>
  <c r="HDE41" i="9"/>
  <c r="HDG41" i="9"/>
  <c r="HDI41" i="9"/>
  <c r="HDK41" i="9"/>
  <c r="HDM41" i="9"/>
  <c r="HDO41" i="9"/>
  <c r="HDQ41" i="9"/>
  <c r="HDS41" i="9"/>
  <c r="HDU41" i="9"/>
  <c r="HDW41" i="9"/>
  <c r="HDY41" i="9"/>
  <c r="HEA41" i="9"/>
  <c r="HEC41" i="9"/>
  <c r="HEE41" i="9"/>
  <c r="HEG41" i="9"/>
  <c r="HEI41" i="9"/>
  <c r="HEK41" i="9"/>
  <c r="HEM41" i="9"/>
  <c r="HEO41" i="9"/>
  <c r="HEQ41" i="9"/>
  <c r="HES41" i="9"/>
  <c r="HEU41" i="9"/>
  <c r="HEW41" i="9"/>
  <c r="HEY41" i="9"/>
  <c r="HFA41" i="9"/>
  <c r="HFC41" i="9"/>
  <c r="HFE41" i="9"/>
  <c r="HFG41" i="9"/>
  <c r="HFI41" i="9"/>
  <c r="HFK41" i="9"/>
  <c r="HFM41" i="9"/>
  <c r="HFO41" i="9"/>
  <c r="HFQ41" i="9"/>
  <c r="HFS41" i="9"/>
  <c r="HFU41" i="9"/>
  <c r="HFW41" i="9"/>
  <c r="HFY41" i="9"/>
  <c r="HGA41" i="9"/>
  <c r="HGC41" i="9"/>
  <c r="HGE41" i="9"/>
  <c r="HGG41" i="9"/>
  <c r="HGI41" i="9"/>
  <c r="HGK41" i="9"/>
  <c r="HGM41" i="9"/>
  <c r="HGO41" i="9"/>
  <c r="HGQ41" i="9"/>
  <c r="HGS41" i="9"/>
  <c r="HGU41" i="9"/>
  <c r="HGW41" i="9"/>
  <c r="HGY41" i="9"/>
  <c r="HHA41" i="9"/>
  <c r="HHC41" i="9"/>
  <c r="HHE41" i="9"/>
  <c r="HHG41" i="9"/>
  <c r="HHI41" i="9"/>
  <c r="HHK41" i="9"/>
  <c r="HHM41" i="9"/>
  <c r="HHO41" i="9"/>
  <c r="HHQ41" i="9"/>
  <c r="HHS41" i="9"/>
  <c r="HHU41" i="9"/>
  <c r="HHW41" i="9"/>
  <c r="HHY41" i="9"/>
  <c r="HIA41" i="9"/>
  <c r="HIC41" i="9"/>
  <c r="HIE41" i="9"/>
  <c r="HIG41" i="9"/>
  <c r="HII41" i="9"/>
  <c r="HIK41" i="9"/>
  <c r="HIM41" i="9"/>
  <c r="HIO41" i="9"/>
  <c r="HIQ41" i="9"/>
  <c r="HIS41" i="9"/>
  <c r="HIU41" i="9"/>
  <c r="HIW41" i="9"/>
  <c r="HIY41" i="9"/>
  <c r="HJA41" i="9"/>
  <c r="HJC41" i="9"/>
  <c r="HJE41" i="9"/>
  <c r="HJG41" i="9"/>
  <c r="HJI41" i="9"/>
  <c r="HJK41" i="9"/>
  <c r="HJM41" i="9"/>
  <c r="HJO41" i="9"/>
  <c r="HJQ41" i="9"/>
  <c r="HJS41" i="9"/>
  <c r="HJU41" i="9"/>
  <c r="HJW41" i="9"/>
  <c r="HJY41" i="9"/>
  <c r="HKA41" i="9"/>
  <c r="HKC41" i="9"/>
  <c r="HKE41" i="9"/>
  <c r="HKG41" i="9"/>
  <c r="HKI41" i="9"/>
  <c r="HKK41" i="9"/>
  <c r="HKM41" i="9"/>
  <c r="HKO41" i="9"/>
  <c r="HKQ41" i="9"/>
  <c r="HKS41" i="9"/>
  <c r="HKU41" i="9"/>
  <c r="HKW41" i="9"/>
  <c r="HKY41" i="9"/>
  <c r="HLA41" i="9"/>
  <c r="HLC41" i="9"/>
  <c r="HLE41" i="9"/>
  <c r="HLG41" i="9"/>
  <c r="HLI41" i="9"/>
  <c r="HLK41" i="9"/>
  <c r="HLM41" i="9"/>
  <c r="HLO41" i="9"/>
  <c r="HLQ41" i="9"/>
  <c r="HLS41" i="9"/>
  <c r="HLU41" i="9"/>
  <c r="HLW41" i="9"/>
  <c r="HLY41" i="9"/>
  <c r="HMA41" i="9"/>
  <c r="HMC41" i="9"/>
  <c r="HME41" i="9"/>
  <c r="HMG41" i="9"/>
  <c r="HMI41" i="9"/>
  <c r="HMK41" i="9"/>
  <c r="HMM41" i="9"/>
  <c r="HMO41" i="9"/>
  <c r="HMQ41" i="9"/>
  <c r="HMS41" i="9"/>
  <c r="HMU41" i="9"/>
  <c r="HMW41" i="9"/>
  <c r="HMY41" i="9"/>
  <c r="HNA41" i="9"/>
  <c r="HNC41" i="9"/>
  <c r="HNE41" i="9"/>
  <c r="HNG41" i="9"/>
  <c r="HNI41" i="9"/>
  <c r="HNK41" i="9"/>
  <c r="HNM41" i="9"/>
  <c r="HNO41" i="9"/>
  <c r="HNQ41" i="9"/>
  <c r="HNS41" i="9"/>
  <c r="HNU41" i="9"/>
  <c r="HNW41" i="9"/>
  <c r="HNY41" i="9"/>
  <c r="HOA41" i="9"/>
  <c r="HOC41" i="9"/>
  <c r="HOE41" i="9"/>
  <c r="HOG41" i="9"/>
  <c r="HOI41" i="9"/>
  <c r="HOK41" i="9"/>
  <c r="HOM41" i="9"/>
  <c r="HOO41" i="9"/>
  <c r="HOQ41" i="9"/>
  <c r="HOS41" i="9"/>
  <c r="HOU41" i="9"/>
  <c r="HOW41" i="9"/>
  <c r="HOY41" i="9"/>
  <c r="HPA41" i="9"/>
  <c r="HPC41" i="9"/>
  <c r="HPE41" i="9"/>
  <c r="HPG41" i="9"/>
  <c r="HPI41" i="9"/>
  <c r="HPK41" i="9"/>
  <c r="HPM41" i="9"/>
  <c r="HPO41" i="9"/>
  <c r="HPQ41" i="9"/>
  <c r="HPS41" i="9"/>
  <c r="HPU41" i="9"/>
  <c r="HPW41" i="9"/>
  <c r="HPY41" i="9"/>
  <c r="HQA41" i="9"/>
  <c r="HQC41" i="9"/>
  <c r="HQE41" i="9"/>
  <c r="HQG41" i="9"/>
  <c r="HQI41" i="9"/>
  <c r="HQK41" i="9"/>
  <c r="HQM41" i="9"/>
  <c r="HQO41" i="9"/>
  <c r="HQQ41" i="9"/>
  <c r="HQS41" i="9"/>
  <c r="HQU41" i="9"/>
  <c r="HQW41" i="9"/>
  <c r="HQY41" i="9"/>
  <c r="HRA41" i="9"/>
  <c r="HRC41" i="9"/>
  <c r="HRE41" i="9"/>
  <c r="HRG41" i="9"/>
  <c r="HRI41" i="9"/>
  <c r="HRK41" i="9"/>
  <c r="HRM41" i="9"/>
  <c r="HRO41" i="9"/>
  <c r="HRQ41" i="9"/>
  <c r="HRS41" i="9"/>
  <c r="HRU41" i="9"/>
  <c r="HRW41" i="9"/>
  <c r="HRY41" i="9"/>
  <c r="HSA41" i="9"/>
  <c r="HSC41" i="9"/>
  <c r="HSE41" i="9"/>
  <c r="HSG41" i="9"/>
  <c r="HSI41" i="9"/>
  <c r="HSK41" i="9"/>
  <c r="HSM41" i="9"/>
  <c r="HSO41" i="9"/>
  <c r="HSQ41" i="9"/>
  <c r="HSS41" i="9"/>
  <c r="HSU41" i="9"/>
  <c r="HSW41" i="9"/>
  <c r="HSY41" i="9"/>
  <c r="HTA41" i="9"/>
  <c r="HTC41" i="9"/>
  <c r="HTE41" i="9"/>
  <c r="HTG41" i="9"/>
  <c r="HTI41" i="9"/>
  <c r="HTK41" i="9"/>
  <c r="HTM41" i="9"/>
  <c r="HTO41" i="9"/>
  <c r="HTQ41" i="9"/>
  <c r="HTS41" i="9"/>
  <c r="HTU41" i="9"/>
  <c r="HTW41" i="9"/>
  <c r="HTY41" i="9"/>
  <c r="HUA41" i="9"/>
  <c r="HUC41" i="9"/>
  <c r="HUE41" i="9"/>
  <c r="HUG41" i="9"/>
  <c r="HUI41" i="9"/>
  <c r="HUK41" i="9"/>
  <c r="HUM41" i="9"/>
  <c r="HUO41" i="9"/>
  <c r="HUQ41" i="9"/>
  <c r="HUS41" i="9"/>
  <c r="HUU41" i="9"/>
  <c r="HUW41" i="9"/>
  <c r="HUY41" i="9"/>
  <c r="HVA41" i="9"/>
  <c r="HVC41" i="9"/>
  <c r="HVE41" i="9"/>
  <c r="HVG41" i="9"/>
  <c r="HVI41" i="9"/>
  <c r="HVK41" i="9"/>
  <c r="HVM41" i="9"/>
  <c r="HVO41" i="9"/>
  <c r="HVQ41" i="9"/>
  <c r="HVS41" i="9"/>
  <c r="HVU41" i="9"/>
  <c r="HVW41" i="9"/>
  <c r="HVY41" i="9"/>
  <c r="HWA41" i="9"/>
  <c r="HWC41" i="9"/>
  <c r="HWE41" i="9"/>
  <c r="HWG41" i="9"/>
  <c r="HWI41" i="9"/>
  <c r="HWK41" i="9"/>
  <c r="HWM41" i="9"/>
  <c r="HWO41" i="9"/>
  <c r="HWQ41" i="9"/>
  <c r="HWS41" i="9"/>
  <c r="HWU41" i="9"/>
  <c r="HWW41" i="9"/>
  <c r="HWY41" i="9"/>
  <c r="HXA41" i="9"/>
  <c r="HXC41" i="9"/>
  <c r="HXE41" i="9"/>
  <c r="HXG41" i="9"/>
  <c r="HXI41" i="9"/>
  <c r="HXK41" i="9"/>
  <c r="HXM41" i="9"/>
  <c r="HXO41" i="9"/>
  <c r="HXQ41" i="9"/>
  <c r="HXS41" i="9"/>
  <c r="HXU41" i="9"/>
  <c r="HXW41" i="9"/>
  <c r="HXY41" i="9"/>
  <c r="HYA41" i="9"/>
  <c r="HYC41" i="9"/>
  <c r="HYE41" i="9"/>
  <c r="HYG41" i="9"/>
  <c r="HYI41" i="9"/>
  <c r="HYK41" i="9"/>
  <c r="HYM41" i="9"/>
  <c r="HYO41" i="9"/>
  <c r="HYQ41" i="9"/>
  <c r="HYS41" i="9"/>
  <c r="HYU41" i="9"/>
  <c r="HYW41" i="9"/>
  <c r="HYY41" i="9"/>
  <c r="HZA41" i="9"/>
  <c r="HZC41" i="9"/>
  <c r="HZE41" i="9"/>
  <c r="HZG41" i="9"/>
  <c r="HZI41" i="9"/>
  <c r="HZK41" i="9"/>
  <c r="HZM41" i="9"/>
  <c r="HZO41" i="9"/>
  <c r="HZQ41" i="9"/>
  <c r="HZS41" i="9"/>
  <c r="HZU41" i="9"/>
  <c r="HZW41" i="9"/>
  <c r="HZY41" i="9"/>
  <c r="IAA41" i="9"/>
  <c r="IAC41" i="9"/>
  <c r="IAE41" i="9"/>
  <c r="IAG41" i="9"/>
  <c r="IAI41" i="9"/>
  <c r="IAK41" i="9"/>
  <c r="IAM41" i="9"/>
  <c r="IAO41" i="9"/>
  <c r="IAQ41" i="9"/>
  <c r="IAS41" i="9"/>
  <c r="IAU41" i="9"/>
  <c r="IAW41" i="9"/>
  <c r="IAY41" i="9"/>
  <c r="IBA41" i="9"/>
  <c r="IBC41" i="9"/>
  <c r="IBE41" i="9"/>
  <c r="IBG41" i="9"/>
  <c r="IBI41" i="9"/>
  <c r="IBK41" i="9"/>
  <c r="IBM41" i="9"/>
  <c r="IBO41" i="9"/>
  <c r="IBQ41" i="9"/>
  <c r="IBS41" i="9"/>
  <c r="IBU41" i="9"/>
  <c r="IBW41" i="9"/>
  <c r="IBY41" i="9"/>
  <c r="ICA41" i="9"/>
  <c r="ICC41" i="9"/>
  <c r="ICE41" i="9"/>
  <c r="ICG41" i="9"/>
  <c r="ICI41" i="9"/>
  <c r="ICK41" i="9"/>
  <c r="ICM41" i="9"/>
  <c r="ICO41" i="9"/>
  <c r="ICQ41" i="9"/>
  <c r="ICS41" i="9"/>
  <c r="ICU41" i="9"/>
  <c r="ICW41" i="9"/>
  <c r="ICY41" i="9"/>
  <c r="IDA41" i="9"/>
  <c r="IDC41" i="9"/>
  <c r="IDE41" i="9"/>
  <c r="IDG41" i="9"/>
  <c r="IDI41" i="9"/>
  <c r="IDK41" i="9"/>
  <c r="IDM41" i="9"/>
  <c r="IDO41" i="9"/>
  <c r="IDQ41" i="9"/>
  <c r="IDS41" i="9"/>
  <c r="IDU41" i="9"/>
  <c r="IDW41" i="9"/>
  <c r="IDY41" i="9"/>
  <c r="IEA41" i="9"/>
  <c r="IEC41" i="9"/>
  <c r="IEE41" i="9"/>
  <c r="IEG41" i="9"/>
  <c r="IEI41" i="9"/>
  <c r="IEK41" i="9"/>
  <c r="IEM41" i="9"/>
  <c r="IEO41" i="9"/>
  <c r="IEQ41" i="9"/>
  <c r="IES41" i="9"/>
  <c r="IEU41" i="9"/>
  <c r="IEW41" i="9"/>
  <c r="IEY41" i="9"/>
  <c r="IFA41" i="9"/>
  <c r="IFC41" i="9"/>
  <c r="IFE41" i="9"/>
  <c r="IFG41" i="9"/>
  <c r="IFI41" i="9"/>
  <c r="IFK41" i="9"/>
  <c r="IFM41" i="9"/>
  <c r="IFO41" i="9"/>
  <c r="IFQ41" i="9"/>
  <c r="IFS41" i="9"/>
  <c r="IFU41" i="9"/>
  <c r="IFW41" i="9"/>
  <c r="IFY41" i="9"/>
  <c r="IGA41" i="9"/>
  <c r="IGC41" i="9"/>
  <c r="IGE41" i="9"/>
  <c r="IGG41" i="9"/>
  <c r="IGI41" i="9"/>
  <c r="IGK41" i="9"/>
  <c r="IGM41" i="9"/>
  <c r="IGO41" i="9"/>
  <c r="IGQ41" i="9"/>
  <c r="IGS41" i="9"/>
  <c r="IGU41" i="9"/>
  <c r="IGW41" i="9"/>
  <c r="IGY41" i="9"/>
  <c r="IHA41" i="9"/>
  <c r="IHC41" i="9"/>
  <c r="IHE41" i="9"/>
  <c r="IHG41" i="9"/>
  <c r="IHI41" i="9"/>
  <c r="IHK41" i="9"/>
  <c r="IHM41" i="9"/>
  <c r="IHO41" i="9"/>
  <c r="IHQ41" i="9"/>
  <c r="IHS41" i="9"/>
  <c r="IHU41" i="9"/>
  <c r="IHW41" i="9"/>
  <c r="IHY41" i="9"/>
  <c r="IIA41" i="9"/>
  <c r="IIC41" i="9"/>
  <c r="IIE41" i="9"/>
  <c r="IIG41" i="9"/>
  <c r="III41" i="9"/>
  <c r="IIK41" i="9"/>
  <c r="IIM41" i="9"/>
  <c r="IIO41" i="9"/>
  <c r="IIQ41" i="9"/>
  <c r="IIS41" i="9"/>
  <c r="IIU41" i="9"/>
  <c r="IIW41" i="9"/>
  <c r="IIY41" i="9"/>
  <c r="IJA41" i="9"/>
  <c r="IJC41" i="9"/>
  <c r="IJE41" i="9"/>
  <c r="IJG41" i="9"/>
  <c r="IJI41" i="9"/>
  <c r="IJK41" i="9"/>
  <c r="IJM41" i="9"/>
  <c r="IJO41" i="9"/>
  <c r="IJQ41" i="9"/>
  <c r="IJS41" i="9"/>
  <c r="IJU41" i="9"/>
  <c r="IJW41" i="9"/>
  <c r="IJY41" i="9"/>
  <c r="IKA41" i="9"/>
  <c r="IKC41" i="9"/>
  <c r="IKE41" i="9"/>
  <c r="IKG41" i="9"/>
  <c r="IKI41" i="9"/>
  <c r="IKK41" i="9"/>
  <c r="IKM41" i="9"/>
  <c r="IKO41" i="9"/>
  <c r="IKQ41" i="9"/>
  <c r="IKS41" i="9"/>
  <c r="IKU41" i="9"/>
  <c r="IKW41" i="9"/>
  <c r="IKY41" i="9"/>
  <c r="ILA41" i="9"/>
  <c r="ILC41" i="9"/>
  <c r="ILE41" i="9"/>
  <c r="ILG41" i="9"/>
  <c r="ILI41" i="9"/>
  <c r="ILK41" i="9"/>
  <c r="ILM41" i="9"/>
  <c r="ILO41" i="9"/>
  <c r="ILQ41" i="9"/>
  <c r="ILS41" i="9"/>
  <c r="ILU41" i="9"/>
  <c r="ILW41" i="9"/>
  <c r="ILY41" i="9"/>
  <c r="IMA41" i="9"/>
  <c r="IMC41" i="9"/>
  <c r="IME41" i="9"/>
  <c r="IMG41" i="9"/>
  <c r="IMI41" i="9"/>
  <c r="IMK41" i="9"/>
  <c r="IMM41" i="9"/>
  <c r="IMO41" i="9"/>
  <c r="IMQ41" i="9"/>
  <c r="IMS41" i="9"/>
  <c r="IMU41" i="9"/>
  <c r="IMW41" i="9"/>
  <c r="IMY41" i="9"/>
  <c r="INA41" i="9"/>
  <c r="INC41" i="9"/>
  <c r="INE41" i="9"/>
  <c r="ING41" i="9"/>
  <c r="INI41" i="9"/>
  <c r="INK41" i="9"/>
  <c r="INM41" i="9"/>
  <c r="INO41" i="9"/>
  <c r="INQ41" i="9"/>
  <c r="INS41" i="9"/>
  <c r="INU41" i="9"/>
  <c r="INW41" i="9"/>
  <c r="INY41" i="9"/>
  <c r="IOA41" i="9"/>
  <c r="IOC41" i="9"/>
  <c r="IOE41" i="9"/>
  <c r="IOG41" i="9"/>
  <c r="IOI41" i="9"/>
  <c r="IOK41" i="9"/>
  <c r="IOM41" i="9"/>
  <c r="IOO41" i="9"/>
  <c r="IOQ41" i="9"/>
  <c r="IOS41" i="9"/>
  <c r="IOU41" i="9"/>
  <c r="IOW41" i="9"/>
  <c r="IOY41" i="9"/>
  <c r="IPA41" i="9"/>
  <c r="IPC41" i="9"/>
  <c r="IPE41" i="9"/>
  <c r="IPG41" i="9"/>
  <c r="IPI41" i="9"/>
  <c r="IPK41" i="9"/>
  <c r="IPM41" i="9"/>
  <c r="IPO41" i="9"/>
  <c r="IPQ41" i="9"/>
  <c r="IPS41" i="9"/>
  <c r="IPU41" i="9"/>
  <c r="IPW41" i="9"/>
  <c r="IPY41" i="9"/>
  <c r="IQA41" i="9"/>
  <c r="IQC41" i="9"/>
  <c r="IQE41" i="9"/>
  <c r="IQG41" i="9"/>
  <c r="IQI41" i="9"/>
  <c r="IQK41" i="9"/>
  <c r="IQM41" i="9"/>
  <c r="IQO41" i="9"/>
  <c r="IQQ41" i="9"/>
  <c r="IQS41" i="9"/>
  <c r="IQU41" i="9"/>
  <c r="IQW41" i="9"/>
  <c r="IQY41" i="9"/>
  <c r="IRA41" i="9"/>
  <c r="IRC41" i="9"/>
  <c r="IRE41" i="9"/>
  <c r="IRG41" i="9"/>
  <c r="IRI41" i="9"/>
  <c r="IRK41" i="9"/>
  <c r="IRM41" i="9"/>
  <c r="IRO41" i="9"/>
  <c r="IRQ41" i="9"/>
  <c r="IRS41" i="9"/>
  <c r="IRU41" i="9"/>
  <c r="IRW41" i="9"/>
  <c r="IRY41" i="9"/>
  <c r="ISA41" i="9"/>
  <c r="ISC41" i="9"/>
  <c r="ISE41" i="9"/>
  <c r="ISG41" i="9"/>
  <c r="ISI41" i="9"/>
  <c r="ISK41" i="9"/>
  <c r="ISM41" i="9"/>
  <c r="ISO41" i="9"/>
  <c r="ISQ41" i="9"/>
  <c r="ISS41" i="9"/>
  <c r="ISU41" i="9"/>
  <c r="ISW41" i="9"/>
  <c r="ISY41" i="9"/>
  <c r="ITA41" i="9"/>
  <c r="ITC41" i="9"/>
  <c r="ITE41" i="9"/>
  <c r="ITG41" i="9"/>
  <c r="ITI41" i="9"/>
  <c r="ITK41" i="9"/>
  <c r="ITM41" i="9"/>
  <c r="ITO41" i="9"/>
  <c r="ITQ41" i="9"/>
  <c r="ITS41" i="9"/>
  <c r="ITU41" i="9"/>
  <c r="ITW41" i="9"/>
  <c r="ITY41" i="9"/>
  <c r="IUA41" i="9"/>
  <c r="IUC41" i="9"/>
  <c r="IUE41" i="9"/>
  <c r="IUG41" i="9"/>
  <c r="IUI41" i="9"/>
  <c r="IUK41" i="9"/>
  <c r="IUM41" i="9"/>
  <c r="IUO41" i="9"/>
  <c r="IUQ41" i="9"/>
  <c r="IUS41" i="9"/>
  <c r="IUU41" i="9"/>
  <c r="IUW41" i="9"/>
  <c r="IUY41" i="9"/>
  <c r="IVA41" i="9"/>
  <c r="IVC41" i="9"/>
  <c r="IVE41" i="9"/>
  <c r="IVG41" i="9"/>
  <c r="IVI41" i="9"/>
  <c r="IVK41" i="9"/>
  <c r="IVM41" i="9"/>
  <c r="IVO41" i="9"/>
  <c r="IVQ41" i="9"/>
  <c r="IVS41" i="9"/>
  <c r="IVU41" i="9"/>
  <c r="IVW41" i="9"/>
  <c r="IVY41" i="9"/>
  <c r="IWA41" i="9"/>
  <c r="IWC41" i="9"/>
  <c r="IWE41" i="9"/>
  <c r="IWG41" i="9"/>
  <c r="IWI41" i="9"/>
  <c r="IWK41" i="9"/>
  <c r="IWM41" i="9"/>
  <c r="IWO41" i="9"/>
  <c r="IWQ41" i="9"/>
  <c r="IWS41" i="9"/>
  <c r="IWU41" i="9"/>
  <c r="IWW41" i="9"/>
  <c r="IWY41" i="9"/>
  <c r="IXA41" i="9"/>
  <c r="IXC41" i="9"/>
  <c r="IXE41" i="9"/>
  <c r="IXG41" i="9"/>
  <c r="IXI41" i="9"/>
  <c r="IXK41" i="9"/>
  <c r="IXM41" i="9"/>
  <c r="IXO41" i="9"/>
  <c r="IXQ41" i="9"/>
  <c r="IXS41" i="9"/>
  <c r="IXU41" i="9"/>
  <c r="IXW41" i="9"/>
  <c r="IXY41" i="9"/>
  <c r="IYA41" i="9"/>
  <c r="IYC41" i="9"/>
  <c r="IYE41" i="9"/>
  <c r="IYG41" i="9"/>
  <c r="IYI41" i="9"/>
  <c r="IYK41" i="9"/>
  <c r="IYM41" i="9"/>
  <c r="IYO41" i="9"/>
  <c r="IYQ41" i="9"/>
  <c r="IYS41" i="9"/>
  <c r="IYU41" i="9"/>
  <c r="IYW41" i="9"/>
  <c r="IYY41" i="9"/>
  <c r="IZA41" i="9"/>
  <c r="IZC41" i="9"/>
  <c r="IZE41" i="9"/>
  <c r="IZG41" i="9"/>
  <c r="IZI41" i="9"/>
  <c r="IZK41" i="9"/>
  <c r="IZM41" i="9"/>
  <c r="IZO41" i="9"/>
  <c r="IZQ41" i="9"/>
  <c r="IZS41" i="9"/>
  <c r="IZU41" i="9"/>
  <c r="IZW41" i="9"/>
  <c r="IZY41" i="9"/>
  <c r="JAA41" i="9"/>
  <c r="JAC41" i="9"/>
  <c r="JAE41" i="9"/>
  <c r="JAG41" i="9"/>
  <c r="JAI41" i="9"/>
  <c r="JAK41" i="9"/>
  <c r="JAM41" i="9"/>
  <c r="JAO41" i="9"/>
  <c r="JAQ41" i="9"/>
  <c r="JAS41" i="9"/>
  <c r="JAU41" i="9"/>
  <c r="JAW41" i="9"/>
  <c r="JAY41" i="9"/>
  <c r="JBA41" i="9"/>
  <c r="JBC41" i="9"/>
  <c r="JBE41" i="9"/>
  <c r="JBG41" i="9"/>
  <c r="JBI41" i="9"/>
  <c r="JBK41" i="9"/>
  <c r="JBM41" i="9"/>
  <c r="JBO41" i="9"/>
  <c r="JBQ41" i="9"/>
  <c r="JBS41" i="9"/>
  <c r="JBU41" i="9"/>
  <c r="JBW41" i="9"/>
  <c r="JBY41" i="9"/>
  <c r="JCA41" i="9"/>
  <c r="JCC41" i="9"/>
  <c r="JCE41" i="9"/>
  <c r="JCG41" i="9"/>
  <c r="JCI41" i="9"/>
  <c r="JCK41" i="9"/>
  <c r="JCM41" i="9"/>
  <c r="JCO41" i="9"/>
  <c r="JCQ41" i="9"/>
  <c r="JCS41" i="9"/>
  <c r="JCU41" i="9"/>
  <c r="JCW41" i="9"/>
  <c r="JCY41" i="9"/>
  <c r="JDA41" i="9"/>
  <c r="JDC41" i="9"/>
  <c r="JDE41" i="9"/>
  <c r="JDG41" i="9"/>
  <c r="JDI41" i="9"/>
  <c r="JDK41" i="9"/>
  <c r="JDM41" i="9"/>
  <c r="JDO41" i="9"/>
  <c r="JDQ41" i="9"/>
  <c r="JDS41" i="9"/>
  <c r="JDU41" i="9"/>
  <c r="JDW41" i="9"/>
  <c r="JDY41" i="9"/>
  <c r="JEA41" i="9"/>
  <c r="JEC41" i="9"/>
  <c r="JEE41" i="9"/>
  <c r="JEG41" i="9"/>
  <c r="JEI41" i="9"/>
  <c r="JEK41" i="9"/>
  <c r="JEM41" i="9"/>
  <c r="JEO41" i="9"/>
  <c r="JEQ41" i="9"/>
  <c r="JES41" i="9"/>
  <c r="JEU41" i="9"/>
  <c r="JEW41" i="9"/>
  <c r="JEY41" i="9"/>
  <c r="JFA41" i="9"/>
  <c r="JFC41" i="9"/>
  <c r="JFE41" i="9"/>
  <c r="JFG41" i="9"/>
  <c r="JFI41" i="9"/>
  <c r="JFK41" i="9"/>
  <c r="JFM41" i="9"/>
  <c r="JFO41" i="9"/>
  <c r="JFQ41" i="9"/>
  <c r="JFS41" i="9"/>
  <c r="JFU41" i="9"/>
  <c r="JFW41" i="9"/>
  <c r="JFY41" i="9"/>
  <c r="JGA41" i="9"/>
  <c r="JGC41" i="9"/>
  <c r="JGE41" i="9"/>
  <c r="JGG41" i="9"/>
  <c r="JGI41" i="9"/>
  <c r="JGK41" i="9"/>
  <c r="JGM41" i="9"/>
  <c r="JGO41" i="9"/>
  <c r="JGQ41" i="9"/>
  <c r="JGS41" i="9"/>
  <c r="JGU41" i="9"/>
  <c r="JGW41" i="9"/>
  <c r="JGY41" i="9"/>
  <c r="JHA41" i="9"/>
  <c r="JHC41" i="9"/>
  <c r="JHE41" i="9"/>
  <c r="JHG41" i="9"/>
  <c r="JHI41" i="9"/>
  <c r="JHK41" i="9"/>
  <c r="JHM41" i="9"/>
  <c r="JHO41" i="9"/>
  <c r="JHQ41" i="9"/>
  <c r="JHS41" i="9"/>
  <c r="JHU41" i="9"/>
  <c r="JHW41" i="9"/>
  <c r="JHY41" i="9"/>
  <c r="JIA41" i="9"/>
  <c r="JIC41" i="9"/>
  <c r="JIE41" i="9"/>
  <c r="JIG41" i="9"/>
  <c r="JII41" i="9"/>
  <c r="JIK41" i="9"/>
  <c r="JIM41" i="9"/>
  <c r="JIO41" i="9"/>
  <c r="JIQ41" i="9"/>
  <c r="JIS41" i="9"/>
  <c r="JIU41" i="9"/>
  <c r="JIW41" i="9"/>
  <c r="JIY41" i="9"/>
  <c r="JJA41" i="9"/>
  <c r="JJC41" i="9"/>
  <c r="JJE41" i="9"/>
  <c r="JJG41" i="9"/>
  <c r="JJI41" i="9"/>
  <c r="JJK41" i="9"/>
  <c r="JJM41" i="9"/>
  <c r="JJO41" i="9"/>
  <c r="JJQ41" i="9"/>
  <c r="JJS41" i="9"/>
  <c r="JJU41" i="9"/>
  <c r="JJW41" i="9"/>
  <c r="JJY41" i="9"/>
  <c r="JKA41" i="9"/>
  <c r="JKC41" i="9"/>
  <c r="JKE41" i="9"/>
  <c r="JKG41" i="9"/>
  <c r="JKI41" i="9"/>
  <c r="JKK41" i="9"/>
  <c r="JKM41" i="9"/>
  <c r="JKO41" i="9"/>
  <c r="JKQ41" i="9"/>
  <c r="JKS41" i="9"/>
  <c r="JKU41" i="9"/>
  <c r="JKW41" i="9"/>
  <c r="JKY41" i="9"/>
  <c r="JLA41" i="9"/>
  <c r="JLC41" i="9"/>
  <c r="JLE41" i="9"/>
  <c r="JLG41" i="9"/>
  <c r="JLI41" i="9"/>
  <c r="JLK41" i="9"/>
  <c r="JLM41" i="9"/>
  <c r="JLO41" i="9"/>
  <c r="JLQ41" i="9"/>
  <c r="JLS41" i="9"/>
  <c r="JLU41" i="9"/>
  <c r="JLW41" i="9"/>
  <c r="JLY41" i="9"/>
  <c r="JMA41" i="9"/>
  <c r="JMC41" i="9"/>
  <c r="JME41" i="9"/>
  <c r="JMG41" i="9"/>
  <c r="JMI41" i="9"/>
  <c r="JMK41" i="9"/>
  <c r="JMM41" i="9"/>
  <c r="JMO41" i="9"/>
  <c r="JMQ41" i="9"/>
  <c r="JMS41" i="9"/>
  <c r="JMU41" i="9"/>
  <c r="JMW41" i="9"/>
  <c r="JMY41" i="9"/>
  <c r="JNA41" i="9"/>
  <c r="JNC41" i="9"/>
  <c r="JNE41" i="9"/>
  <c r="JNG41" i="9"/>
  <c r="JNI41" i="9"/>
  <c r="JNK41" i="9"/>
  <c r="JNM41" i="9"/>
  <c r="JNO41" i="9"/>
  <c r="JNQ41" i="9"/>
  <c r="JNS41" i="9"/>
  <c r="JNU41" i="9"/>
  <c r="JNW41" i="9"/>
  <c r="JNY41" i="9"/>
  <c r="JOA41" i="9"/>
  <c r="JOC41" i="9"/>
  <c r="JOE41" i="9"/>
  <c r="JOG41" i="9"/>
  <c r="JOI41" i="9"/>
  <c r="JOK41" i="9"/>
  <c r="JOM41" i="9"/>
  <c r="JOO41" i="9"/>
  <c r="JOQ41" i="9"/>
  <c r="JOS41" i="9"/>
  <c r="JOU41" i="9"/>
  <c r="JOW41" i="9"/>
  <c r="JOY41" i="9"/>
  <c r="JPA41" i="9"/>
  <c r="JPC41" i="9"/>
  <c r="JPE41" i="9"/>
  <c r="JPG41" i="9"/>
  <c r="JPI41" i="9"/>
  <c r="JPK41" i="9"/>
  <c r="JPM41" i="9"/>
  <c r="JPO41" i="9"/>
  <c r="JPQ41" i="9"/>
  <c r="JPS41" i="9"/>
  <c r="JPU41" i="9"/>
  <c r="JPW41" i="9"/>
  <c r="JPY41" i="9"/>
  <c r="JQA41" i="9"/>
  <c r="JQC41" i="9"/>
  <c r="JQE41" i="9"/>
  <c r="JQG41" i="9"/>
  <c r="JQI41" i="9"/>
  <c r="JQK41" i="9"/>
  <c r="JQM41" i="9"/>
  <c r="JQO41" i="9"/>
  <c r="JQQ41" i="9"/>
  <c r="JQS41" i="9"/>
  <c r="JQU41" i="9"/>
  <c r="JQW41" i="9"/>
  <c r="JQY41" i="9"/>
  <c r="JRA41" i="9"/>
  <c r="JRC41" i="9"/>
  <c r="JRE41" i="9"/>
  <c r="JRG41" i="9"/>
  <c r="JRI41" i="9"/>
  <c r="JRK41" i="9"/>
  <c r="JRM41" i="9"/>
  <c r="JRO41" i="9"/>
  <c r="JRQ41" i="9"/>
  <c r="JRS41" i="9"/>
  <c r="JRU41" i="9"/>
  <c r="JRW41" i="9"/>
  <c r="JRY41" i="9"/>
  <c r="JSA41" i="9"/>
  <c r="JSC41" i="9"/>
  <c r="JSE41" i="9"/>
  <c r="JSG41" i="9"/>
  <c r="JSI41" i="9"/>
  <c r="JSK41" i="9"/>
  <c r="JSM41" i="9"/>
  <c r="JSO41" i="9"/>
  <c r="JSQ41" i="9"/>
  <c r="JSS41" i="9"/>
  <c r="JSU41" i="9"/>
  <c r="JSW41" i="9"/>
  <c r="JSY41" i="9"/>
  <c r="JTA41" i="9"/>
  <c r="JTC41" i="9"/>
  <c r="JTE41" i="9"/>
  <c r="JTG41" i="9"/>
  <c r="JTI41" i="9"/>
  <c r="JTK41" i="9"/>
  <c r="JTM41" i="9"/>
  <c r="JTO41" i="9"/>
  <c r="JTQ41" i="9"/>
  <c r="JTS41" i="9"/>
  <c r="JTU41" i="9"/>
  <c r="JTW41" i="9"/>
  <c r="JTY41" i="9"/>
  <c r="JUA41" i="9"/>
  <c r="JUC41" i="9"/>
  <c r="JUE41" i="9"/>
  <c r="JUG41" i="9"/>
  <c r="JUI41" i="9"/>
  <c r="JUK41" i="9"/>
  <c r="JUM41" i="9"/>
  <c r="JUO41" i="9"/>
  <c r="JUQ41" i="9"/>
  <c r="JUS41" i="9"/>
  <c r="JUU41" i="9"/>
  <c r="JUW41" i="9"/>
  <c r="JUY41" i="9"/>
  <c r="JVA41" i="9"/>
  <c r="JVC41" i="9"/>
  <c r="JVE41" i="9"/>
  <c r="JVG41" i="9"/>
  <c r="JVI41" i="9"/>
  <c r="JVK41" i="9"/>
  <c r="JVM41" i="9"/>
  <c r="JVO41" i="9"/>
  <c r="JVQ41" i="9"/>
  <c r="JVS41" i="9"/>
  <c r="JVU41" i="9"/>
  <c r="JVW41" i="9"/>
  <c r="JVY41" i="9"/>
  <c r="JWA41" i="9"/>
  <c r="JWC41" i="9"/>
  <c r="JWE41" i="9"/>
  <c r="JWG41" i="9"/>
  <c r="JWI41" i="9"/>
  <c r="JWK41" i="9"/>
  <c r="JWM41" i="9"/>
  <c r="JWO41" i="9"/>
  <c r="JWQ41" i="9"/>
  <c r="JWS41" i="9"/>
  <c r="JWU41" i="9"/>
  <c r="JWW41" i="9"/>
  <c r="JWY41" i="9"/>
  <c r="JXA41" i="9"/>
  <c r="JXC41" i="9"/>
  <c r="JXE41" i="9"/>
  <c r="JXG41" i="9"/>
  <c r="JXI41" i="9"/>
  <c r="JXK41" i="9"/>
  <c r="JXM41" i="9"/>
  <c r="JXO41" i="9"/>
  <c r="JXQ41" i="9"/>
  <c r="JXS41" i="9"/>
  <c r="JXU41" i="9"/>
  <c r="JXW41" i="9"/>
  <c r="JXY41" i="9"/>
  <c r="JYA41" i="9"/>
  <c r="JYC41" i="9"/>
  <c r="JYE41" i="9"/>
  <c r="JYG41" i="9"/>
  <c r="JYI41" i="9"/>
  <c r="JYK41" i="9"/>
  <c r="JYM41" i="9"/>
  <c r="JYO41" i="9"/>
  <c r="JYQ41" i="9"/>
  <c r="JYS41" i="9"/>
  <c r="JYU41" i="9"/>
  <c r="JYW41" i="9"/>
  <c r="JYY41" i="9"/>
  <c r="JZA41" i="9"/>
  <c r="JZC41" i="9"/>
  <c r="JZE41" i="9"/>
  <c r="JZG41" i="9"/>
  <c r="JZI41" i="9"/>
  <c r="JZK41" i="9"/>
  <c r="JZM41" i="9"/>
  <c r="JZO41" i="9"/>
  <c r="JZQ41" i="9"/>
  <c r="JZS41" i="9"/>
  <c r="JZU41" i="9"/>
  <c r="JZW41" i="9"/>
  <c r="JZY41" i="9"/>
  <c r="KAA41" i="9"/>
  <c r="KAC41" i="9"/>
  <c r="KAE41" i="9"/>
  <c r="KAG41" i="9"/>
  <c r="KAI41" i="9"/>
  <c r="KAK41" i="9"/>
  <c r="KAM41" i="9"/>
  <c r="KAO41" i="9"/>
  <c r="KAQ41" i="9"/>
  <c r="KAS41" i="9"/>
  <c r="KAU41" i="9"/>
  <c r="KAW41" i="9"/>
  <c r="KAY41" i="9"/>
  <c r="KBA41" i="9"/>
  <c r="KBC41" i="9"/>
  <c r="KBE41" i="9"/>
  <c r="KBG41" i="9"/>
  <c r="KBI41" i="9"/>
  <c r="KBK41" i="9"/>
  <c r="KBM41" i="9"/>
  <c r="KBO41" i="9"/>
  <c r="KBQ41" i="9"/>
  <c r="KBS41" i="9"/>
  <c r="KBU41" i="9"/>
  <c r="KBW41" i="9"/>
  <c r="KBY41" i="9"/>
  <c r="KCA41" i="9"/>
  <c r="KCC41" i="9"/>
  <c r="KCE41" i="9"/>
  <c r="KCG41" i="9"/>
  <c r="KCI41" i="9"/>
  <c r="KCK41" i="9"/>
  <c r="KCM41" i="9"/>
  <c r="KCO41" i="9"/>
  <c r="KCQ41" i="9"/>
  <c r="KCS41" i="9"/>
  <c r="KCU41" i="9"/>
  <c r="KCW41" i="9"/>
  <c r="KCY41" i="9"/>
  <c r="KDA41" i="9"/>
  <c r="KDC41" i="9"/>
  <c r="KDE41" i="9"/>
  <c r="KDG41" i="9"/>
  <c r="KDI41" i="9"/>
  <c r="KDK41" i="9"/>
  <c r="KDM41" i="9"/>
  <c r="KDO41" i="9"/>
  <c r="KDQ41" i="9"/>
  <c r="KDS41" i="9"/>
  <c r="KDU41" i="9"/>
  <c r="KDW41" i="9"/>
  <c r="KDY41" i="9"/>
  <c r="KEA41" i="9"/>
  <c r="KEC41" i="9"/>
  <c r="KEE41" i="9"/>
  <c r="KEG41" i="9"/>
  <c r="KEI41" i="9"/>
  <c r="KEK41" i="9"/>
  <c r="KEM41" i="9"/>
  <c r="KEO41" i="9"/>
  <c r="KEQ41" i="9"/>
  <c r="KES41" i="9"/>
  <c r="KEU41" i="9"/>
  <c r="KEW41" i="9"/>
  <c r="KEY41" i="9"/>
  <c r="KFA41" i="9"/>
  <c r="KFC41" i="9"/>
  <c r="KFE41" i="9"/>
  <c r="KFG41" i="9"/>
  <c r="KFI41" i="9"/>
  <c r="KFK41" i="9"/>
  <c r="KFM41" i="9"/>
  <c r="KFO41" i="9"/>
  <c r="KFQ41" i="9"/>
  <c r="KFS41" i="9"/>
  <c r="KFU41" i="9"/>
  <c r="KFW41" i="9"/>
  <c r="KFY41" i="9"/>
  <c r="KGA41" i="9"/>
  <c r="KGC41" i="9"/>
  <c r="KGE41" i="9"/>
  <c r="KGG41" i="9"/>
  <c r="KGI41" i="9"/>
  <c r="KGK41" i="9"/>
  <c r="KGM41" i="9"/>
  <c r="KGO41" i="9"/>
  <c r="KGQ41" i="9"/>
  <c r="KGS41" i="9"/>
  <c r="KGU41" i="9"/>
  <c r="KGW41" i="9"/>
  <c r="KGY41" i="9"/>
  <c r="KHA41" i="9"/>
  <c r="KHC41" i="9"/>
  <c r="KHE41" i="9"/>
  <c r="KHG41" i="9"/>
  <c r="KHI41" i="9"/>
  <c r="KHK41" i="9"/>
  <c r="KHM41" i="9"/>
  <c r="KHO41" i="9"/>
  <c r="KHQ41" i="9"/>
  <c r="KHS41" i="9"/>
  <c r="KHU41" i="9"/>
  <c r="KHW41" i="9"/>
  <c r="KHY41" i="9"/>
  <c r="KIA41" i="9"/>
  <c r="KIC41" i="9"/>
  <c r="KIE41" i="9"/>
  <c r="KIG41" i="9"/>
  <c r="KII41" i="9"/>
  <c r="KIK41" i="9"/>
  <c r="KIM41" i="9"/>
  <c r="KIO41" i="9"/>
  <c r="KIQ41" i="9"/>
  <c r="KIS41" i="9"/>
  <c r="KIU41" i="9"/>
  <c r="KIW41" i="9"/>
  <c r="KIY41" i="9"/>
  <c r="KJA41" i="9"/>
  <c r="KJC41" i="9"/>
  <c r="KJE41" i="9"/>
  <c r="KJG41" i="9"/>
  <c r="KJI41" i="9"/>
  <c r="KJK41" i="9"/>
  <c r="KJM41" i="9"/>
  <c r="KJO41" i="9"/>
  <c r="KJQ41" i="9"/>
  <c r="KJS41" i="9"/>
  <c r="KJU41" i="9"/>
  <c r="KJW41" i="9"/>
  <c r="KJY41" i="9"/>
  <c r="KKA41" i="9"/>
  <c r="KKC41" i="9"/>
  <c r="KKE41" i="9"/>
  <c r="KKG41" i="9"/>
  <c r="KKI41" i="9"/>
  <c r="KKK41" i="9"/>
  <c r="KKM41" i="9"/>
  <c r="KKO41" i="9"/>
  <c r="KKQ41" i="9"/>
  <c r="KKS41" i="9"/>
  <c r="KKU41" i="9"/>
  <c r="KKW41" i="9"/>
  <c r="KKY41" i="9"/>
  <c r="KLA41" i="9"/>
  <c r="KLC41" i="9"/>
  <c r="KLE41" i="9"/>
  <c r="KLG41" i="9"/>
  <c r="KLI41" i="9"/>
  <c r="KLK41" i="9"/>
  <c r="KLM41" i="9"/>
  <c r="KLO41" i="9"/>
  <c r="KLQ41" i="9"/>
  <c r="KLS41" i="9"/>
  <c r="KLU41" i="9"/>
  <c r="KLW41" i="9"/>
  <c r="KLY41" i="9"/>
  <c r="KMA41" i="9"/>
  <c r="KMC41" i="9"/>
  <c r="KME41" i="9"/>
  <c r="KMG41" i="9"/>
  <c r="KMI41" i="9"/>
  <c r="KMK41" i="9"/>
  <c r="KMM41" i="9"/>
  <c r="KMO41" i="9"/>
  <c r="KMQ41" i="9"/>
  <c r="KMS41" i="9"/>
  <c r="KMU41" i="9"/>
  <c r="KMW41" i="9"/>
  <c r="KMY41" i="9"/>
  <c r="KNA41" i="9"/>
  <c r="KNC41" i="9"/>
  <c r="KNE41" i="9"/>
  <c r="KNG41" i="9"/>
  <c r="KNI41" i="9"/>
  <c r="KNK41" i="9"/>
  <c r="KNM41" i="9"/>
  <c r="KNO41" i="9"/>
  <c r="KNQ41" i="9"/>
  <c r="KNS41" i="9"/>
  <c r="KNU41" i="9"/>
  <c r="KNW41" i="9"/>
  <c r="KNY41" i="9"/>
  <c r="KOA41" i="9"/>
  <c r="KOC41" i="9"/>
  <c r="KOE41" i="9"/>
  <c r="KOG41" i="9"/>
  <c r="KOI41" i="9"/>
  <c r="KOK41" i="9"/>
  <c r="KOM41" i="9"/>
  <c r="KOO41" i="9"/>
  <c r="KOQ41" i="9"/>
  <c r="KOS41" i="9"/>
  <c r="KOU41" i="9"/>
  <c r="KOW41" i="9"/>
  <c r="KOY41" i="9"/>
  <c r="KPA41" i="9"/>
  <c r="KPC41" i="9"/>
  <c r="KPE41" i="9"/>
  <c r="KPG41" i="9"/>
  <c r="KPI41" i="9"/>
  <c r="KPK41" i="9"/>
  <c r="KPM41" i="9"/>
  <c r="KPO41" i="9"/>
  <c r="KPQ41" i="9"/>
  <c r="KPS41" i="9"/>
  <c r="KPU41" i="9"/>
  <c r="KPW41" i="9"/>
  <c r="KPY41" i="9"/>
  <c r="KQA41" i="9"/>
  <c r="KQC41" i="9"/>
  <c r="KQE41" i="9"/>
  <c r="KQG41" i="9"/>
  <c r="KQI41" i="9"/>
  <c r="KQK41" i="9"/>
  <c r="KQM41" i="9"/>
  <c r="KQO41" i="9"/>
  <c r="KQQ41" i="9"/>
  <c r="KQS41" i="9"/>
  <c r="KQU41" i="9"/>
  <c r="KQW41" i="9"/>
  <c r="KQY41" i="9"/>
  <c r="KRA41" i="9"/>
  <c r="KRC41" i="9"/>
  <c r="KRE41" i="9"/>
  <c r="KRG41" i="9"/>
  <c r="KRI41" i="9"/>
  <c r="KRK41" i="9"/>
  <c r="KRM41" i="9"/>
  <c r="KRO41" i="9"/>
  <c r="KRQ41" i="9"/>
  <c r="KRS41" i="9"/>
  <c r="KRU41" i="9"/>
  <c r="KRW41" i="9"/>
  <c r="KRY41" i="9"/>
  <c r="KSA41" i="9"/>
  <c r="KSC41" i="9"/>
  <c r="KSE41" i="9"/>
  <c r="KSG41" i="9"/>
  <c r="KSI41" i="9"/>
  <c r="KSK41" i="9"/>
  <c r="KSM41" i="9"/>
  <c r="KSO41" i="9"/>
  <c r="KSQ41" i="9"/>
  <c r="KSS41" i="9"/>
  <c r="KSU41" i="9"/>
  <c r="KSW41" i="9"/>
  <c r="KSY41" i="9"/>
  <c r="KTA41" i="9"/>
  <c r="KTC41" i="9"/>
  <c r="KTE41" i="9"/>
  <c r="KTG41" i="9"/>
  <c r="KTI41" i="9"/>
  <c r="KTK41" i="9"/>
  <c r="KTM41" i="9"/>
  <c r="KTO41" i="9"/>
  <c r="KTQ41" i="9"/>
  <c r="KTS41" i="9"/>
  <c r="KTU41" i="9"/>
  <c r="KTW41" i="9"/>
  <c r="KTY41" i="9"/>
  <c r="KUA41" i="9"/>
  <c r="KUC41" i="9"/>
  <c r="KUE41" i="9"/>
  <c r="KUG41" i="9"/>
  <c r="KUI41" i="9"/>
  <c r="KUK41" i="9"/>
  <c r="KUM41" i="9"/>
  <c r="KUO41" i="9"/>
  <c r="KUQ41" i="9"/>
  <c r="KUS41" i="9"/>
  <c r="KUU41" i="9"/>
  <c r="KUW41" i="9"/>
  <c r="KUY41" i="9"/>
  <c r="KVA41" i="9"/>
  <c r="KVC41" i="9"/>
  <c r="KVE41" i="9"/>
  <c r="KVG41" i="9"/>
  <c r="KVI41" i="9"/>
  <c r="KVK41" i="9"/>
  <c r="KVM41" i="9"/>
  <c r="KVO41" i="9"/>
  <c r="KVQ41" i="9"/>
  <c r="KVS41" i="9"/>
  <c r="KVU41" i="9"/>
  <c r="KVW41" i="9"/>
  <c r="KVY41" i="9"/>
  <c r="KWA41" i="9"/>
  <c r="KWC41" i="9"/>
  <c r="KWE41" i="9"/>
  <c r="KWG41" i="9"/>
  <c r="KWI41" i="9"/>
  <c r="KWK41" i="9"/>
  <c r="KWM41" i="9"/>
  <c r="KWO41" i="9"/>
  <c r="KWQ41" i="9"/>
  <c r="KWS41" i="9"/>
  <c r="KWU41" i="9"/>
  <c r="KWW41" i="9"/>
  <c r="KWY41" i="9"/>
  <c r="KXA41" i="9"/>
  <c r="KXC41" i="9"/>
  <c r="KXE41" i="9"/>
  <c r="KXG41" i="9"/>
  <c r="KXI41" i="9"/>
  <c r="KXK41" i="9"/>
  <c r="KXM41" i="9"/>
  <c r="KXO41" i="9"/>
  <c r="KXQ41" i="9"/>
  <c r="KXS41" i="9"/>
  <c r="KXU41" i="9"/>
  <c r="KXW41" i="9"/>
  <c r="KXY41" i="9"/>
  <c r="KYA41" i="9"/>
  <c r="KYC41" i="9"/>
  <c r="KYE41" i="9"/>
  <c r="KYG41" i="9"/>
  <c r="KYI41" i="9"/>
  <c r="KYK41" i="9"/>
  <c r="KYM41" i="9"/>
  <c r="KYO41" i="9"/>
  <c r="KYQ41" i="9"/>
  <c r="KYS41" i="9"/>
  <c r="KYU41" i="9"/>
  <c r="KYW41" i="9"/>
  <c r="KYY41" i="9"/>
  <c r="KZA41" i="9"/>
  <c r="KZC41" i="9"/>
  <c r="KZE41" i="9"/>
  <c r="KZG41" i="9"/>
  <c r="KZI41" i="9"/>
  <c r="KZK41" i="9"/>
  <c r="KZM41" i="9"/>
  <c r="KZO41" i="9"/>
  <c r="KZQ41" i="9"/>
  <c r="KZS41" i="9"/>
  <c r="KZU41" i="9"/>
  <c r="KZW41" i="9"/>
  <c r="KZY41" i="9"/>
  <c r="LAA41" i="9"/>
  <c r="LAC41" i="9"/>
  <c r="LAE41" i="9"/>
  <c r="LAG41" i="9"/>
  <c r="LAI41" i="9"/>
  <c r="LAK41" i="9"/>
  <c r="LAM41" i="9"/>
  <c r="LAO41" i="9"/>
  <c r="LAQ41" i="9"/>
  <c r="LAS41" i="9"/>
  <c r="LAU41" i="9"/>
  <c r="LAW41" i="9"/>
  <c r="LAY41" i="9"/>
  <c r="LBA41" i="9"/>
  <c r="LBC41" i="9"/>
  <c r="LBE41" i="9"/>
  <c r="LBG41" i="9"/>
  <c r="LBI41" i="9"/>
  <c r="LBK41" i="9"/>
  <c r="LBM41" i="9"/>
  <c r="LBO41" i="9"/>
  <c r="LBQ41" i="9"/>
  <c r="LBS41" i="9"/>
  <c r="LBU41" i="9"/>
  <c r="LBW41" i="9"/>
  <c r="LBY41" i="9"/>
  <c r="LCA41" i="9"/>
  <c r="LCC41" i="9"/>
  <c r="LCE41" i="9"/>
  <c r="LCG41" i="9"/>
  <c r="LCI41" i="9"/>
  <c r="LCK41" i="9"/>
  <c r="LCM41" i="9"/>
  <c r="LCO41" i="9"/>
  <c r="LCQ41" i="9"/>
  <c r="LCS41" i="9"/>
  <c r="LCU41" i="9"/>
  <c r="LCW41" i="9"/>
  <c r="LCY41" i="9"/>
  <c r="LDA41" i="9"/>
  <c r="LDC41" i="9"/>
  <c r="LDE41" i="9"/>
  <c r="LDG41" i="9"/>
  <c r="LDI41" i="9"/>
  <c r="LDK41" i="9"/>
  <c r="LDM41" i="9"/>
  <c r="LDO41" i="9"/>
  <c r="LDQ41" i="9"/>
  <c r="LDS41" i="9"/>
  <c r="LDU41" i="9"/>
  <c r="LDW41" i="9"/>
  <c r="LDY41" i="9"/>
  <c r="LEA41" i="9"/>
  <c r="LEC41" i="9"/>
  <c r="LEE41" i="9"/>
  <c r="LEG41" i="9"/>
  <c r="LEI41" i="9"/>
  <c r="LEK41" i="9"/>
  <c r="LEM41" i="9"/>
  <c r="LEO41" i="9"/>
  <c r="LEQ41" i="9"/>
  <c r="LES41" i="9"/>
  <c r="LEU41" i="9"/>
  <c r="LEW41" i="9"/>
  <c r="LEY41" i="9"/>
  <c r="LFA41" i="9"/>
  <c r="LFC41" i="9"/>
  <c r="LFE41" i="9"/>
  <c r="LFG41" i="9"/>
  <c r="LFI41" i="9"/>
  <c r="LFK41" i="9"/>
  <c r="LFM41" i="9"/>
  <c r="LFO41" i="9"/>
  <c r="LFQ41" i="9"/>
  <c r="LFS41" i="9"/>
  <c r="LFU41" i="9"/>
  <c r="LFW41" i="9"/>
  <c r="LFY41" i="9"/>
  <c r="LGA41" i="9"/>
  <c r="LGC41" i="9"/>
  <c r="LGE41" i="9"/>
  <c r="LGG41" i="9"/>
  <c r="LGI41" i="9"/>
  <c r="LGK41" i="9"/>
  <c r="LGM41" i="9"/>
  <c r="LGO41" i="9"/>
  <c r="LGQ41" i="9"/>
  <c r="LGS41" i="9"/>
  <c r="LGU41" i="9"/>
  <c r="LGW41" i="9"/>
  <c r="LGY41" i="9"/>
  <c r="LHA41" i="9"/>
  <c r="LHC41" i="9"/>
  <c r="LHE41" i="9"/>
  <c r="LHG41" i="9"/>
  <c r="LHI41" i="9"/>
  <c r="LHK41" i="9"/>
  <c r="LHM41" i="9"/>
  <c r="LHO41" i="9"/>
  <c r="LHQ41" i="9"/>
  <c r="LHS41" i="9"/>
  <c r="LHU41" i="9"/>
  <c r="LHW41" i="9"/>
  <c r="LHY41" i="9"/>
  <c r="LIA41" i="9"/>
  <c r="LIC41" i="9"/>
  <c r="LIE41" i="9"/>
  <c r="LIG41" i="9"/>
  <c r="LII41" i="9"/>
  <c r="LIK41" i="9"/>
  <c r="LIM41" i="9"/>
  <c r="LIO41" i="9"/>
  <c r="LIQ41" i="9"/>
  <c r="LIS41" i="9"/>
  <c r="LIU41" i="9"/>
  <c r="LIW41" i="9"/>
  <c r="LIY41" i="9"/>
  <c r="LJA41" i="9"/>
  <c r="LJC41" i="9"/>
  <c r="LJE41" i="9"/>
  <c r="LJG41" i="9"/>
  <c r="LJI41" i="9"/>
  <c r="LJK41" i="9"/>
  <c r="LJM41" i="9"/>
  <c r="LJO41" i="9"/>
  <c r="LJQ41" i="9"/>
  <c r="LJS41" i="9"/>
  <c r="LJU41" i="9"/>
  <c r="LJW41" i="9"/>
  <c r="LJY41" i="9"/>
  <c r="LKA41" i="9"/>
  <c r="LKC41" i="9"/>
  <c r="LKE41" i="9"/>
  <c r="LKG41" i="9"/>
  <c r="LKI41" i="9"/>
  <c r="LKK41" i="9"/>
  <c r="LKM41" i="9"/>
  <c r="LKO41" i="9"/>
  <c r="LKQ41" i="9"/>
  <c r="LKS41" i="9"/>
  <c r="LKU41" i="9"/>
  <c r="LKW41" i="9"/>
  <c r="LKY41" i="9"/>
  <c r="LLA41" i="9"/>
  <c r="LLC41" i="9"/>
  <c r="LLE41" i="9"/>
  <c r="LLG41" i="9"/>
  <c r="LLI41" i="9"/>
  <c r="LLK41" i="9"/>
  <c r="LLM41" i="9"/>
  <c r="LLO41" i="9"/>
  <c r="LLQ41" i="9"/>
  <c r="LLS41" i="9"/>
  <c r="LLU41" i="9"/>
  <c r="LLW41" i="9"/>
  <c r="LLY41" i="9"/>
  <c r="LMA41" i="9"/>
  <c r="LMC41" i="9"/>
  <c r="LME41" i="9"/>
  <c r="LMG41" i="9"/>
  <c r="LMI41" i="9"/>
  <c r="LMK41" i="9"/>
  <c r="LMM41" i="9"/>
  <c r="LMO41" i="9"/>
  <c r="LMQ41" i="9"/>
  <c r="LMS41" i="9"/>
  <c r="LMU41" i="9"/>
  <c r="LMW41" i="9"/>
  <c r="LMY41" i="9"/>
  <c r="LNA41" i="9"/>
  <c r="LNC41" i="9"/>
  <c r="LNE41" i="9"/>
  <c r="LNG41" i="9"/>
  <c r="LNI41" i="9"/>
  <c r="LNK41" i="9"/>
  <c r="LNM41" i="9"/>
  <c r="LNO41" i="9"/>
  <c r="LNQ41" i="9"/>
  <c r="LNS41" i="9"/>
  <c r="LNU41" i="9"/>
  <c r="LNW41" i="9"/>
  <c r="LNY41" i="9"/>
  <c r="LOA41" i="9"/>
  <c r="LOC41" i="9"/>
  <c r="LOE41" i="9"/>
  <c r="LOG41" i="9"/>
  <c r="LOI41" i="9"/>
  <c r="LOK41" i="9"/>
  <c r="LOM41" i="9"/>
  <c r="LOO41" i="9"/>
  <c r="LOQ41" i="9"/>
  <c r="LOS41" i="9"/>
  <c r="LOU41" i="9"/>
  <c r="LOW41" i="9"/>
  <c r="LOY41" i="9"/>
  <c r="LPA41" i="9"/>
  <c r="LPC41" i="9"/>
  <c r="LPE41" i="9"/>
  <c r="LPG41" i="9"/>
  <c r="LPI41" i="9"/>
  <c r="LPK41" i="9"/>
  <c r="LPM41" i="9"/>
  <c r="LPO41" i="9"/>
  <c r="LPQ41" i="9"/>
  <c r="LPS41" i="9"/>
  <c r="LPU41" i="9"/>
  <c r="LPW41" i="9"/>
  <c r="LPY41" i="9"/>
  <c r="LQA41" i="9"/>
  <c r="LQC41" i="9"/>
  <c r="LQE41" i="9"/>
  <c r="LQG41" i="9"/>
  <c r="LQI41" i="9"/>
  <c r="LQK41" i="9"/>
  <c r="LQM41" i="9"/>
  <c r="LQO41" i="9"/>
  <c r="LQQ41" i="9"/>
  <c r="LQS41" i="9"/>
  <c r="LQU41" i="9"/>
  <c r="LQW41" i="9"/>
  <c r="LQY41" i="9"/>
  <c r="LRA41" i="9"/>
  <c r="LRC41" i="9"/>
  <c r="LRE41" i="9"/>
  <c r="LRG41" i="9"/>
  <c r="LRI41" i="9"/>
  <c r="LRK41" i="9"/>
  <c r="LRM41" i="9"/>
  <c r="LRO41" i="9"/>
  <c r="LRQ41" i="9"/>
  <c r="LRS41" i="9"/>
  <c r="LRU41" i="9"/>
  <c r="LRW41" i="9"/>
  <c r="LRY41" i="9"/>
  <c r="LSA41" i="9"/>
  <c r="LSC41" i="9"/>
  <c r="LSE41" i="9"/>
  <c r="LSG41" i="9"/>
  <c r="LSI41" i="9"/>
  <c r="LSK41" i="9"/>
  <c r="LSM41" i="9"/>
  <c r="LSO41" i="9"/>
  <c r="LSQ41" i="9"/>
  <c r="LSS41" i="9"/>
  <c r="LSU41" i="9"/>
  <c r="LSW41" i="9"/>
  <c r="LSY41" i="9"/>
  <c r="LTA41" i="9"/>
  <c r="LTC41" i="9"/>
  <c r="LTE41" i="9"/>
  <c r="LTG41" i="9"/>
  <c r="LTI41" i="9"/>
  <c r="LTK41" i="9"/>
  <c r="LTM41" i="9"/>
  <c r="LTO41" i="9"/>
  <c r="LTQ41" i="9"/>
  <c r="LTS41" i="9"/>
  <c r="LTU41" i="9"/>
  <c r="LTW41" i="9"/>
  <c r="LTY41" i="9"/>
  <c r="LUA41" i="9"/>
  <c r="LUC41" i="9"/>
  <c r="LUE41" i="9"/>
  <c r="LUG41" i="9"/>
  <c r="LUI41" i="9"/>
  <c r="LUK41" i="9"/>
  <c r="LUM41" i="9"/>
  <c r="LUO41" i="9"/>
  <c r="LUQ41" i="9"/>
  <c r="LUS41" i="9"/>
  <c r="LUU41" i="9"/>
  <c r="LUW41" i="9"/>
  <c r="LUY41" i="9"/>
  <c r="LVA41" i="9"/>
  <c r="LVC41" i="9"/>
  <c r="LVE41" i="9"/>
  <c r="LVG41" i="9"/>
  <c r="LVI41" i="9"/>
  <c r="LVK41" i="9"/>
  <c r="LVM41" i="9"/>
  <c r="LVO41" i="9"/>
  <c r="LVQ41" i="9"/>
  <c r="LVS41" i="9"/>
  <c r="LVU41" i="9"/>
  <c r="LVW41" i="9"/>
  <c r="LVY41" i="9"/>
  <c r="LWA41" i="9"/>
  <c r="LWC41" i="9"/>
  <c r="LWE41" i="9"/>
  <c r="LWG41" i="9"/>
  <c r="LWI41" i="9"/>
  <c r="LWK41" i="9"/>
  <c r="LWM41" i="9"/>
  <c r="LWO41" i="9"/>
  <c r="LWQ41" i="9"/>
  <c r="LWS41" i="9"/>
  <c r="LWU41" i="9"/>
  <c r="LWW41" i="9"/>
  <c r="LWY41" i="9"/>
  <c r="LXA41" i="9"/>
  <c r="LXC41" i="9"/>
  <c r="LXE41" i="9"/>
  <c r="LXG41" i="9"/>
  <c r="LXI41" i="9"/>
  <c r="LXK41" i="9"/>
  <c r="LXM41" i="9"/>
  <c r="LXO41" i="9"/>
  <c r="LXQ41" i="9"/>
  <c r="LXS41" i="9"/>
  <c r="LXU41" i="9"/>
  <c r="LXW41" i="9"/>
  <c r="LXY41" i="9"/>
  <c r="LYA41" i="9"/>
  <c r="LYC41" i="9"/>
  <c r="LYE41" i="9"/>
  <c r="LYG41" i="9"/>
  <c r="LYI41" i="9"/>
  <c r="LYK41" i="9"/>
  <c r="LYM41" i="9"/>
  <c r="LYO41" i="9"/>
  <c r="LYQ41" i="9"/>
  <c r="LYS41" i="9"/>
  <c r="LYU41" i="9"/>
  <c r="LYW41" i="9"/>
  <c r="LYY41" i="9"/>
  <c r="LZA41" i="9"/>
  <c r="LZC41" i="9"/>
  <c r="LZE41" i="9"/>
  <c r="LZG41" i="9"/>
  <c r="LZI41" i="9"/>
  <c r="LZK41" i="9"/>
  <c r="LZM41" i="9"/>
  <c r="LZO41" i="9"/>
  <c r="LZQ41" i="9"/>
  <c r="LZS41" i="9"/>
  <c r="LZU41" i="9"/>
  <c r="LZW41" i="9"/>
  <c r="LZY41" i="9"/>
  <c r="MAA41" i="9"/>
  <c r="MAC41" i="9"/>
  <c r="MAE41" i="9"/>
  <c r="MAG41" i="9"/>
  <c r="MAI41" i="9"/>
  <c r="MAK41" i="9"/>
  <c r="MAM41" i="9"/>
  <c r="MAO41" i="9"/>
  <c r="MAQ41" i="9"/>
  <c r="MAS41" i="9"/>
  <c r="MAU41" i="9"/>
  <c r="MAW41" i="9"/>
  <c r="MAY41" i="9"/>
  <c r="MBA41" i="9"/>
  <c r="MBC41" i="9"/>
  <c r="MBE41" i="9"/>
  <c r="MBG41" i="9"/>
  <c r="MBI41" i="9"/>
  <c r="MBK41" i="9"/>
  <c r="MBM41" i="9"/>
  <c r="MBO41" i="9"/>
  <c r="MBQ41" i="9"/>
  <c r="MBS41" i="9"/>
  <c r="MBU41" i="9"/>
  <c r="MBW41" i="9"/>
  <c r="MBY41" i="9"/>
  <c r="MCA41" i="9"/>
  <c r="MCC41" i="9"/>
  <c r="MCE41" i="9"/>
  <c r="MCG41" i="9"/>
  <c r="MCI41" i="9"/>
  <c r="MCK41" i="9"/>
  <c r="MCM41" i="9"/>
  <c r="MCO41" i="9"/>
  <c r="MCQ41" i="9"/>
  <c r="MCS41" i="9"/>
  <c r="MCU41" i="9"/>
  <c r="MCW41" i="9"/>
  <c r="MCY41" i="9"/>
  <c r="MDA41" i="9"/>
  <c r="MDC41" i="9"/>
  <c r="MDE41" i="9"/>
  <c r="MDG41" i="9"/>
  <c r="MDI41" i="9"/>
  <c r="MDK41" i="9"/>
  <c r="MDM41" i="9"/>
  <c r="MDO41" i="9"/>
  <c r="MDQ41" i="9"/>
  <c r="MDS41" i="9"/>
  <c r="MDU41" i="9"/>
  <c r="MDW41" i="9"/>
  <c r="MDY41" i="9"/>
  <c r="MEA41" i="9"/>
  <c r="MEC41" i="9"/>
  <c r="MEE41" i="9"/>
  <c r="MEG41" i="9"/>
  <c r="MEI41" i="9"/>
  <c r="MEK41" i="9"/>
  <c r="MEM41" i="9"/>
  <c r="MEO41" i="9"/>
  <c r="MEQ41" i="9"/>
  <c r="MES41" i="9"/>
  <c r="MEU41" i="9"/>
  <c r="MEW41" i="9"/>
  <c r="MEY41" i="9"/>
  <c r="MFA41" i="9"/>
  <c r="MFC41" i="9"/>
  <c r="MFE41" i="9"/>
  <c r="MFG41" i="9"/>
  <c r="MFI41" i="9"/>
  <c r="MFK41" i="9"/>
  <c r="MFM41" i="9"/>
  <c r="MFO41" i="9"/>
  <c r="MFQ41" i="9"/>
  <c r="MFS41" i="9"/>
  <c r="MFU41" i="9"/>
  <c r="MFW41" i="9"/>
  <c r="MFY41" i="9"/>
  <c r="MGA41" i="9"/>
  <c r="MGC41" i="9"/>
  <c r="MGE41" i="9"/>
  <c r="MGG41" i="9"/>
  <c r="MGI41" i="9"/>
  <c r="MGK41" i="9"/>
  <c r="MGM41" i="9"/>
  <c r="MGO41" i="9"/>
  <c r="MGQ41" i="9"/>
  <c r="MGS41" i="9"/>
  <c r="MGU41" i="9"/>
  <c r="MGW41" i="9"/>
  <c r="MGY41" i="9"/>
  <c r="MHA41" i="9"/>
  <c r="MHC41" i="9"/>
  <c r="MHE41" i="9"/>
  <c r="MHG41" i="9"/>
  <c r="MHI41" i="9"/>
  <c r="MHK41" i="9"/>
  <c r="MHM41" i="9"/>
  <c r="MHO41" i="9"/>
  <c r="MHQ41" i="9"/>
  <c r="MHS41" i="9"/>
  <c r="MHU41" i="9"/>
  <c r="MHW41" i="9"/>
  <c r="MHY41" i="9"/>
  <c r="MIA41" i="9"/>
  <c r="MIC41" i="9"/>
  <c r="MIE41" i="9"/>
  <c r="MIG41" i="9"/>
  <c r="MII41" i="9"/>
  <c r="MIK41" i="9"/>
  <c r="MIM41" i="9"/>
  <c r="MIO41" i="9"/>
  <c r="MIQ41" i="9"/>
  <c r="MIS41" i="9"/>
  <c r="MIU41" i="9"/>
  <c r="MIW41" i="9"/>
  <c r="MIY41" i="9"/>
  <c r="MJA41" i="9"/>
  <c r="MJC41" i="9"/>
  <c r="MJE41" i="9"/>
  <c r="MJG41" i="9"/>
  <c r="MJI41" i="9"/>
  <c r="MJK41" i="9"/>
  <c r="MJM41" i="9"/>
  <c r="MJO41" i="9"/>
  <c r="MJQ41" i="9"/>
  <c r="MJS41" i="9"/>
  <c r="MJU41" i="9"/>
  <c r="MJW41" i="9"/>
  <c r="MJY41" i="9"/>
  <c r="MKA41" i="9"/>
  <c r="MKC41" i="9"/>
  <c r="MKE41" i="9"/>
  <c r="MKG41" i="9"/>
  <c r="MKI41" i="9"/>
  <c r="MKK41" i="9"/>
  <c r="MKM41" i="9"/>
  <c r="MKO41" i="9"/>
  <c r="MKQ41" i="9"/>
  <c r="MKS41" i="9"/>
  <c r="MKU41" i="9"/>
  <c r="MKW41" i="9"/>
  <c r="MKY41" i="9"/>
  <c r="MLA41" i="9"/>
  <c r="MLC41" i="9"/>
  <c r="MLE41" i="9"/>
  <c r="MLG41" i="9"/>
  <c r="MLI41" i="9"/>
  <c r="MLK41" i="9"/>
  <c r="MLM41" i="9"/>
  <c r="MLO41" i="9"/>
  <c r="MLQ41" i="9"/>
  <c r="MLS41" i="9"/>
  <c r="MLU41" i="9"/>
  <c r="MLW41" i="9"/>
  <c r="MLY41" i="9"/>
  <c r="MMA41" i="9"/>
  <c r="MMC41" i="9"/>
  <c r="MME41" i="9"/>
  <c r="MMG41" i="9"/>
  <c r="MMI41" i="9"/>
  <c r="MMK41" i="9"/>
  <c r="MMM41" i="9"/>
  <c r="MMO41" i="9"/>
  <c r="MMQ41" i="9"/>
  <c r="MMS41" i="9"/>
  <c r="MMU41" i="9"/>
  <c r="MMW41" i="9"/>
  <c r="MMY41" i="9"/>
  <c r="MNA41" i="9"/>
  <c r="MNC41" i="9"/>
  <c r="MNE41" i="9"/>
  <c r="MNG41" i="9"/>
  <c r="MNI41" i="9"/>
  <c r="MNK41" i="9"/>
  <c r="MNM41" i="9"/>
  <c r="MNO41" i="9"/>
  <c r="MNQ41" i="9"/>
  <c r="MNS41" i="9"/>
  <c r="MNU41" i="9"/>
  <c r="MNW41" i="9"/>
  <c r="MNY41" i="9"/>
  <c r="MOA41" i="9"/>
  <c r="MOC41" i="9"/>
  <c r="MOE41" i="9"/>
  <c r="MOG41" i="9"/>
  <c r="MOI41" i="9"/>
  <c r="MOK41" i="9"/>
  <c r="MOM41" i="9"/>
  <c r="MOO41" i="9"/>
  <c r="MOQ41" i="9"/>
  <c r="MOS41" i="9"/>
  <c r="MOU41" i="9"/>
  <c r="MOW41" i="9"/>
  <c r="MOY41" i="9"/>
  <c r="MPA41" i="9"/>
  <c r="MPC41" i="9"/>
  <c r="MPE41" i="9"/>
  <c r="MPG41" i="9"/>
  <c r="MPI41" i="9"/>
  <c r="MPK41" i="9"/>
  <c r="MPM41" i="9"/>
  <c r="MPO41" i="9"/>
  <c r="MPQ41" i="9"/>
  <c r="MPS41" i="9"/>
  <c r="MPU41" i="9"/>
  <c r="MPW41" i="9"/>
  <c r="MPY41" i="9"/>
  <c r="MQA41" i="9"/>
  <c r="MQC41" i="9"/>
  <c r="MQE41" i="9"/>
  <c r="MQG41" i="9"/>
  <c r="MQI41" i="9"/>
  <c r="MQK41" i="9"/>
  <c r="MQM41" i="9"/>
  <c r="MQO41" i="9"/>
  <c r="MQQ41" i="9"/>
  <c r="MQS41" i="9"/>
  <c r="MQU41" i="9"/>
  <c r="MQW41" i="9"/>
  <c r="MQY41" i="9"/>
  <c r="MRA41" i="9"/>
  <c r="MRC41" i="9"/>
  <c r="MRE41" i="9"/>
  <c r="MRG41" i="9"/>
  <c r="MRI41" i="9"/>
  <c r="MRK41" i="9"/>
  <c r="MRM41" i="9"/>
  <c r="MRO41" i="9"/>
  <c r="MRQ41" i="9"/>
  <c r="MRS41" i="9"/>
  <c r="MRU41" i="9"/>
  <c r="MRW41" i="9"/>
  <c r="MRY41" i="9"/>
  <c r="MSA41" i="9"/>
  <c r="MSC41" i="9"/>
  <c r="MSE41" i="9"/>
  <c r="MSG41" i="9"/>
  <c r="MSI41" i="9"/>
  <c r="MSK41" i="9"/>
  <c r="MSM41" i="9"/>
  <c r="MSO41" i="9"/>
  <c r="MSQ41" i="9"/>
  <c r="MSS41" i="9"/>
  <c r="MSU41" i="9"/>
  <c r="MSW41" i="9"/>
  <c r="MSY41" i="9"/>
  <c r="MTA41" i="9"/>
  <c r="MTC41" i="9"/>
  <c r="MTE41" i="9"/>
  <c r="MTG41" i="9"/>
  <c r="MTI41" i="9"/>
  <c r="MTK41" i="9"/>
  <c r="MTM41" i="9"/>
  <c r="MTO41" i="9"/>
  <c r="MTQ41" i="9"/>
  <c r="MTS41" i="9"/>
  <c r="MTU41" i="9"/>
  <c r="MTW41" i="9"/>
  <c r="MTY41" i="9"/>
  <c r="MUA41" i="9"/>
  <c r="MUC41" i="9"/>
  <c r="MUE41" i="9"/>
  <c r="MUG41" i="9"/>
  <c r="MUI41" i="9"/>
  <c r="MUK41" i="9"/>
  <c r="MUM41" i="9"/>
  <c r="MUO41" i="9"/>
  <c r="MUQ41" i="9"/>
  <c r="MUS41" i="9"/>
  <c r="MUU41" i="9"/>
  <c r="MUW41" i="9"/>
  <c r="MUY41" i="9"/>
  <c r="MVA41" i="9"/>
  <c r="MVC41" i="9"/>
  <c r="MVE41" i="9"/>
  <c r="MVG41" i="9"/>
  <c r="MVI41" i="9"/>
  <c r="MVK41" i="9"/>
  <c r="MVM41" i="9"/>
  <c r="MVO41" i="9"/>
  <c r="MVQ41" i="9"/>
  <c r="MVS41" i="9"/>
  <c r="MVU41" i="9"/>
  <c r="MVW41" i="9"/>
  <c r="MVY41" i="9"/>
  <c r="MWA41" i="9"/>
  <c r="MWC41" i="9"/>
  <c r="MWE41" i="9"/>
  <c r="MWG41" i="9"/>
  <c r="MWI41" i="9"/>
  <c r="MWK41" i="9"/>
  <c r="MWM41" i="9"/>
  <c r="MWO41" i="9"/>
  <c r="MWQ41" i="9"/>
  <c r="MWS41" i="9"/>
  <c r="MWU41" i="9"/>
  <c r="MWW41" i="9"/>
  <c r="MWY41" i="9"/>
  <c r="MXA41" i="9"/>
  <c r="MXC41" i="9"/>
  <c r="MXE41" i="9"/>
  <c r="MXG41" i="9"/>
  <c r="MXI41" i="9"/>
  <c r="MXK41" i="9"/>
  <c r="MXM41" i="9"/>
  <c r="MXO41" i="9"/>
  <c r="MXQ41" i="9"/>
  <c r="MXS41" i="9"/>
  <c r="MXU41" i="9"/>
  <c r="MXW41" i="9"/>
  <c r="MXY41" i="9"/>
  <c r="MYA41" i="9"/>
  <c r="MYC41" i="9"/>
  <c r="MYE41" i="9"/>
  <c r="MYG41" i="9"/>
  <c r="MYI41" i="9"/>
  <c r="MYK41" i="9"/>
  <c r="MYM41" i="9"/>
  <c r="MYO41" i="9"/>
  <c r="MYQ41" i="9"/>
  <c r="MYS41" i="9"/>
  <c r="MYU41" i="9"/>
  <c r="MYW41" i="9"/>
  <c r="MYY41" i="9"/>
  <c r="MZA41" i="9"/>
  <c r="MZC41" i="9"/>
  <c r="MZE41" i="9"/>
  <c r="MZG41" i="9"/>
  <c r="MZI41" i="9"/>
  <c r="MZK41" i="9"/>
  <c r="MZM41" i="9"/>
  <c r="MZO41" i="9"/>
  <c r="MZQ41" i="9"/>
  <c r="MZS41" i="9"/>
  <c r="MZU41" i="9"/>
  <c r="MZW41" i="9"/>
  <c r="MZY41" i="9"/>
  <c r="NAA41" i="9"/>
  <c r="NAC41" i="9"/>
  <c r="NAE41" i="9"/>
  <c r="NAG41" i="9"/>
  <c r="NAI41" i="9"/>
  <c r="NAK41" i="9"/>
  <c r="NAM41" i="9"/>
  <c r="NAO41" i="9"/>
  <c r="NAQ41" i="9"/>
  <c r="NAS41" i="9"/>
  <c r="NAU41" i="9"/>
  <c r="NAW41" i="9"/>
  <c r="NAY41" i="9"/>
  <c r="NBA41" i="9"/>
  <c r="NBC41" i="9"/>
  <c r="NBE41" i="9"/>
  <c r="NBG41" i="9"/>
  <c r="NBI41" i="9"/>
  <c r="NBK41" i="9"/>
  <c r="NBM41" i="9"/>
  <c r="NBO41" i="9"/>
  <c r="NBQ41" i="9"/>
  <c r="NBS41" i="9"/>
  <c r="NBU41" i="9"/>
  <c r="NBW41" i="9"/>
  <c r="NBY41" i="9"/>
  <c r="NCA41" i="9"/>
  <c r="NCC41" i="9"/>
  <c r="NCE41" i="9"/>
  <c r="NCG41" i="9"/>
  <c r="NCI41" i="9"/>
  <c r="NCK41" i="9"/>
  <c r="NCM41" i="9"/>
  <c r="NCO41" i="9"/>
  <c r="NCQ41" i="9"/>
  <c r="NCS41" i="9"/>
  <c r="NCU41" i="9"/>
  <c r="NCW41" i="9"/>
  <c r="NCY41" i="9"/>
  <c r="NDA41" i="9"/>
  <c r="NDC41" i="9"/>
  <c r="NDE41" i="9"/>
  <c r="NDG41" i="9"/>
  <c r="NDI41" i="9"/>
  <c r="NDK41" i="9"/>
  <c r="NDM41" i="9"/>
  <c r="NDO41" i="9"/>
  <c r="NDQ41" i="9"/>
  <c r="NDS41" i="9"/>
  <c r="NDU41" i="9"/>
  <c r="NDW41" i="9"/>
  <c r="NDY41" i="9"/>
  <c r="NEA41" i="9"/>
  <c r="NEC41" i="9"/>
  <c r="NEE41" i="9"/>
  <c r="NEG41" i="9"/>
  <c r="NEI41" i="9"/>
  <c r="NEK41" i="9"/>
  <c r="NEM41" i="9"/>
  <c r="NEO41" i="9"/>
  <c r="NEQ41" i="9"/>
  <c r="NES41" i="9"/>
  <c r="NEU41" i="9"/>
  <c r="NEW41" i="9"/>
  <c r="NEY41" i="9"/>
  <c r="NFA41" i="9"/>
  <c r="NFC41" i="9"/>
  <c r="NFE41" i="9"/>
  <c r="NFG41" i="9"/>
  <c r="NFI41" i="9"/>
  <c r="NFK41" i="9"/>
  <c r="NFM41" i="9"/>
  <c r="NFO41" i="9"/>
  <c r="NFQ41" i="9"/>
  <c r="NFS41" i="9"/>
  <c r="NFU41" i="9"/>
  <c r="NFW41" i="9"/>
  <c r="NFY41" i="9"/>
  <c r="NGA41" i="9"/>
  <c r="NGC41" i="9"/>
  <c r="NGE41" i="9"/>
  <c r="NGG41" i="9"/>
  <c r="NGI41" i="9"/>
  <c r="NGK41" i="9"/>
  <c r="NGM41" i="9"/>
  <c r="NGO41" i="9"/>
  <c r="NGQ41" i="9"/>
  <c r="NGS41" i="9"/>
  <c r="NGU41" i="9"/>
  <c r="NGW41" i="9"/>
  <c r="NGY41" i="9"/>
  <c r="NHA41" i="9"/>
  <c r="NHC41" i="9"/>
  <c r="NHE41" i="9"/>
  <c r="NHG41" i="9"/>
  <c r="NHI41" i="9"/>
  <c r="NHK41" i="9"/>
  <c r="NHM41" i="9"/>
  <c r="NHO41" i="9"/>
  <c r="NHQ41" i="9"/>
  <c r="NHS41" i="9"/>
  <c r="NHU41" i="9"/>
  <c r="NHW41" i="9"/>
  <c r="NHY41" i="9"/>
  <c r="NIA41" i="9"/>
  <c r="NIC41" i="9"/>
  <c r="NIE41" i="9"/>
  <c r="NIG41" i="9"/>
  <c r="NII41" i="9"/>
  <c r="NIK41" i="9"/>
  <c r="NIM41" i="9"/>
  <c r="NIO41" i="9"/>
  <c r="NIQ41" i="9"/>
  <c r="NIS41" i="9"/>
  <c r="NIU41" i="9"/>
  <c r="NIW41" i="9"/>
  <c r="NIY41" i="9"/>
  <c r="NJA41" i="9"/>
  <c r="NJC41" i="9"/>
  <c r="NJE41" i="9"/>
  <c r="NJG41" i="9"/>
  <c r="NJI41" i="9"/>
  <c r="NJK41" i="9"/>
  <c r="NJM41" i="9"/>
  <c r="NJO41" i="9"/>
  <c r="NJQ41" i="9"/>
  <c r="NJS41" i="9"/>
  <c r="NJU41" i="9"/>
  <c r="NJW41" i="9"/>
  <c r="NJY41" i="9"/>
  <c r="NKA41" i="9"/>
  <c r="NKC41" i="9"/>
  <c r="NKE41" i="9"/>
  <c r="NKG41" i="9"/>
  <c r="NKI41" i="9"/>
  <c r="NKK41" i="9"/>
  <c r="NKM41" i="9"/>
  <c r="NKO41" i="9"/>
  <c r="NKQ41" i="9"/>
  <c r="NKS41" i="9"/>
  <c r="NKU41" i="9"/>
  <c r="NKW41" i="9"/>
  <c r="NKY41" i="9"/>
  <c r="NLA41" i="9"/>
  <c r="NLC41" i="9"/>
  <c r="NLE41" i="9"/>
  <c r="NLG41" i="9"/>
  <c r="NLI41" i="9"/>
  <c r="NLK41" i="9"/>
  <c r="NLM41" i="9"/>
  <c r="NLO41" i="9"/>
  <c r="NLQ41" i="9"/>
  <c r="NLS41" i="9"/>
  <c r="NLU41" i="9"/>
  <c r="NLW41" i="9"/>
  <c r="NLY41" i="9"/>
  <c r="NMA41" i="9"/>
  <c r="NMC41" i="9"/>
  <c r="NME41" i="9"/>
  <c r="NMG41" i="9"/>
  <c r="NMI41" i="9"/>
  <c r="NMK41" i="9"/>
  <c r="NMM41" i="9"/>
  <c r="NMO41" i="9"/>
  <c r="NMQ41" i="9"/>
  <c r="NMS41" i="9"/>
  <c r="NMU41" i="9"/>
  <c r="NMW41" i="9"/>
  <c r="NMY41" i="9"/>
  <c r="NNA41" i="9"/>
  <c r="NNC41" i="9"/>
  <c r="NNE41" i="9"/>
  <c r="NNG41" i="9"/>
  <c r="NNI41" i="9"/>
  <c r="NNK41" i="9"/>
  <c r="NNM41" i="9"/>
  <c r="NNO41" i="9"/>
  <c r="NNQ41" i="9"/>
  <c r="NNS41" i="9"/>
  <c r="NNU41" i="9"/>
  <c r="NNW41" i="9"/>
  <c r="NNY41" i="9"/>
  <c r="NOA41" i="9"/>
  <c r="NOC41" i="9"/>
  <c r="NOE41" i="9"/>
  <c r="NOG41" i="9"/>
  <c r="NOI41" i="9"/>
  <c r="NOK41" i="9"/>
  <c r="NOM41" i="9"/>
  <c r="NOO41" i="9"/>
  <c r="NOQ41" i="9"/>
  <c r="NOS41" i="9"/>
  <c r="NOU41" i="9"/>
  <c r="NOW41" i="9"/>
  <c r="NOY41" i="9"/>
  <c r="NPA41" i="9"/>
  <c r="NPC41" i="9"/>
  <c r="NPE41" i="9"/>
  <c r="NPG41" i="9"/>
  <c r="NPI41" i="9"/>
  <c r="NPK41" i="9"/>
  <c r="NPM41" i="9"/>
  <c r="NPO41" i="9"/>
  <c r="NPQ41" i="9"/>
  <c r="NPS41" i="9"/>
  <c r="NPU41" i="9"/>
  <c r="NPW41" i="9"/>
  <c r="NPY41" i="9"/>
  <c r="NQA41" i="9"/>
  <c r="NQC41" i="9"/>
  <c r="NQE41" i="9"/>
  <c r="NQG41" i="9"/>
  <c r="NQI41" i="9"/>
  <c r="NQK41" i="9"/>
  <c r="NQM41" i="9"/>
  <c r="NQO41" i="9"/>
  <c r="NQQ41" i="9"/>
  <c r="NQS41" i="9"/>
  <c r="NQU41" i="9"/>
  <c r="NQW41" i="9"/>
  <c r="NQY41" i="9"/>
  <c r="NRA41" i="9"/>
  <c r="NRC41" i="9"/>
  <c r="NRE41" i="9"/>
  <c r="NRG41" i="9"/>
  <c r="NRI41" i="9"/>
  <c r="NRK41" i="9"/>
  <c r="NRM41" i="9"/>
  <c r="NRO41" i="9"/>
  <c r="NRQ41" i="9"/>
  <c r="NRS41" i="9"/>
  <c r="NRU41" i="9"/>
  <c r="NRW41" i="9"/>
  <c r="NRY41" i="9"/>
  <c r="NSA41" i="9"/>
  <c r="NSC41" i="9"/>
  <c r="NSE41" i="9"/>
  <c r="NSG41" i="9"/>
  <c r="NSI41" i="9"/>
  <c r="NSK41" i="9"/>
  <c r="NSM41" i="9"/>
  <c r="NSO41" i="9"/>
  <c r="NSQ41" i="9"/>
  <c r="NSS41" i="9"/>
  <c r="NSU41" i="9"/>
  <c r="NSW41" i="9"/>
  <c r="NSY41" i="9"/>
  <c r="NTA41" i="9"/>
  <c r="NTC41" i="9"/>
  <c r="NTE41" i="9"/>
  <c r="NTG41" i="9"/>
  <c r="NTI41" i="9"/>
  <c r="NTK41" i="9"/>
  <c r="NTM41" i="9"/>
  <c r="NTO41" i="9"/>
  <c r="NTQ41" i="9"/>
  <c r="NTS41" i="9"/>
  <c r="NTU41" i="9"/>
  <c r="NTW41" i="9"/>
  <c r="NTY41" i="9"/>
  <c r="NUA41" i="9"/>
  <c r="NUC41" i="9"/>
  <c r="NUE41" i="9"/>
  <c r="NUG41" i="9"/>
  <c r="NUI41" i="9"/>
  <c r="NUK41" i="9"/>
  <c r="NUM41" i="9"/>
  <c r="NUO41" i="9"/>
  <c r="NUQ41" i="9"/>
  <c r="NUS41" i="9"/>
  <c r="NUU41" i="9"/>
  <c r="NUW41" i="9"/>
  <c r="NUY41" i="9"/>
  <c r="NVA41" i="9"/>
  <c r="NVC41" i="9"/>
  <c r="NVE41" i="9"/>
  <c r="NVG41" i="9"/>
  <c r="NVI41" i="9"/>
  <c r="NVK41" i="9"/>
  <c r="NVM41" i="9"/>
  <c r="NVO41" i="9"/>
  <c r="NVQ41" i="9"/>
  <c r="NVS41" i="9"/>
  <c r="NVU41" i="9"/>
  <c r="NVW41" i="9"/>
  <c r="NVY41" i="9"/>
  <c r="NWA41" i="9"/>
  <c r="NWC41" i="9"/>
  <c r="NWE41" i="9"/>
  <c r="NWG41" i="9"/>
  <c r="NWI41" i="9"/>
  <c r="NWK41" i="9"/>
  <c r="NWM41" i="9"/>
  <c r="NWO41" i="9"/>
  <c r="NWQ41" i="9"/>
  <c r="NWS41" i="9"/>
  <c r="NWU41" i="9"/>
  <c r="NWW41" i="9"/>
  <c r="NWY41" i="9"/>
  <c r="NXA41" i="9"/>
  <c r="NXC41" i="9"/>
  <c r="NXE41" i="9"/>
  <c r="NXG41" i="9"/>
  <c r="NXI41" i="9"/>
  <c r="NXK41" i="9"/>
  <c r="NXM41" i="9"/>
  <c r="NXO41" i="9"/>
  <c r="NXQ41" i="9"/>
  <c r="NXS41" i="9"/>
  <c r="NXU41" i="9"/>
  <c r="NXW41" i="9"/>
  <c r="NXY41" i="9"/>
  <c r="NYA41" i="9"/>
  <c r="NYC41" i="9"/>
  <c r="NYE41" i="9"/>
  <c r="NYG41" i="9"/>
  <c r="NYI41" i="9"/>
  <c r="NYK41" i="9"/>
  <c r="NYM41" i="9"/>
  <c r="NYO41" i="9"/>
  <c r="NYQ41" i="9"/>
  <c r="NYS41" i="9"/>
  <c r="NYU41" i="9"/>
  <c r="NYW41" i="9"/>
  <c r="NYY41" i="9"/>
  <c r="NZA41" i="9"/>
  <c r="NZC41" i="9"/>
  <c r="NZE41" i="9"/>
  <c r="NZG41" i="9"/>
  <c r="NZI41" i="9"/>
  <c r="NZK41" i="9"/>
  <c r="NZM41" i="9"/>
  <c r="NZO41" i="9"/>
  <c r="NZQ41" i="9"/>
  <c r="NZS41" i="9"/>
  <c r="NZU41" i="9"/>
  <c r="NZW41" i="9"/>
  <c r="NZY41" i="9"/>
  <c r="OAA41" i="9"/>
  <c r="OAC41" i="9"/>
  <c r="OAE41" i="9"/>
  <c r="OAG41" i="9"/>
  <c r="OAI41" i="9"/>
  <c r="OAK41" i="9"/>
  <c r="OAM41" i="9"/>
  <c r="OAO41" i="9"/>
  <c r="OAQ41" i="9"/>
  <c r="OAS41" i="9"/>
  <c r="OAU41" i="9"/>
  <c r="OAW41" i="9"/>
  <c r="OAY41" i="9"/>
  <c r="OBA41" i="9"/>
  <c r="OBC41" i="9"/>
  <c r="OBE41" i="9"/>
  <c r="OBG41" i="9"/>
  <c r="OBI41" i="9"/>
  <c r="OBK41" i="9"/>
  <c r="OBM41" i="9"/>
  <c r="OBO41" i="9"/>
  <c r="OBQ41" i="9"/>
  <c r="OBS41" i="9"/>
  <c r="OBU41" i="9"/>
  <c r="OBW41" i="9"/>
  <c r="OBY41" i="9"/>
  <c r="OCA41" i="9"/>
  <c r="OCC41" i="9"/>
  <c r="OCE41" i="9"/>
  <c r="OCG41" i="9"/>
  <c r="OCI41" i="9"/>
  <c r="OCK41" i="9"/>
  <c r="OCM41" i="9"/>
  <c r="OCO41" i="9"/>
  <c r="OCQ41" i="9"/>
  <c r="OCS41" i="9"/>
  <c r="OCU41" i="9"/>
  <c r="OCW41" i="9"/>
  <c r="OCY41" i="9"/>
  <c r="ODA41" i="9"/>
  <c r="ODC41" i="9"/>
  <c r="ODE41" i="9"/>
  <c r="ODG41" i="9"/>
  <c r="ODI41" i="9"/>
  <c r="ODK41" i="9"/>
  <c r="ODM41" i="9"/>
  <c r="ODO41" i="9"/>
  <c r="ODQ41" i="9"/>
  <c r="ODS41" i="9"/>
  <c r="ODU41" i="9"/>
  <c r="ODW41" i="9"/>
  <c r="ODY41" i="9"/>
  <c r="OEA41" i="9"/>
  <c r="OEC41" i="9"/>
  <c r="OEE41" i="9"/>
  <c r="OEG41" i="9"/>
  <c r="OEI41" i="9"/>
  <c r="OEK41" i="9"/>
  <c r="OEM41" i="9"/>
  <c r="OEO41" i="9"/>
  <c r="OEQ41" i="9"/>
  <c r="OES41" i="9"/>
  <c r="OEU41" i="9"/>
  <c r="OEW41" i="9"/>
  <c r="OEY41" i="9"/>
  <c r="OFA41" i="9"/>
  <c r="OFC41" i="9"/>
  <c r="OFE41" i="9"/>
  <c r="OFG41" i="9"/>
  <c r="OFI41" i="9"/>
  <c r="OFK41" i="9"/>
  <c r="OFM41" i="9"/>
  <c r="OFO41" i="9"/>
  <c r="OFQ41" i="9"/>
  <c r="OFS41" i="9"/>
  <c r="OFU41" i="9"/>
  <c r="OFW41" i="9"/>
  <c r="OFY41" i="9"/>
  <c r="OGA41" i="9"/>
  <c r="OGC41" i="9"/>
  <c r="OGE41" i="9"/>
  <c r="OGG41" i="9"/>
  <c r="OGI41" i="9"/>
  <c r="OGK41" i="9"/>
  <c r="OGM41" i="9"/>
  <c r="OGO41" i="9"/>
  <c r="OGQ41" i="9"/>
  <c r="OGS41" i="9"/>
  <c r="OGU41" i="9"/>
  <c r="OGW41" i="9"/>
  <c r="OGY41" i="9"/>
  <c r="OHA41" i="9"/>
  <c r="OHC41" i="9"/>
  <c r="OHE41" i="9"/>
  <c r="OHG41" i="9"/>
  <c r="OHI41" i="9"/>
  <c r="OHK41" i="9"/>
  <c r="OHM41" i="9"/>
  <c r="OHO41" i="9"/>
  <c r="OHQ41" i="9"/>
  <c r="OHS41" i="9"/>
  <c r="OHU41" i="9"/>
  <c r="OHW41" i="9"/>
  <c r="OHY41" i="9"/>
  <c r="OIA41" i="9"/>
  <c r="OIC41" i="9"/>
  <c r="OIE41" i="9"/>
  <c r="OIG41" i="9"/>
  <c r="OII41" i="9"/>
  <c r="OIK41" i="9"/>
  <c r="OIM41" i="9"/>
  <c r="OIO41" i="9"/>
  <c r="OIQ41" i="9"/>
  <c r="OIS41" i="9"/>
  <c r="OIU41" i="9"/>
  <c r="OIW41" i="9"/>
  <c r="OIY41" i="9"/>
  <c r="OJA41" i="9"/>
  <c r="OJC41" i="9"/>
  <c r="OJE41" i="9"/>
  <c r="OJG41" i="9"/>
  <c r="OJI41" i="9"/>
  <c r="OJK41" i="9"/>
  <c r="OJM41" i="9"/>
  <c r="OJO41" i="9"/>
  <c r="OJQ41" i="9"/>
  <c r="OJS41" i="9"/>
  <c r="OJU41" i="9"/>
  <c r="OJW41" i="9"/>
  <c r="OJY41" i="9"/>
  <c r="OKA41" i="9"/>
  <c r="OKC41" i="9"/>
  <c r="OKE41" i="9"/>
  <c r="OKG41" i="9"/>
  <c r="OKI41" i="9"/>
  <c r="OKK41" i="9"/>
  <c r="OKM41" i="9"/>
  <c r="OKO41" i="9"/>
  <c r="OKQ41" i="9"/>
  <c r="OKS41" i="9"/>
  <c r="OKU41" i="9"/>
  <c r="OKW41" i="9"/>
  <c r="OKY41" i="9"/>
  <c r="OLA41" i="9"/>
  <c r="OLC41" i="9"/>
  <c r="OLE41" i="9"/>
  <c r="OLG41" i="9"/>
  <c r="OLI41" i="9"/>
  <c r="OLK41" i="9"/>
  <c r="OLM41" i="9"/>
  <c r="OLO41" i="9"/>
  <c r="OLQ41" i="9"/>
  <c r="OLS41" i="9"/>
  <c r="OLU41" i="9"/>
  <c r="OLW41" i="9"/>
  <c r="OLY41" i="9"/>
  <c r="OMA41" i="9"/>
  <c r="OMC41" i="9"/>
  <c r="OME41" i="9"/>
  <c r="OMG41" i="9"/>
  <c r="OMI41" i="9"/>
  <c r="OMK41" i="9"/>
  <c r="OMM41" i="9"/>
  <c r="OMO41" i="9"/>
  <c r="OMQ41" i="9"/>
  <c r="OMS41" i="9"/>
  <c r="OMU41" i="9"/>
  <c r="OMW41" i="9"/>
  <c r="OMY41" i="9"/>
  <c r="ONA41" i="9"/>
  <c r="ONC41" i="9"/>
  <c r="ONE41" i="9"/>
  <c r="ONG41" i="9"/>
  <c r="ONI41" i="9"/>
  <c r="ONK41" i="9"/>
  <c r="ONM41" i="9"/>
  <c r="ONO41" i="9"/>
  <c r="ONQ41" i="9"/>
  <c r="ONS41" i="9"/>
  <c r="ONU41" i="9"/>
  <c r="ONW41" i="9"/>
  <c r="ONY41" i="9"/>
  <c r="OOA41" i="9"/>
  <c r="OOC41" i="9"/>
  <c r="OOE41" i="9"/>
  <c r="OOG41" i="9"/>
  <c r="OOI41" i="9"/>
  <c r="OOK41" i="9"/>
  <c r="OOM41" i="9"/>
  <c r="OOO41" i="9"/>
  <c r="OOQ41" i="9"/>
  <c r="OOS41" i="9"/>
  <c r="OOU41" i="9"/>
  <c r="OOW41" i="9"/>
  <c r="OOY41" i="9"/>
  <c r="OPA41" i="9"/>
  <c r="OPC41" i="9"/>
  <c r="OPE41" i="9"/>
  <c r="OPG41" i="9"/>
  <c r="OPI41" i="9"/>
  <c r="OPK41" i="9"/>
  <c r="OPM41" i="9"/>
  <c r="OPO41" i="9"/>
  <c r="OPQ41" i="9"/>
  <c r="OPS41" i="9"/>
  <c r="OPU41" i="9"/>
  <c r="OPW41" i="9"/>
  <c r="OPY41" i="9"/>
  <c r="OQA41" i="9"/>
  <c r="OQC41" i="9"/>
  <c r="OQE41" i="9"/>
  <c r="OQG41" i="9"/>
  <c r="OQI41" i="9"/>
  <c r="OQK41" i="9"/>
  <c r="OQM41" i="9"/>
  <c r="OQO41" i="9"/>
  <c r="OQQ41" i="9"/>
  <c r="OQS41" i="9"/>
  <c r="OQU41" i="9"/>
  <c r="OQW41" i="9"/>
  <c r="OQY41" i="9"/>
  <c r="ORA41" i="9"/>
  <c r="ORC41" i="9"/>
  <c r="ORE41" i="9"/>
  <c r="ORG41" i="9"/>
  <c r="ORI41" i="9"/>
  <c r="ORK41" i="9"/>
  <c r="ORM41" i="9"/>
  <c r="ORO41" i="9"/>
  <c r="ORQ41" i="9"/>
  <c r="ORS41" i="9"/>
  <c r="ORU41" i="9"/>
  <c r="ORW41" i="9"/>
  <c r="ORY41" i="9"/>
  <c r="OSA41" i="9"/>
  <c r="OSC41" i="9"/>
  <c r="OSE41" i="9"/>
  <c r="OSG41" i="9"/>
  <c r="OSI41" i="9"/>
  <c r="OSK41" i="9"/>
  <c r="OSM41" i="9"/>
  <c r="OSO41" i="9"/>
  <c r="OSQ41" i="9"/>
  <c r="OSS41" i="9"/>
  <c r="OSU41" i="9"/>
  <c r="OSW41" i="9"/>
  <c r="OSY41" i="9"/>
  <c r="OTA41" i="9"/>
  <c r="OTC41" i="9"/>
  <c r="OTE41" i="9"/>
  <c r="OTG41" i="9"/>
  <c r="OTI41" i="9"/>
  <c r="OTK41" i="9"/>
  <c r="OTM41" i="9"/>
  <c r="OTO41" i="9"/>
  <c r="OTQ41" i="9"/>
  <c r="OTS41" i="9"/>
  <c r="OTU41" i="9"/>
  <c r="OTW41" i="9"/>
  <c r="OTY41" i="9"/>
  <c r="OUA41" i="9"/>
  <c r="OUC41" i="9"/>
  <c r="OUE41" i="9"/>
  <c r="OUG41" i="9"/>
  <c r="OUI41" i="9"/>
  <c r="OUK41" i="9"/>
  <c r="OUM41" i="9"/>
  <c r="OUO41" i="9"/>
  <c r="OUQ41" i="9"/>
  <c r="OUS41" i="9"/>
  <c r="OUU41" i="9"/>
  <c r="OUW41" i="9"/>
  <c r="OUY41" i="9"/>
  <c r="OVA41" i="9"/>
  <c r="OVC41" i="9"/>
  <c r="OVE41" i="9"/>
  <c r="OVG41" i="9"/>
  <c r="OVI41" i="9"/>
  <c r="OVK41" i="9"/>
  <c r="OVM41" i="9"/>
  <c r="OVO41" i="9"/>
  <c r="OVQ41" i="9"/>
  <c r="OVS41" i="9"/>
  <c r="OVU41" i="9"/>
  <c r="OVW41" i="9"/>
  <c r="OVY41" i="9"/>
  <c r="OWA41" i="9"/>
  <c r="OWC41" i="9"/>
  <c r="OWE41" i="9"/>
  <c r="OWG41" i="9"/>
  <c r="OWI41" i="9"/>
  <c r="OWK41" i="9"/>
  <c r="OWM41" i="9"/>
  <c r="OWO41" i="9"/>
  <c r="OWQ41" i="9"/>
  <c r="OWS41" i="9"/>
  <c r="OWU41" i="9"/>
  <c r="OWW41" i="9"/>
  <c r="OWY41" i="9"/>
  <c r="OXA41" i="9"/>
  <c r="OXC41" i="9"/>
  <c r="OXE41" i="9"/>
  <c r="OXG41" i="9"/>
  <c r="OXI41" i="9"/>
  <c r="OXK41" i="9"/>
  <c r="OXM41" i="9"/>
  <c r="OXO41" i="9"/>
  <c r="OXQ41" i="9"/>
  <c r="OXS41" i="9"/>
  <c r="OXU41" i="9"/>
  <c r="OXW41" i="9"/>
  <c r="OXY41" i="9"/>
  <c r="OYA41" i="9"/>
  <c r="OYC41" i="9"/>
  <c r="OYE41" i="9"/>
  <c r="OYG41" i="9"/>
  <c r="OYI41" i="9"/>
  <c r="OYK41" i="9"/>
  <c r="OYM41" i="9"/>
  <c r="OYO41" i="9"/>
  <c r="OYQ41" i="9"/>
  <c r="OYS41" i="9"/>
  <c r="OYU41" i="9"/>
  <c r="OYW41" i="9"/>
  <c r="OYY41" i="9"/>
  <c r="OZA41" i="9"/>
  <c r="OZC41" i="9"/>
  <c r="OZE41" i="9"/>
  <c r="OZG41" i="9"/>
  <c r="OZI41" i="9"/>
  <c r="OZK41" i="9"/>
  <c r="OZM41" i="9"/>
  <c r="OZO41" i="9"/>
  <c r="OZQ41" i="9"/>
  <c r="OZS41" i="9"/>
  <c r="OZU41" i="9"/>
  <c r="OZW41" i="9"/>
  <c r="OZY41" i="9"/>
  <c r="PAA41" i="9"/>
  <c r="PAC41" i="9"/>
  <c r="PAE41" i="9"/>
  <c r="PAG41" i="9"/>
  <c r="PAI41" i="9"/>
  <c r="PAK41" i="9"/>
  <c r="PAM41" i="9"/>
  <c r="PAO41" i="9"/>
  <c r="PAQ41" i="9"/>
  <c r="PAS41" i="9"/>
  <c r="PAU41" i="9"/>
  <c r="PAW41" i="9"/>
  <c r="PAY41" i="9"/>
  <c r="PBA41" i="9"/>
  <c r="PBC41" i="9"/>
  <c r="PBE41" i="9"/>
  <c r="PBG41" i="9"/>
  <c r="PBI41" i="9"/>
  <c r="PBK41" i="9"/>
  <c r="PBM41" i="9"/>
  <c r="PBO41" i="9"/>
  <c r="PBQ41" i="9"/>
  <c r="PBS41" i="9"/>
  <c r="PBU41" i="9"/>
  <c r="PBW41" i="9"/>
  <c r="PBY41" i="9"/>
  <c r="PCA41" i="9"/>
  <c r="PCC41" i="9"/>
  <c r="PCE41" i="9"/>
  <c r="PCG41" i="9"/>
  <c r="PCI41" i="9"/>
  <c r="PCK41" i="9"/>
  <c r="PCM41" i="9"/>
  <c r="PCO41" i="9"/>
  <c r="PCQ41" i="9"/>
  <c r="PCS41" i="9"/>
  <c r="PCU41" i="9"/>
  <c r="PCW41" i="9"/>
  <c r="PCY41" i="9"/>
  <c r="PDA41" i="9"/>
  <c r="PDC41" i="9"/>
  <c r="PDE41" i="9"/>
  <c r="PDG41" i="9"/>
  <c r="PDI41" i="9"/>
  <c r="PDK41" i="9"/>
  <c r="PDM41" i="9"/>
  <c r="PDO41" i="9"/>
  <c r="PDQ41" i="9"/>
  <c r="PDS41" i="9"/>
  <c r="PDU41" i="9"/>
  <c r="PDW41" i="9"/>
  <c r="PDY41" i="9"/>
  <c r="PEA41" i="9"/>
  <c r="PEC41" i="9"/>
  <c r="PEE41" i="9"/>
  <c r="PEG41" i="9"/>
  <c r="PEI41" i="9"/>
  <c r="PEK41" i="9"/>
  <c r="PEM41" i="9"/>
  <c r="PEO41" i="9"/>
  <c r="PEQ41" i="9"/>
  <c r="PES41" i="9"/>
  <c r="PEU41" i="9"/>
  <c r="PEW41" i="9"/>
  <c r="PEY41" i="9"/>
  <c r="PFA41" i="9"/>
  <c r="PFC41" i="9"/>
  <c r="PFE41" i="9"/>
  <c r="PFG41" i="9"/>
  <c r="PFI41" i="9"/>
  <c r="PFK41" i="9"/>
  <c r="PFM41" i="9"/>
  <c r="PFO41" i="9"/>
  <c r="PFQ41" i="9"/>
  <c r="PFS41" i="9"/>
  <c r="PFU41" i="9"/>
  <c r="PFW41" i="9"/>
  <c r="PFY41" i="9"/>
  <c r="PGA41" i="9"/>
  <c r="PGC41" i="9"/>
  <c r="PGE41" i="9"/>
  <c r="PGG41" i="9"/>
  <c r="PGI41" i="9"/>
  <c r="PGK41" i="9"/>
  <c r="PGM41" i="9"/>
  <c r="PGO41" i="9"/>
  <c r="PGQ41" i="9"/>
  <c r="PGS41" i="9"/>
  <c r="PGU41" i="9"/>
  <c r="PGW41" i="9"/>
  <c r="PGY41" i="9"/>
  <c r="PHA41" i="9"/>
  <c r="PHC41" i="9"/>
  <c r="PHE41" i="9"/>
  <c r="PHG41" i="9"/>
  <c r="PHI41" i="9"/>
  <c r="PHK41" i="9"/>
  <c r="PHM41" i="9"/>
  <c r="PHO41" i="9"/>
  <c r="PHQ41" i="9"/>
  <c r="PHS41" i="9"/>
  <c r="PHU41" i="9"/>
  <c r="PHW41" i="9"/>
  <c r="PHY41" i="9"/>
  <c r="PIA41" i="9"/>
  <c r="PIC41" i="9"/>
  <c r="PIE41" i="9"/>
  <c r="PIG41" i="9"/>
  <c r="PII41" i="9"/>
  <c r="PIK41" i="9"/>
  <c r="PIM41" i="9"/>
  <c r="PIO41" i="9"/>
  <c r="PIQ41" i="9"/>
  <c r="PIS41" i="9"/>
  <c r="PIU41" i="9"/>
  <c r="PIW41" i="9"/>
  <c r="PIY41" i="9"/>
  <c r="PJA41" i="9"/>
  <c r="PJC41" i="9"/>
  <c r="PJE41" i="9"/>
  <c r="PJG41" i="9"/>
  <c r="PJI41" i="9"/>
  <c r="PJK41" i="9"/>
  <c r="PJM41" i="9"/>
  <c r="PJO41" i="9"/>
  <c r="PJQ41" i="9"/>
  <c r="PJS41" i="9"/>
  <c r="PJU41" i="9"/>
  <c r="PJW41" i="9"/>
  <c r="PJY41" i="9"/>
  <c r="PKA41" i="9"/>
  <c r="PKC41" i="9"/>
  <c r="PKE41" i="9"/>
  <c r="PKG41" i="9"/>
  <c r="PKI41" i="9"/>
  <c r="PKK41" i="9"/>
  <c r="PKM41" i="9"/>
  <c r="PKO41" i="9"/>
  <c r="PKQ41" i="9"/>
  <c r="PKS41" i="9"/>
  <c r="PKU41" i="9"/>
  <c r="PKW41" i="9"/>
  <c r="PKY41" i="9"/>
  <c r="PLA41" i="9"/>
  <c r="PLC41" i="9"/>
  <c r="PLE41" i="9"/>
  <c r="PLG41" i="9"/>
  <c r="PLI41" i="9"/>
  <c r="PLK41" i="9"/>
  <c r="PLM41" i="9"/>
  <c r="PLO41" i="9"/>
  <c r="PLQ41" i="9"/>
  <c r="PLS41" i="9"/>
  <c r="PLU41" i="9"/>
  <c r="PLW41" i="9"/>
  <c r="PLY41" i="9"/>
  <c r="PMA41" i="9"/>
  <c r="PMC41" i="9"/>
  <c r="PME41" i="9"/>
  <c r="PMG41" i="9"/>
  <c r="PMI41" i="9"/>
  <c r="PMK41" i="9"/>
  <c r="PMM41" i="9"/>
  <c r="PMO41" i="9"/>
  <c r="PMQ41" i="9"/>
  <c r="PMS41" i="9"/>
  <c r="PMU41" i="9"/>
  <c r="PMW41" i="9"/>
  <c r="PMY41" i="9"/>
  <c r="PNA41" i="9"/>
  <c r="PNC41" i="9"/>
  <c r="PNE41" i="9"/>
  <c r="PNG41" i="9"/>
  <c r="PNI41" i="9"/>
  <c r="PNK41" i="9"/>
  <c r="PNM41" i="9"/>
  <c r="PNO41" i="9"/>
  <c r="PNQ41" i="9"/>
  <c r="PNS41" i="9"/>
  <c r="PNU41" i="9"/>
  <c r="PNW41" i="9"/>
  <c r="PNY41" i="9"/>
  <c r="POA41" i="9"/>
  <c r="POC41" i="9"/>
  <c r="POE41" i="9"/>
  <c r="POG41" i="9"/>
  <c r="POI41" i="9"/>
  <c r="POK41" i="9"/>
  <c r="POM41" i="9"/>
  <c r="POO41" i="9"/>
  <c r="POQ41" i="9"/>
  <c r="POS41" i="9"/>
  <c r="POU41" i="9"/>
  <c r="POW41" i="9"/>
  <c r="POY41" i="9"/>
  <c r="PPA41" i="9"/>
  <c r="PPC41" i="9"/>
  <c r="PPE41" i="9"/>
  <c r="PPG41" i="9"/>
  <c r="PPI41" i="9"/>
  <c r="PPK41" i="9"/>
  <c r="PPM41" i="9"/>
  <c r="PPO41" i="9"/>
  <c r="PPQ41" i="9"/>
  <c r="PPS41" i="9"/>
  <c r="PPU41" i="9"/>
  <c r="PPW41" i="9"/>
  <c r="PPY41" i="9"/>
  <c r="PQA41" i="9"/>
  <c r="PQC41" i="9"/>
  <c r="PQE41" i="9"/>
  <c r="PQG41" i="9"/>
  <c r="PQI41" i="9"/>
  <c r="PQK41" i="9"/>
  <c r="PQM41" i="9"/>
  <c r="PQO41" i="9"/>
  <c r="PQQ41" i="9"/>
  <c r="PQS41" i="9"/>
  <c r="PQU41" i="9"/>
  <c r="PQW41" i="9"/>
  <c r="PQY41" i="9"/>
  <c r="PRA41" i="9"/>
  <c r="PRC41" i="9"/>
  <c r="PRE41" i="9"/>
  <c r="PRG41" i="9"/>
  <c r="PRI41" i="9"/>
  <c r="PRK41" i="9"/>
  <c r="PRM41" i="9"/>
  <c r="PRO41" i="9"/>
  <c r="PRQ41" i="9"/>
  <c r="PRS41" i="9"/>
  <c r="PRU41" i="9"/>
  <c r="PRW41" i="9"/>
  <c r="PRY41" i="9"/>
  <c r="PSA41" i="9"/>
  <c r="PSC41" i="9"/>
  <c r="PSE41" i="9"/>
  <c r="PSG41" i="9"/>
  <c r="PSI41" i="9"/>
  <c r="PSK41" i="9"/>
  <c r="PSM41" i="9"/>
  <c r="PSO41" i="9"/>
  <c r="PSQ41" i="9"/>
  <c r="PSS41" i="9"/>
  <c r="PSU41" i="9"/>
  <c r="PSW41" i="9"/>
  <c r="PSY41" i="9"/>
  <c r="PTA41" i="9"/>
  <c r="PTC41" i="9"/>
  <c r="PTE41" i="9"/>
  <c r="PTG41" i="9"/>
  <c r="PTI41" i="9"/>
  <c r="PTK41" i="9"/>
  <c r="PTM41" i="9"/>
  <c r="PTO41" i="9"/>
  <c r="PTQ41" i="9"/>
  <c r="PTS41" i="9"/>
  <c r="PTU41" i="9"/>
  <c r="PTW41" i="9"/>
  <c r="PTY41" i="9"/>
  <c r="PUA41" i="9"/>
  <c r="PUC41" i="9"/>
  <c r="PUE41" i="9"/>
  <c r="PUG41" i="9"/>
  <c r="PUI41" i="9"/>
  <c r="PUK41" i="9"/>
  <c r="PUM41" i="9"/>
  <c r="PUO41" i="9"/>
  <c r="PUQ41" i="9"/>
  <c r="PUS41" i="9"/>
  <c r="PUU41" i="9"/>
  <c r="PUW41" i="9"/>
  <c r="PUY41" i="9"/>
  <c r="PVA41" i="9"/>
  <c r="PVC41" i="9"/>
  <c r="PVE41" i="9"/>
  <c r="PVG41" i="9"/>
  <c r="PVI41" i="9"/>
  <c r="PVK41" i="9"/>
  <c r="PVM41" i="9"/>
  <c r="PVO41" i="9"/>
  <c r="PVQ41" i="9"/>
  <c r="PVS41" i="9"/>
  <c r="PVU41" i="9"/>
  <c r="PVW41" i="9"/>
  <c r="PVY41" i="9"/>
  <c r="PWA41" i="9"/>
  <c r="PWC41" i="9"/>
  <c r="PWE41" i="9"/>
  <c r="PWG41" i="9"/>
  <c r="PWI41" i="9"/>
  <c r="PWK41" i="9"/>
  <c r="PWM41" i="9"/>
  <c r="PWO41" i="9"/>
  <c r="PWQ41" i="9"/>
  <c r="PWS41" i="9"/>
  <c r="PWU41" i="9"/>
  <c r="PWW41" i="9"/>
  <c r="PWY41" i="9"/>
  <c r="PXA41" i="9"/>
  <c r="PXC41" i="9"/>
  <c r="PXE41" i="9"/>
  <c r="PXG41" i="9"/>
  <c r="PXI41" i="9"/>
  <c r="PXK41" i="9"/>
  <c r="PXM41" i="9"/>
  <c r="PXO41" i="9"/>
  <c r="PXQ41" i="9"/>
  <c r="PXS41" i="9"/>
  <c r="PXU41" i="9"/>
  <c r="PXW41" i="9"/>
  <c r="PXY41" i="9"/>
  <c r="PYA41" i="9"/>
  <c r="PYC41" i="9"/>
  <c r="PYE41" i="9"/>
  <c r="PYG41" i="9"/>
  <c r="PYI41" i="9"/>
  <c r="PYK41" i="9"/>
  <c r="PYM41" i="9"/>
  <c r="PYO41" i="9"/>
  <c r="PYQ41" i="9"/>
  <c r="PYS41" i="9"/>
  <c r="PYU41" i="9"/>
  <c r="PYW41" i="9"/>
  <c r="PYY41" i="9"/>
  <c r="PZA41" i="9"/>
  <c r="PZC41" i="9"/>
  <c r="PZE41" i="9"/>
  <c r="PZG41" i="9"/>
  <c r="PZI41" i="9"/>
  <c r="PZK41" i="9"/>
  <c r="PZM41" i="9"/>
  <c r="PZO41" i="9"/>
  <c r="PZQ41" i="9"/>
  <c r="PZS41" i="9"/>
  <c r="PZU41" i="9"/>
  <c r="PZW41" i="9"/>
  <c r="PZY41" i="9"/>
  <c r="QAA41" i="9"/>
  <c r="QAC41" i="9"/>
  <c r="QAE41" i="9"/>
  <c r="QAG41" i="9"/>
  <c r="QAI41" i="9"/>
  <c r="QAK41" i="9"/>
  <c r="QAM41" i="9"/>
  <c r="QAO41" i="9"/>
  <c r="QAQ41" i="9"/>
  <c r="QAS41" i="9"/>
  <c r="QAU41" i="9"/>
  <c r="QAW41" i="9"/>
  <c r="QAY41" i="9"/>
  <c r="QBA41" i="9"/>
  <c r="QBC41" i="9"/>
  <c r="QBE41" i="9"/>
  <c r="QBG41" i="9"/>
  <c r="QBI41" i="9"/>
  <c r="QBK41" i="9"/>
  <c r="QBM41" i="9"/>
  <c r="QBO41" i="9"/>
  <c r="QBQ41" i="9"/>
  <c r="QBS41" i="9"/>
  <c r="QBU41" i="9"/>
  <c r="QBW41" i="9"/>
  <c r="QBY41" i="9"/>
  <c r="QCA41" i="9"/>
  <c r="QCC41" i="9"/>
  <c r="QCE41" i="9"/>
  <c r="QCG41" i="9"/>
  <c r="QCI41" i="9"/>
  <c r="QCK41" i="9"/>
  <c r="QCM41" i="9"/>
  <c r="QCO41" i="9"/>
  <c r="QCQ41" i="9"/>
  <c r="QCS41" i="9"/>
  <c r="QCU41" i="9"/>
  <c r="QCW41" i="9"/>
  <c r="QCY41" i="9"/>
  <c r="QDA41" i="9"/>
  <c r="QDC41" i="9"/>
  <c r="QDE41" i="9"/>
  <c r="QDG41" i="9"/>
  <c r="QDI41" i="9"/>
  <c r="QDK41" i="9"/>
  <c r="QDM41" i="9"/>
  <c r="QDO41" i="9"/>
  <c r="QDQ41" i="9"/>
  <c r="QDS41" i="9"/>
  <c r="QDU41" i="9"/>
  <c r="QDW41" i="9"/>
  <c r="QDY41" i="9"/>
  <c r="QEA41" i="9"/>
  <c r="QEC41" i="9"/>
  <c r="QEE41" i="9"/>
  <c r="QEG41" i="9"/>
  <c r="QEI41" i="9"/>
  <c r="QEK41" i="9"/>
  <c r="QEM41" i="9"/>
  <c r="QEO41" i="9"/>
  <c r="QEQ41" i="9"/>
  <c r="QES41" i="9"/>
  <c r="QEU41" i="9"/>
  <c r="QEW41" i="9"/>
  <c r="QEY41" i="9"/>
  <c r="QFA41" i="9"/>
  <c r="QFC41" i="9"/>
  <c r="QFE41" i="9"/>
  <c r="QFG41" i="9"/>
  <c r="QFI41" i="9"/>
  <c r="QFK41" i="9"/>
  <c r="QFM41" i="9"/>
  <c r="QFO41" i="9"/>
  <c r="QFQ41" i="9"/>
  <c r="QFS41" i="9"/>
  <c r="QFU41" i="9"/>
  <c r="QFW41" i="9"/>
  <c r="QFY41" i="9"/>
  <c r="QGA41" i="9"/>
  <c r="QGC41" i="9"/>
  <c r="QGE41" i="9"/>
  <c r="QGG41" i="9"/>
  <c r="QGI41" i="9"/>
  <c r="QGK41" i="9"/>
  <c r="QGM41" i="9"/>
  <c r="QGO41" i="9"/>
  <c r="QGQ41" i="9"/>
  <c r="QGS41" i="9"/>
  <c r="QGU41" i="9"/>
  <c r="QGW41" i="9"/>
  <c r="QGY41" i="9"/>
  <c r="QHA41" i="9"/>
  <c r="QHC41" i="9"/>
  <c r="QHE41" i="9"/>
  <c r="QHG41" i="9"/>
  <c r="QHI41" i="9"/>
  <c r="QHK41" i="9"/>
  <c r="QHM41" i="9"/>
  <c r="QHO41" i="9"/>
  <c r="QHQ41" i="9"/>
  <c r="QHS41" i="9"/>
  <c r="QHU41" i="9"/>
  <c r="QHW41" i="9"/>
  <c r="QHY41" i="9"/>
  <c r="QIA41" i="9"/>
  <c r="QIC41" i="9"/>
  <c r="QIE41" i="9"/>
  <c r="QIG41" i="9"/>
  <c r="QII41" i="9"/>
  <c r="QIK41" i="9"/>
  <c r="QIM41" i="9"/>
  <c r="QIO41" i="9"/>
  <c r="QIQ41" i="9"/>
  <c r="QIS41" i="9"/>
  <c r="QIU41" i="9"/>
  <c r="QIW41" i="9"/>
  <c r="QIY41" i="9"/>
  <c r="QJA41" i="9"/>
  <c r="QJC41" i="9"/>
  <c r="QJE41" i="9"/>
  <c r="QJG41" i="9"/>
  <c r="QJI41" i="9"/>
  <c r="QJK41" i="9"/>
  <c r="QJM41" i="9"/>
  <c r="QJO41" i="9"/>
  <c r="QJQ41" i="9"/>
  <c r="QJS41" i="9"/>
  <c r="QJU41" i="9"/>
  <c r="QJW41" i="9"/>
  <c r="QJY41" i="9"/>
  <c r="QKA41" i="9"/>
  <c r="QKC41" i="9"/>
  <c r="QKE41" i="9"/>
  <c r="QKG41" i="9"/>
  <c r="QKI41" i="9"/>
  <c r="QKK41" i="9"/>
  <c r="QKM41" i="9"/>
  <c r="QKO41" i="9"/>
  <c r="QKQ41" i="9"/>
  <c r="QKS41" i="9"/>
  <c r="QKU41" i="9"/>
  <c r="QKW41" i="9"/>
  <c r="QKY41" i="9"/>
  <c r="QLA41" i="9"/>
  <c r="QLC41" i="9"/>
  <c r="QLE41" i="9"/>
  <c r="QLG41" i="9"/>
  <c r="QLI41" i="9"/>
  <c r="QLK41" i="9"/>
  <c r="QLM41" i="9"/>
  <c r="QLO41" i="9"/>
  <c r="QLQ41" i="9"/>
  <c r="QLS41" i="9"/>
  <c r="QLU41" i="9"/>
  <c r="QLW41" i="9"/>
  <c r="QLY41" i="9"/>
  <c r="QMA41" i="9"/>
  <c r="QMC41" i="9"/>
  <c r="QME41" i="9"/>
  <c r="QMG41" i="9"/>
  <c r="QMI41" i="9"/>
  <c r="QMK41" i="9"/>
  <c r="QMM41" i="9"/>
  <c r="QMO41" i="9"/>
  <c r="QMQ41" i="9"/>
  <c r="QMS41" i="9"/>
  <c r="QMU41" i="9"/>
  <c r="QMW41" i="9"/>
  <c r="QMY41" i="9"/>
  <c r="QNA41" i="9"/>
  <c r="QNC41" i="9"/>
  <c r="QNE41" i="9"/>
  <c r="QNG41" i="9"/>
  <c r="QNI41" i="9"/>
  <c r="QNK41" i="9"/>
  <c r="QNM41" i="9"/>
  <c r="QNO41" i="9"/>
  <c r="QNQ41" i="9"/>
  <c r="QNS41" i="9"/>
  <c r="QNU41" i="9"/>
  <c r="QNW41" i="9"/>
  <c r="QNY41" i="9"/>
  <c r="QOA41" i="9"/>
  <c r="QOC41" i="9"/>
  <c r="QOE41" i="9"/>
  <c r="QOG41" i="9"/>
  <c r="QOI41" i="9"/>
  <c r="QOK41" i="9"/>
  <c r="QOM41" i="9"/>
  <c r="QOO41" i="9"/>
  <c r="QOQ41" i="9"/>
  <c r="QOS41" i="9"/>
  <c r="QOU41" i="9"/>
  <c r="QOW41" i="9"/>
  <c r="QOY41" i="9"/>
  <c r="QPA41" i="9"/>
  <c r="QPC41" i="9"/>
  <c r="QPE41" i="9"/>
  <c r="QPG41" i="9"/>
  <c r="QPI41" i="9"/>
  <c r="QPK41" i="9"/>
  <c r="QPM41" i="9"/>
  <c r="QPO41" i="9"/>
  <c r="QPQ41" i="9"/>
  <c r="QPS41" i="9"/>
  <c r="QPU41" i="9"/>
  <c r="QPW41" i="9"/>
  <c r="QPY41" i="9"/>
  <c r="QQA41" i="9"/>
  <c r="QQC41" i="9"/>
  <c r="QQE41" i="9"/>
  <c r="QQG41" i="9"/>
  <c r="QQI41" i="9"/>
  <c r="QQK41" i="9"/>
  <c r="QQM41" i="9"/>
  <c r="QQO41" i="9"/>
  <c r="QQQ41" i="9"/>
  <c r="QQS41" i="9"/>
  <c r="QQU41" i="9"/>
  <c r="QQW41" i="9"/>
  <c r="QQY41" i="9"/>
  <c r="QRA41" i="9"/>
  <c r="QRC41" i="9"/>
  <c r="QRE41" i="9"/>
  <c r="QRG41" i="9"/>
  <c r="QRI41" i="9"/>
  <c r="QRK41" i="9"/>
  <c r="QRM41" i="9"/>
  <c r="QRO41" i="9"/>
  <c r="QRQ41" i="9"/>
  <c r="QRS41" i="9"/>
  <c r="QRU41" i="9"/>
  <c r="QRW41" i="9"/>
  <c r="QRY41" i="9"/>
  <c r="QSA41" i="9"/>
  <c r="QSC41" i="9"/>
  <c r="QSE41" i="9"/>
  <c r="QSG41" i="9"/>
  <c r="QSI41" i="9"/>
  <c r="QSK41" i="9"/>
  <c r="QSM41" i="9"/>
  <c r="QSO41" i="9"/>
  <c r="QSQ41" i="9"/>
  <c r="QSS41" i="9"/>
  <c r="QSU41" i="9"/>
  <c r="QSW41" i="9"/>
  <c r="QSY41" i="9"/>
  <c r="QTA41" i="9"/>
  <c r="QTC41" i="9"/>
  <c r="QTE41" i="9"/>
  <c r="QTG41" i="9"/>
  <c r="QTI41" i="9"/>
  <c r="QTK41" i="9"/>
  <c r="QTM41" i="9"/>
  <c r="QTO41" i="9"/>
  <c r="QTQ41" i="9"/>
  <c r="QTS41" i="9"/>
  <c r="QTU41" i="9"/>
  <c r="QTW41" i="9"/>
  <c r="QTY41" i="9"/>
  <c r="QUA41" i="9"/>
  <c r="QUC41" i="9"/>
  <c r="QUE41" i="9"/>
  <c r="QUG41" i="9"/>
  <c r="QUI41" i="9"/>
  <c r="QUK41" i="9"/>
  <c r="QUM41" i="9"/>
  <c r="QUO41" i="9"/>
  <c r="QUQ41" i="9"/>
  <c r="QUS41" i="9"/>
  <c r="QUU41" i="9"/>
  <c r="QUW41" i="9"/>
  <c r="QUY41" i="9"/>
  <c r="QVA41" i="9"/>
  <c r="QVC41" i="9"/>
  <c r="QVE41" i="9"/>
  <c r="QVG41" i="9"/>
  <c r="QVI41" i="9"/>
  <c r="QVK41" i="9"/>
  <c r="QVM41" i="9"/>
  <c r="QVO41" i="9"/>
  <c r="QVQ41" i="9"/>
  <c r="QVS41" i="9"/>
  <c r="QVU41" i="9"/>
  <c r="QVW41" i="9"/>
  <c r="QVY41" i="9"/>
  <c r="QWA41" i="9"/>
  <c r="QWC41" i="9"/>
  <c r="QWE41" i="9"/>
  <c r="QWG41" i="9"/>
  <c r="QWI41" i="9"/>
  <c r="QWK41" i="9"/>
  <c r="QWM41" i="9"/>
  <c r="QWO41" i="9"/>
  <c r="QWQ41" i="9"/>
  <c r="QWS41" i="9"/>
  <c r="QWU41" i="9"/>
  <c r="QWW41" i="9"/>
  <c r="QWY41" i="9"/>
  <c r="QXA41" i="9"/>
  <c r="QXC41" i="9"/>
  <c r="QXE41" i="9"/>
  <c r="QXG41" i="9"/>
  <c r="QXI41" i="9"/>
  <c r="QXK41" i="9"/>
  <c r="QXM41" i="9"/>
  <c r="QXO41" i="9"/>
  <c r="QXQ41" i="9"/>
  <c r="QXS41" i="9"/>
  <c r="QXU41" i="9"/>
  <c r="QXW41" i="9"/>
  <c r="QXY41" i="9"/>
  <c r="QYA41" i="9"/>
  <c r="QYC41" i="9"/>
  <c r="QYE41" i="9"/>
  <c r="QYG41" i="9"/>
  <c r="QYI41" i="9"/>
  <c r="QYK41" i="9"/>
  <c r="QYM41" i="9"/>
  <c r="QYO41" i="9"/>
  <c r="QYQ41" i="9"/>
  <c r="QYS41" i="9"/>
  <c r="QYU41" i="9"/>
  <c r="QYW41" i="9"/>
  <c r="QYY41" i="9"/>
  <c r="QZA41" i="9"/>
  <c r="QZC41" i="9"/>
  <c r="QZE41" i="9"/>
  <c r="QZG41" i="9"/>
  <c r="QZI41" i="9"/>
  <c r="QZK41" i="9"/>
  <c r="QZM41" i="9"/>
  <c r="QZO41" i="9"/>
  <c r="QZQ41" i="9"/>
  <c r="QZS41" i="9"/>
  <c r="QZU41" i="9"/>
  <c r="QZW41" i="9"/>
  <c r="QZY41" i="9"/>
  <c r="RAA41" i="9"/>
  <c r="RAC41" i="9"/>
  <c r="RAE41" i="9"/>
  <c r="RAG41" i="9"/>
  <c r="RAI41" i="9"/>
  <c r="RAK41" i="9"/>
  <c r="RAM41" i="9"/>
  <c r="RAO41" i="9"/>
  <c r="RAQ41" i="9"/>
  <c r="RAS41" i="9"/>
  <c r="RAU41" i="9"/>
  <c r="RAW41" i="9"/>
  <c r="RAY41" i="9"/>
  <c r="RBA41" i="9"/>
  <c r="RBC41" i="9"/>
  <c r="RBE41" i="9"/>
  <c r="RBG41" i="9"/>
  <c r="RBI41" i="9"/>
  <c r="RBK41" i="9"/>
  <c r="RBM41" i="9"/>
  <c r="RBO41" i="9"/>
  <c r="RBQ41" i="9"/>
  <c r="RBS41" i="9"/>
  <c r="RBU41" i="9"/>
  <c r="RBW41" i="9"/>
  <c r="RBY41" i="9"/>
  <c r="RCA41" i="9"/>
  <c r="RCC41" i="9"/>
  <c r="RCE41" i="9"/>
  <c r="RCG41" i="9"/>
  <c r="RCI41" i="9"/>
  <c r="RCK41" i="9"/>
  <c r="RCM41" i="9"/>
  <c r="RCO41" i="9"/>
  <c r="RCQ41" i="9"/>
  <c r="RCS41" i="9"/>
  <c r="RCU41" i="9"/>
  <c r="RCW41" i="9"/>
  <c r="RCY41" i="9"/>
  <c r="RDA41" i="9"/>
  <c r="RDC41" i="9"/>
  <c r="RDE41" i="9"/>
  <c r="RDG41" i="9"/>
  <c r="RDI41" i="9"/>
  <c r="RDK41" i="9"/>
  <c r="RDM41" i="9"/>
  <c r="RDO41" i="9"/>
  <c r="RDQ41" i="9"/>
  <c r="RDS41" i="9"/>
  <c r="RDU41" i="9"/>
  <c r="RDW41" i="9"/>
  <c r="RDY41" i="9"/>
  <c r="REA41" i="9"/>
  <c r="REC41" i="9"/>
  <c r="REE41" i="9"/>
  <c r="REG41" i="9"/>
  <c r="REI41" i="9"/>
  <c r="REK41" i="9"/>
  <c r="REM41" i="9"/>
  <c r="REO41" i="9"/>
  <c r="REQ41" i="9"/>
  <c r="RES41" i="9"/>
  <c r="REU41" i="9"/>
  <c r="REW41" i="9"/>
  <c r="REY41" i="9"/>
  <c r="RFA41" i="9"/>
  <c r="RFC41" i="9"/>
  <c r="RFE41" i="9"/>
  <c r="RFG41" i="9"/>
  <c r="RFI41" i="9"/>
  <c r="RFK41" i="9"/>
  <c r="RFM41" i="9"/>
  <c r="RFO41" i="9"/>
  <c r="RFQ41" i="9"/>
  <c r="RFS41" i="9"/>
  <c r="RFU41" i="9"/>
  <c r="RFW41" i="9"/>
  <c r="RFY41" i="9"/>
  <c r="RGA41" i="9"/>
  <c r="RGC41" i="9"/>
  <c r="RGE41" i="9"/>
  <c r="RGG41" i="9"/>
  <c r="RGI41" i="9"/>
  <c r="RGK41" i="9"/>
  <c r="RGM41" i="9"/>
  <c r="RGO41" i="9"/>
  <c r="RGQ41" i="9"/>
  <c r="RGS41" i="9"/>
  <c r="RGU41" i="9"/>
  <c r="RGW41" i="9"/>
  <c r="RGY41" i="9"/>
  <c r="RHA41" i="9"/>
  <c r="RHC41" i="9"/>
  <c r="RHE41" i="9"/>
  <c r="RHG41" i="9"/>
  <c r="RHI41" i="9"/>
  <c r="RHK41" i="9"/>
  <c r="RHM41" i="9"/>
  <c r="RHO41" i="9"/>
  <c r="RHQ41" i="9"/>
  <c r="RHS41" i="9"/>
  <c r="RHU41" i="9"/>
  <c r="RHW41" i="9"/>
  <c r="RHY41" i="9"/>
  <c r="RIA41" i="9"/>
  <c r="RIC41" i="9"/>
  <c r="RIE41" i="9"/>
  <c r="RIG41" i="9"/>
  <c r="RII41" i="9"/>
  <c r="RIK41" i="9"/>
  <c r="RIM41" i="9"/>
  <c r="RIO41" i="9"/>
  <c r="RIQ41" i="9"/>
  <c r="RIS41" i="9"/>
  <c r="RIU41" i="9"/>
  <c r="RIW41" i="9"/>
  <c r="RIY41" i="9"/>
  <c r="RJA41" i="9"/>
  <c r="RJC41" i="9"/>
  <c r="RJE41" i="9"/>
  <c r="RJG41" i="9"/>
  <c r="RJI41" i="9"/>
  <c r="RJK41" i="9"/>
  <c r="RJM41" i="9"/>
  <c r="RJO41" i="9"/>
  <c r="RJQ41" i="9"/>
  <c r="RJS41" i="9"/>
  <c r="RJU41" i="9"/>
  <c r="RJW41" i="9"/>
  <c r="RJY41" i="9"/>
  <c r="RKA41" i="9"/>
  <c r="RKC41" i="9"/>
  <c r="RKE41" i="9"/>
  <c r="RKG41" i="9"/>
  <c r="RKI41" i="9"/>
  <c r="RKK41" i="9"/>
  <c r="RKM41" i="9"/>
  <c r="RKO41" i="9"/>
  <c r="RKQ41" i="9"/>
  <c r="RKS41" i="9"/>
  <c r="RKU41" i="9"/>
  <c r="RKW41" i="9"/>
  <c r="RKY41" i="9"/>
  <c r="RLA41" i="9"/>
  <c r="RLC41" i="9"/>
  <c r="RLE41" i="9"/>
  <c r="RLG41" i="9"/>
  <c r="RLI41" i="9"/>
  <c r="RLK41" i="9"/>
  <c r="RLM41" i="9"/>
  <c r="RLO41" i="9"/>
  <c r="RLQ41" i="9"/>
  <c r="RLS41" i="9"/>
  <c r="RLU41" i="9"/>
  <c r="RLW41" i="9"/>
  <c r="RLY41" i="9"/>
  <c r="RMA41" i="9"/>
  <c r="RMC41" i="9"/>
  <c r="RME41" i="9"/>
  <c r="RMG41" i="9"/>
  <c r="RMI41" i="9"/>
  <c r="RMK41" i="9"/>
  <c r="RMM41" i="9"/>
  <c r="RMO41" i="9"/>
  <c r="RMQ41" i="9"/>
  <c r="RMS41" i="9"/>
  <c r="RMU41" i="9"/>
  <c r="RMW41" i="9"/>
  <c r="RMY41" i="9"/>
  <c r="RNA41" i="9"/>
  <c r="RNC41" i="9"/>
  <c r="RNE41" i="9"/>
  <c r="RNG41" i="9"/>
  <c r="RNI41" i="9"/>
  <c r="RNK41" i="9"/>
  <c r="RNM41" i="9"/>
  <c r="RNO41" i="9"/>
  <c r="RNQ41" i="9"/>
  <c r="RNS41" i="9"/>
  <c r="RNU41" i="9"/>
  <c r="RNW41" i="9"/>
  <c r="RNY41" i="9"/>
  <c r="ROA41" i="9"/>
  <c r="ROC41" i="9"/>
  <c r="ROE41" i="9"/>
  <c r="ROG41" i="9"/>
  <c r="ROI41" i="9"/>
  <c r="ROK41" i="9"/>
  <c r="ROM41" i="9"/>
  <c r="ROO41" i="9"/>
  <c r="ROQ41" i="9"/>
  <c r="ROS41" i="9"/>
  <c r="ROU41" i="9"/>
  <c r="ROW41" i="9"/>
  <c r="ROY41" i="9"/>
  <c r="RPA41" i="9"/>
  <c r="RPC41" i="9"/>
  <c r="RPE41" i="9"/>
  <c r="RPG41" i="9"/>
  <c r="RPI41" i="9"/>
  <c r="RPK41" i="9"/>
  <c r="RPM41" i="9"/>
  <c r="RPO41" i="9"/>
  <c r="RPQ41" i="9"/>
  <c r="RPS41" i="9"/>
  <c r="RPU41" i="9"/>
  <c r="RPW41" i="9"/>
  <c r="RPY41" i="9"/>
  <c r="RQA41" i="9"/>
  <c r="RQC41" i="9"/>
  <c r="RQE41" i="9"/>
  <c r="RQG41" i="9"/>
  <c r="RQI41" i="9"/>
  <c r="RQK41" i="9"/>
  <c r="RQM41" i="9"/>
  <c r="RQO41" i="9"/>
  <c r="RQQ41" i="9"/>
  <c r="RQS41" i="9"/>
  <c r="RQU41" i="9"/>
  <c r="RQW41" i="9"/>
  <c r="RQY41" i="9"/>
  <c r="RRA41" i="9"/>
  <c r="RRC41" i="9"/>
  <c r="RRE41" i="9"/>
  <c r="RRG41" i="9"/>
  <c r="RRI41" i="9"/>
  <c r="RRK41" i="9"/>
  <c r="RRM41" i="9"/>
  <c r="RRO41" i="9"/>
  <c r="RRQ41" i="9"/>
  <c r="RRS41" i="9"/>
  <c r="RRU41" i="9"/>
  <c r="RRW41" i="9"/>
  <c r="RRY41" i="9"/>
  <c r="RSA41" i="9"/>
  <c r="RSC41" i="9"/>
  <c r="RSE41" i="9"/>
  <c r="RSG41" i="9"/>
  <c r="RSI41" i="9"/>
  <c r="RSK41" i="9"/>
  <c r="RSM41" i="9"/>
  <c r="RSO41" i="9"/>
  <c r="RSQ41" i="9"/>
  <c r="RSS41" i="9"/>
  <c r="RSU41" i="9"/>
  <c r="RSW41" i="9"/>
  <c r="RSY41" i="9"/>
  <c r="RTA41" i="9"/>
  <c r="RTC41" i="9"/>
  <c r="RTE41" i="9"/>
  <c r="RTG41" i="9"/>
  <c r="RTI41" i="9"/>
  <c r="RTK41" i="9"/>
  <c r="RTM41" i="9"/>
  <c r="RTO41" i="9"/>
  <c r="RTQ41" i="9"/>
  <c r="RTS41" i="9"/>
  <c r="RTU41" i="9"/>
  <c r="RTW41" i="9"/>
  <c r="RTY41" i="9"/>
  <c r="RUA41" i="9"/>
  <c r="RUC41" i="9"/>
  <c r="RUE41" i="9"/>
  <c r="RUG41" i="9"/>
  <c r="RUI41" i="9"/>
  <c r="RUK41" i="9"/>
  <c r="RUM41" i="9"/>
  <c r="RUO41" i="9"/>
  <c r="RUQ41" i="9"/>
  <c r="RUS41" i="9"/>
  <c r="RUU41" i="9"/>
  <c r="RUW41" i="9"/>
  <c r="RUY41" i="9"/>
  <c r="RVA41" i="9"/>
  <c r="RVC41" i="9"/>
  <c r="RVE41" i="9"/>
  <c r="RVG41" i="9"/>
  <c r="RVI41" i="9"/>
  <c r="RVK41" i="9"/>
  <c r="RVM41" i="9"/>
  <c r="RVO41" i="9"/>
  <c r="RVQ41" i="9"/>
  <c r="RVS41" i="9"/>
  <c r="RVU41" i="9"/>
  <c r="RVW41" i="9"/>
  <c r="RVY41" i="9"/>
  <c r="RWA41" i="9"/>
  <c r="RWC41" i="9"/>
  <c r="RWE41" i="9"/>
  <c r="RWG41" i="9"/>
  <c r="RWI41" i="9"/>
  <c r="RWK41" i="9"/>
  <c r="RWM41" i="9"/>
  <c r="RWO41" i="9"/>
  <c r="RWQ41" i="9"/>
  <c r="RWS41" i="9"/>
  <c r="RWU41" i="9"/>
  <c r="RWW41" i="9"/>
  <c r="RWY41" i="9"/>
  <c r="RXA41" i="9"/>
  <c r="RXC41" i="9"/>
  <c r="RXE41" i="9"/>
  <c r="RXG41" i="9"/>
  <c r="RXI41" i="9"/>
  <c r="RXK41" i="9"/>
  <c r="RXM41" i="9"/>
  <c r="RXO41" i="9"/>
  <c r="RXQ41" i="9"/>
  <c r="RXS41" i="9"/>
  <c r="RXU41" i="9"/>
  <c r="RXW41" i="9"/>
  <c r="RXY41" i="9"/>
  <c r="RYA41" i="9"/>
  <c r="RYC41" i="9"/>
  <c r="RYE41" i="9"/>
  <c r="RYG41" i="9"/>
  <c r="RYI41" i="9"/>
  <c r="RYK41" i="9"/>
  <c r="RYM41" i="9"/>
  <c r="RYO41" i="9"/>
  <c r="RYQ41" i="9"/>
  <c r="RYS41" i="9"/>
  <c r="RYU41" i="9"/>
  <c r="RYW41" i="9"/>
  <c r="RYY41" i="9"/>
  <c r="RZA41" i="9"/>
  <c r="RZC41" i="9"/>
  <c r="RZE41" i="9"/>
  <c r="RZG41" i="9"/>
  <c r="RZI41" i="9"/>
  <c r="RZK41" i="9"/>
  <c r="RZM41" i="9"/>
  <c r="RZO41" i="9"/>
  <c r="RZQ41" i="9"/>
  <c r="RZS41" i="9"/>
  <c r="RZU41" i="9"/>
  <c r="RZW41" i="9"/>
  <c r="RZY41" i="9"/>
  <c r="SAA41" i="9"/>
  <c r="SAC41" i="9"/>
  <c r="SAE41" i="9"/>
  <c r="SAG41" i="9"/>
  <c r="SAI41" i="9"/>
  <c r="SAK41" i="9"/>
  <c r="SAM41" i="9"/>
  <c r="SAO41" i="9"/>
  <c r="SAQ41" i="9"/>
  <c r="SAS41" i="9"/>
  <c r="SAU41" i="9"/>
  <c r="SAW41" i="9"/>
  <c r="SAY41" i="9"/>
  <c r="SBA41" i="9"/>
  <c r="SBC41" i="9"/>
  <c r="SBE41" i="9"/>
  <c r="SBG41" i="9"/>
  <c r="SBI41" i="9"/>
  <c r="SBK41" i="9"/>
  <c r="SBM41" i="9"/>
  <c r="SBO41" i="9"/>
  <c r="SBQ41" i="9"/>
  <c r="SBS41" i="9"/>
  <c r="SBU41" i="9"/>
  <c r="SBW41" i="9"/>
  <c r="SBY41" i="9"/>
  <c r="SCA41" i="9"/>
  <c r="SCC41" i="9"/>
  <c r="SCE41" i="9"/>
  <c r="SCG41" i="9"/>
  <c r="SCI41" i="9"/>
  <c r="SCK41" i="9"/>
  <c r="SCM41" i="9"/>
  <c r="SCO41" i="9"/>
  <c r="SCQ41" i="9"/>
  <c r="SCS41" i="9"/>
  <c r="SCU41" i="9"/>
  <c r="SCW41" i="9"/>
  <c r="SCY41" i="9"/>
  <c r="SDA41" i="9"/>
  <c r="SDC41" i="9"/>
  <c r="SDE41" i="9"/>
  <c r="SDG41" i="9"/>
  <c r="SDI41" i="9"/>
  <c r="SDK41" i="9"/>
  <c r="SDM41" i="9"/>
  <c r="SDO41" i="9"/>
  <c r="SDQ41" i="9"/>
  <c r="SDS41" i="9"/>
  <c r="SDU41" i="9"/>
  <c r="SDW41" i="9"/>
  <c r="SDY41" i="9"/>
  <c r="SEA41" i="9"/>
  <c r="SEC41" i="9"/>
  <c r="SEE41" i="9"/>
  <c r="SEG41" i="9"/>
  <c r="SEI41" i="9"/>
  <c r="SEK41" i="9"/>
  <c r="SEM41" i="9"/>
  <c r="SEO41" i="9"/>
  <c r="SEQ41" i="9"/>
  <c r="SES41" i="9"/>
  <c r="SEU41" i="9"/>
  <c r="SEW41" i="9"/>
  <c r="SEY41" i="9"/>
  <c r="SFA41" i="9"/>
  <c r="SFC41" i="9"/>
  <c r="SFE41" i="9"/>
  <c r="SFG41" i="9"/>
  <c r="SFI41" i="9"/>
  <c r="SFK41" i="9"/>
  <c r="SFM41" i="9"/>
  <c r="SFO41" i="9"/>
  <c r="SFQ41" i="9"/>
  <c r="SFS41" i="9"/>
  <c r="SFU41" i="9"/>
  <c r="SFW41" i="9"/>
  <c r="SFY41" i="9"/>
  <c r="SGA41" i="9"/>
  <c r="SGC41" i="9"/>
  <c r="SGE41" i="9"/>
  <c r="SGG41" i="9"/>
  <c r="SGI41" i="9"/>
  <c r="SGK41" i="9"/>
  <c r="SGM41" i="9"/>
  <c r="SGO41" i="9"/>
  <c r="SGQ41" i="9"/>
  <c r="SGS41" i="9"/>
  <c r="SGU41" i="9"/>
  <c r="SGW41" i="9"/>
  <c r="SGY41" i="9"/>
  <c r="SHA41" i="9"/>
  <c r="SHC41" i="9"/>
  <c r="SHE41" i="9"/>
  <c r="SHG41" i="9"/>
  <c r="SHI41" i="9"/>
  <c r="SHK41" i="9"/>
  <c r="SHM41" i="9"/>
  <c r="SHO41" i="9"/>
  <c r="SHQ41" i="9"/>
  <c r="SHS41" i="9"/>
  <c r="SHU41" i="9"/>
  <c r="SHW41" i="9"/>
  <c r="SHY41" i="9"/>
  <c r="SIA41" i="9"/>
  <c r="SIC41" i="9"/>
  <c r="SIE41" i="9"/>
  <c r="SIG41" i="9"/>
  <c r="SII41" i="9"/>
  <c r="SIK41" i="9"/>
  <c r="SIM41" i="9"/>
  <c r="SIO41" i="9"/>
  <c r="SIQ41" i="9"/>
  <c r="SIS41" i="9"/>
  <c r="SIU41" i="9"/>
  <c r="SIW41" i="9"/>
  <c r="SIY41" i="9"/>
  <c r="SJA41" i="9"/>
  <c r="SJC41" i="9"/>
  <c r="SJE41" i="9"/>
  <c r="SJG41" i="9"/>
  <c r="SJI41" i="9"/>
  <c r="SJK41" i="9"/>
  <c r="SJM41" i="9"/>
  <c r="SJO41" i="9"/>
  <c r="SJQ41" i="9"/>
  <c r="SJS41" i="9"/>
  <c r="SJU41" i="9"/>
  <c r="SJW41" i="9"/>
  <c r="SJY41" i="9"/>
  <c r="SKA41" i="9"/>
  <c r="SKC41" i="9"/>
  <c r="SKE41" i="9"/>
  <c r="SKG41" i="9"/>
  <c r="SKI41" i="9"/>
  <c r="SKK41" i="9"/>
  <c r="SKM41" i="9"/>
  <c r="SKO41" i="9"/>
  <c r="SKQ41" i="9"/>
  <c r="SKS41" i="9"/>
  <c r="SKU41" i="9"/>
  <c r="SKW41" i="9"/>
  <c r="SKY41" i="9"/>
  <c r="SLA41" i="9"/>
  <c r="SLC41" i="9"/>
  <c r="SLE41" i="9"/>
  <c r="SLG41" i="9"/>
  <c r="SLI41" i="9"/>
  <c r="SLK41" i="9"/>
  <c r="SLM41" i="9"/>
  <c r="SLO41" i="9"/>
  <c r="SLQ41" i="9"/>
  <c r="SLS41" i="9"/>
  <c r="SLU41" i="9"/>
  <c r="SLW41" i="9"/>
  <c r="SLY41" i="9"/>
  <c r="SMA41" i="9"/>
  <c r="SMC41" i="9"/>
  <c r="SME41" i="9"/>
  <c r="SMG41" i="9"/>
  <c r="SMI41" i="9"/>
  <c r="SMK41" i="9"/>
  <c r="SMM41" i="9"/>
  <c r="SMO41" i="9"/>
  <c r="SMQ41" i="9"/>
  <c r="SMS41" i="9"/>
  <c r="SMU41" i="9"/>
  <c r="SMW41" i="9"/>
  <c r="SMY41" i="9"/>
  <c r="SNA41" i="9"/>
  <c r="SNC41" i="9"/>
  <c r="SNE41" i="9"/>
  <c r="SNG41" i="9"/>
  <c r="SNI41" i="9"/>
  <c r="SNK41" i="9"/>
  <c r="SNM41" i="9"/>
  <c r="SNO41" i="9"/>
  <c r="SNQ41" i="9"/>
  <c r="SNS41" i="9"/>
  <c r="SNU41" i="9"/>
  <c r="SNW41" i="9"/>
  <c r="SNY41" i="9"/>
  <c r="SOA41" i="9"/>
  <c r="SOC41" i="9"/>
  <c r="SOE41" i="9"/>
  <c r="SOG41" i="9"/>
  <c r="SOI41" i="9"/>
  <c r="SOK41" i="9"/>
  <c r="SOM41" i="9"/>
  <c r="SOO41" i="9"/>
  <c r="SOQ41" i="9"/>
  <c r="SOS41" i="9"/>
  <c r="SOU41" i="9"/>
  <c r="SOW41" i="9"/>
  <c r="SOY41" i="9"/>
  <c r="SPA41" i="9"/>
  <c r="SPC41" i="9"/>
  <c r="SPE41" i="9"/>
  <c r="SPG41" i="9"/>
  <c r="SPI41" i="9"/>
  <c r="SPK41" i="9"/>
  <c r="SPM41" i="9"/>
  <c r="SPO41" i="9"/>
  <c r="SPQ41" i="9"/>
  <c r="SPS41" i="9"/>
  <c r="SPU41" i="9"/>
  <c r="SPW41" i="9"/>
  <c r="SPY41" i="9"/>
  <c r="SQA41" i="9"/>
  <c r="SQC41" i="9"/>
  <c r="SQE41" i="9"/>
  <c r="SQG41" i="9"/>
  <c r="SQI41" i="9"/>
  <c r="SQK41" i="9"/>
  <c r="SQM41" i="9"/>
  <c r="SQO41" i="9"/>
  <c r="SQQ41" i="9"/>
  <c r="SQS41" i="9"/>
  <c r="SQU41" i="9"/>
  <c r="SQW41" i="9"/>
  <c r="SQY41" i="9"/>
  <c r="SRA41" i="9"/>
  <c r="SRC41" i="9"/>
  <c r="SRE41" i="9"/>
  <c r="SRG41" i="9"/>
  <c r="SRI41" i="9"/>
  <c r="SRK41" i="9"/>
  <c r="SRM41" i="9"/>
  <c r="SRO41" i="9"/>
  <c r="SRQ41" i="9"/>
  <c r="SRS41" i="9"/>
  <c r="SRU41" i="9"/>
  <c r="SRW41" i="9"/>
  <c r="SRY41" i="9"/>
  <c r="SSA41" i="9"/>
  <c r="SSC41" i="9"/>
  <c r="SSE41" i="9"/>
  <c r="SSG41" i="9"/>
  <c r="SSI41" i="9"/>
  <c r="SSK41" i="9"/>
  <c r="SSM41" i="9"/>
  <c r="SSO41" i="9"/>
  <c r="SSQ41" i="9"/>
  <c r="SSS41" i="9"/>
  <c r="SSU41" i="9"/>
  <c r="SSW41" i="9"/>
  <c r="SSY41" i="9"/>
  <c r="STA41" i="9"/>
  <c r="STC41" i="9"/>
  <c r="STE41" i="9"/>
  <c r="STG41" i="9"/>
  <c r="STI41" i="9"/>
  <c r="STK41" i="9"/>
  <c r="STM41" i="9"/>
  <c r="STO41" i="9"/>
  <c r="STQ41" i="9"/>
  <c r="STS41" i="9"/>
  <c r="STU41" i="9"/>
  <c r="STW41" i="9"/>
  <c r="STY41" i="9"/>
  <c r="SUA41" i="9"/>
  <c r="SUC41" i="9"/>
  <c r="SUE41" i="9"/>
  <c r="SUG41" i="9"/>
  <c r="SUI41" i="9"/>
  <c r="SUK41" i="9"/>
  <c r="SUM41" i="9"/>
  <c r="SUO41" i="9"/>
  <c r="SUQ41" i="9"/>
  <c r="SUS41" i="9"/>
  <c r="SUU41" i="9"/>
  <c r="SUW41" i="9"/>
  <c r="SUY41" i="9"/>
  <c r="SVA41" i="9"/>
  <c r="SVC41" i="9"/>
  <c r="SVE41" i="9"/>
  <c r="SVG41" i="9"/>
  <c r="SVI41" i="9"/>
  <c r="SVK41" i="9"/>
  <c r="SVM41" i="9"/>
  <c r="SVO41" i="9"/>
  <c r="SVQ41" i="9"/>
  <c r="SVS41" i="9"/>
  <c r="SVU41" i="9"/>
  <c r="SVW41" i="9"/>
  <c r="SVY41" i="9"/>
  <c r="SWA41" i="9"/>
  <c r="SWC41" i="9"/>
  <c r="SWE41" i="9"/>
  <c r="SWG41" i="9"/>
  <c r="SWI41" i="9"/>
  <c r="SWK41" i="9"/>
  <c r="SWM41" i="9"/>
  <c r="SWO41" i="9"/>
  <c r="SWQ41" i="9"/>
  <c r="SWS41" i="9"/>
  <c r="SWU41" i="9"/>
  <c r="SWW41" i="9"/>
  <c r="SWY41" i="9"/>
  <c r="SXA41" i="9"/>
  <c r="SXC41" i="9"/>
  <c r="SXE41" i="9"/>
  <c r="SXG41" i="9"/>
  <c r="SXI41" i="9"/>
  <c r="SXK41" i="9"/>
  <c r="SXM41" i="9"/>
  <c r="SXO41" i="9"/>
  <c r="SXQ41" i="9"/>
  <c r="SXS41" i="9"/>
  <c r="SXU41" i="9"/>
  <c r="SXW41" i="9"/>
  <c r="SXY41" i="9"/>
  <c r="SYA41" i="9"/>
  <c r="SYC41" i="9"/>
  <c r="SYE41" i="9"/>
  <c r="SYG41" i="9"/>
  <c r="SYI41" i="9"/>
  <c r="SYK41" i="9"/>
  <c r="SYM41" i="9"/>
  <c r="SYO41" i="9"/>
  <c r="SYQ41" i="9"/>
  <c r="SYS41" i="9"/>
  <c r="SYU41" i="9"/>
  <c r="SYW41" i="9"/>
  <c r="SYY41" i="9"/>
  <c r="SZA41" i="9"/>
  <c r="SZC41" i="9"/>
  <c r="SZE41" i="9"/>
  <c r="SZG41" i="9"/>
  <c r="SZI41" i="9"/>
  <c r="SZK41" i="9"/>
  <c r="SZM41" i="9"/>
  <c r="SZO41" i="9"/>
  <c r="SZQ41" i="9"/>
  <c r="SZS41" i="9"/>
  <c r="SZU41" i="9"/>
  <c r="SZW41" i="9"/>
  <c r="SZY41" i="9"/>
  <c r="TAA41" i="9"/>
  <c r="TAC41" i="9"/>
  <c r="TAE41" i="9"/>
  <c r="TAG41" i="9"/>
  <c r="TAI41" i="9"/>
  <c r="TAK41" i="9"/>
  <c r="TAM41" i="9"/>
  <c r="TAO41" i="9"/>
  <c r="TAQ41" i="9"/>
  <c r="TAS41" i="9"/>
  <c r="TAU41" i="9"/>
  <c r="TAW41" i="9"/>
  <c r="TAY41" i="9"/>
  <c r="TBA41" i="9"/>
  <c r="TBC41" i="9"/>
  <c r="TBE41" i="9"/>
  <c r="TBG41" i="9"/>
  <c r="TBI41" i="9"/>
  <c r="TBK41" i="9"/>
  <c r="TBM41" i="9"/>
  <c r="TBO41" i="9"/>
  <c r="TBQ41" i="9"/>
  <c r="TBS41" i="9"/>
  <c r="TBU41" i="9"/>
  <c r="TBW41" i="9"/>
  <c r="TBY41" i="9"/>
  <c r="TCA41" i="9"/>
  <c r="TCC41" i="9"/>
  <c r="TCE41" i="9"/>
  <c r="TCG41" i="9"/>
  <c r="TCI41" i="9"/>
  <c r="TCK41" i="9"/>
  <c r="TCM41" i="9"/>
  <c r="TCO41" i="9"/>
  <c r="TCQ41" i="9"/>
  <c r="TCS41" i="9"/>
  <c r="TCU41" i="9"/>
  <c r="TCW41" i="9"/>
  <c r="TCY41" i="9"/>
  <c r="TDA41" i="9"/>
  <c r="TDC41" i="9"/>
  <c r="TDE41" i="9"/>
  <c r="TDG41" i="9"/>
  <c r="TDI41" i="9"/>
  <c r="TDK41" i="9"/>
  <c r="TDM41" i="9"/>
  <c r="TDO41" i="9"/>
  <c r="TDQ41" i="9"/>
  <c r="TDS41" i="9"/>
  <c r="TDU41" i="9"/>
  <c r="TDW41" i="9"/>
  <c r="TDY41" i="9"/>
  <c r="TEA41" i="9"/>
  <c r="TEC41" i="9"/>
  <c r="TEE41" i="9"/>
  <c r="TEG41" i="9"/>
  <c r="TEI41" i="9"/>
  <c r="TEK41" i="9"/>
  <c r="TEM41" i="9"/>
  <c r="TEO41" i="9"/>
  <c r="TEQ41" i="9"/>
  <c r="TES41" i="9"/>
  <c r="TEU41" i="9"/>
  <c r="TEW41" i="9"/>
  <c r="TEY41" i="9"/>
  <c r="TFA41" i="9"/>
  <c r="TFC41" i="9"/>
  <c r="TFE41" i="9"/>
  <c r="TFG41" i="9"/>
  <c r="TFI41" i="9"/>
  <c r="TFK41" i="9"/>
  <c r="TFM41" i="9"/>
  <c r="TFO41" i="9"/>
  <c r="TFQ41" i="9"/>
  <c r="TFS41" i="9"/>
  <c r="TFU41" i="9"/>
  <c r="TFW41" i="9"/>
  <c r="TFY41" i="9"/>
  <c r="TGA41" i="9"/>
  <c r="TGC41" i="9"/>
  <c r="TGE41" i="9"/>
  <c r="TGG41" i="9"/>
  <c r="TGI41" i="9"/>
  <c r="TGK41" i="9"/>
  <c r="TGM41" i="9"/>
  <c r="TGO41" i="9"/>
  <c r="TGQ41" i="9"/>
  <c r="TGS41" i="9"/>
  <c r="TGU41" i="9"/>
  <c r="TGW41" i="9"/>
  <c r="TGY41" i="9"/>
  <c r="THA41" i="9"/>
  <c r="THC41" i="9"/>
  <c r="THE41" i="9"/>
  <c r="THG41" i="9"/>
  <c r="THI41" i="9"/>
  <c r="THK41" i="9"/>
  <c r="THM41" i="9"/>
  <c r="THO41" i="9"/>
  <c r="THQ41" i="9"/>
  <c r="THS41" i="9"/>
  <c r="THU41" i="9"/>
  <c r="THW41" i="9"/>
  <c r="THY41" i="9"/>
  <c r="TIA41" i="9"/>
  <c r="TIC41" i="9"/>
  <c r="TIE41" i="9"/>
  <c r="TIG41" i="9"/>
  <c r="TII41" i="9"/>
  <c r="TIK41" i="9"/>
  <c r="TIM41" i="9"/>
  <c r="TIO41" i="9"/>
  <c r="TIQ41" i="9"/>
  <c r="TIS41" i="9"/>
  <c r="TIU41" i="9"/>
  <c r="TIW41" i="9"/>
  <c r="TIY41" i="9"/>
  <c r="TJA41" i="9"/>
  <c r="TJC41" i="9"/>
  <c r="TJE41" i="9"/>
  <c r="TJG41" i="9"/>
  <c r="TJI41" i="9"/>
  <c r="TJK41" i="9"/>
  <c r="TJM41" i="9"/>
  <c r="TJO41" i="9"/>
  <c r="TJQ41" i="9"/>
  <c r="TJS41" i="9"/>
  <c r="TJU41" i="9"/>
  <c r="TJW41" i="9"/>
  <c r="TJY41" i="9"/>
  <c r="TKA41" i="9"/>
  <c r="TKC41" i="9"/>
  <c r="TKE41" i="9"/>
  <c r="TKG41" i="9"/>
  <c r="TKI41" i="9"/>
  <c r="TKK41" i="9"/>
  <c r="TKM41" i="9"/>
  <c r="TKO41" i="9"/>
  <c r="TKQ41" i="9"/>
  <c r="TKS41" i="9"/>
  <c r="TKU41" i="9"/>
  <c r="TKW41" i="9"/>
  <c r="TKY41" i="9"/>
  <c r="TLA41" i="9"/>
  <c r="TLC41" i="9"/>
  <c r="TLE41" i="9"/>
  <c r="TLG41" i="9"/>
  <c r="TLI41" i="9"/>
  <c r="TLK41" i="9"/>
  <c r="TLM41" i="9"/>
  <c r="TLO41" i="9"/>
  <c r="TLQ41" i="9"/>
  <c r="TLS41" i="9"/>
  <c r="TLU41" i="9"/>
  <c r="TLW41" i="9"/>
  <c r="TLY41" i="9"/>
  <c r="TMA41" i="9"/>
  <c r="TMC41" i="9"/>
  <c r="TME41" i="9"/>
  <c r="TMG41" i="9"/>
  <c r="TMI41" i="9"/>
  <c r="TMK41" i="9"/>
  <c r="TMM41" i="9"/>
  <c r="TMO41" i="9"/>
  <c r="TMQ41" i="9"/>
  <c r="TMS41" i="9"/>
  <c r="TMU41" i="9"/>
  <c r="TMW41" i="9"/>
  <c r="TMY41" i="9"/>
  <c r="TNA41" i="9"/>
  <c r="TNC41" i="9"/>
  <c r="TNE41" i="9"/>
  <c r="TNG41" i="9"/>
  <c r="TNI41" i="9"/>
  <c r="TNK41" i="9"/>
  <c r="TNM41" i="9"/>
  <c r="TNO41" i="9"/>
  <c r="TNQ41" i="9"/>
  <c r="TNS41" i="9"/>
  <c r="TNU41" i="9"/>
  <c r="TNW41" i="9"/>
  <c r="TNY41" i="9"/>
  <c r="TOA41" i="9"/>
  <c r="TOC41" i="9"/>
  <c r="TOE41" i="9"/>
  <c r="TOG41" i="9"/>
  <c r="TOI41" i="9"/>
  <c r="TOK41" i="9"/>
  <c r="TOM41" i="9"/>
  <c r="TOO41" i="9"/>
  <c r="TOQ41" i="9"/>
  <c r="TOS41" i="9"/>
  <c r="TOU41" i="9"/>
  <c r="TOW41" i="9"/>
  <c r="TOY41" i="9"/>
  <c r="TPA41" i="9"/>
  <c r="TPC41" i="9"/>
  <c r="TPE41" i="9"/>
  <c r="TPG41" i="9"/>
  <c r="TPI41" i="9"/>
  <c r="TPK41" i="9"/>
  <c r="TPM41" i="9"/>
  <c r="TPO41" i="9"/>
  <c r="TPQ41" i="9"/>
  <c r="TPS41" i="9"/>
  <c r="TPU41" i="9"/>
  <c r="TPW41" i="9"/>
  <c r="TPY41" i="9"/>
  <c r="TQA41" i="9"/>
  <c r="TQC41" i="9"/>
  <c r="TQE41" i="9"/>
  <c r="TQG41" i="9"/>
  <c r="TQI41" i="9"/>
  <c r="TQK41" i="9"/>
  <c r="TQM41" i="9"/>
  <c r="TQO41" i="9"/>
  <c r="TQQ41" i="9"/>
  <c r="TQS41" i="9"/>
  <c r="TQU41" i="9"/>
  <c r="TQW41" i="9"/>
  <c r="TQY41" i="9"/>
  <c r="TRA41" i="9"/>
  <c r="TRC41" i="9"/>
  <c r="TRE41" i="9"/>
  <c r="TRG41" i="9"/>
  <c r="TRI41" i="9"/>
  <c r="TRK41" i="9"/>
  <c r="TRM41" i="9"/>
  <c r="TRO41" i="9"/>
  <c r="TRQ41" i="9"/>
  <c r="TRS41" i="9"/>
  <c r="TRU41" i="9"/>
  <c r="TRW41" i="9"/>
  <c r="TRY41" i="9"/>
  <c r="TSA41" i="9"/>
  <c r="TSC41" i="9"/>
  <c r="TSE41" i="9"/>
  <c r="TSG41" i="9"/>
  <c r="TSI41" i="9"/>
  <c r="TSK41" i="9"/>
  <c r="TSM41" i="9"/>
  <c r="TSO41" i="9"/>
  <c r="TSQ41" i="9"/>
  <c r="TSS41" i="9"/>
  <c r="TSU41" i="9"/>
  <c r="TSW41" i="9"/>
  <c r="TSY41" i="9"/>
  <c r="TTA41" i="9"/>
  <c r="TTC41" i="9"/>
  <c r="TTE41" i="9"/>
  <c r="TTG41" i="9"/>
  <c r="TTI41" i="9"/>
  <c r="TTK41" i="9"/>
  <c r="TTM41" i="9"/>
  <c r="TTO41" i="9"/>
  <c r="TTQ41" i="9"/>
  <c r="TTS41" i="9"/>
  <c r="TTU41" i="9"/>
  <c r="TTW41" i="9"/>
  <c r="TTY41" i="9"/>
  <c r="TUA41" i="9"/>
  <c r="TUC41" i="9"/>
  <c r="TUE41" i="9"/>
  <c r="TUG41" i="9"/>
  <c r="TUI41" i="9"/>
  <c r="TUK41" i="9"/>
  <c r="TUM41" i="9"/>
  <c r="TUO41" i="9"/>
  <c r="TUQ41" i="9"/>
  <c r="TUS41" i="9"/>
  <c r="TUU41" i="9"/>
  <c r="TUW41" i="9"/>
  <c r="TUY41" i="9"/>
  <c r="TVA41" i="9"/>
  <c r="TVC41" i="9"/>
  <c r="TVE41" i="9"/>
  <c r="TVG41" i="9"/>
  <c r="TVI41" i="9"/>
  <c r="TVK41" i="9"/>
  <c r="TVM41" i="9"/>
  <c r="TVO41" i="9"/>
  <c r="TVQ41" i="9"/>
  <c r="TVS41" i="9"/>
  <c r="TVU41" i="9"/>
  <c r="TVW41" i="9"/>
  <c r="TVY41" i="9"/>
  <c r="TWA41" i="9"/>
  <c r="TWC41" i="9"/>
  <c r="TWE41" i="9"/>
  <c r="TWG41" i="9"/>
  <c r="TWI41" i="9"/>
  <c r="TWK41" i="9"/>
  <c r="TWM41" i="9"/>
  <c r="TWO41" i="9"/>
  <c r="TWQ41" i="9"/>
  <c r="TWS41" i="9"/>
  <c r="TWU41" i="9"/>
  <c r="TWW41" i="9"/>
  <c r="TWY41" i="9"/>
  <c r="TXA41" i="9"/>
  <c r="TXC41" i="9"/>
  <c r="TXE41" i="9"/>
  <c r="TXG41" i="9"/>
  <c r="TXI41" i="9"/>
  <c r="TXK41" i="9"/>
  <c r="TXM41" i="9"/>
  <c r="TXO41" i="9"/>
  <c r="TXQ41" i="9"/>
  <c r="TXS41" i="9"/>
  <c r="TXU41" i="9"/>
  <c r="TXW41" i="9"/>
  <c r="TXY41" i="9"/>
  <c r="TYA41" i="9"/>
  <c r="TYC41" i="9"/>
  <c r="TYE41" i="9"/>
  <c r="TYG41" i="9"/>
  <c r="TYI41" i="9"/>
  <c r="TYK41" i="9"/>
  <c r="TYM41" i="9"/>
  <c r="TYO41" i="9"/>
  <c r="TYQ41" i="9"/>
  <c r="TYS41" i="9"/>
  <c r="TYU41" i="9"/>
  <c r="TYW41" i="9"/>
  <c r="TYY41" i="9"/>
  <c r="TZA41" i="9"/>
  <c r="TZC41" i="9"/>
  <c r="TZE41" i="9"/>
  <c r="TZG41" i="9"/>
  <c r="TZI41" i="9"/>
  <c r="TZK41" i="9"/>
  <c r="TZM41" i="9"/>
  <c r="TZO41" i="9"/>
  <c r="TZQ41" i="9"/>
  <c r="TZS41" i="9"/>
  <c r="TZU41" i="9"/>
  <c r="TZW41" i="9"/>
  <c r="TZY41" i="9"/>
  <c r="UAA41" i="9"/>
  <c r="UAC41" i="9"/>
  <c r="UAE41" i="9"/>
  <c r="UAG41" i="9"/>
  <c r="UAI41" i="9"/>
  <c r="UAK41" i="9"/>
  <c r="UAM41" i="9"/>
  <c r="UAO41" i="9"/>
  <c r="UAQ41" i="9"/>
  <c r="UAS41" i="9"/>
  <c r="UAU41" i="9"/>
  <c r="UAW41" i="9"/>
  <c r="UAY41" i="9"/>
  <c r="UBA41" i="9"/>
  <c r="UBC41" i="9"/>
  <c r="UBE41" i="9"/>
  <c r="UBG41" i="9"/>
  <c r="UBI41" i="9"/>
  <c r="UBK41" i="9"/>
  <c r="UBM41" i="9"/>
  <c r="UBO41" i="9"/>
  <c r="UBQ41" i="9"/>
  <c r="UBS41" i="9"/>
  <c r="UBU41" i="9"/>
  <c r="UBW41" i="9"/>
  <c r="UBY41" i="9"/>
  <c r="UCA41" i="9"/>
  <c r="UCC41" i="9"/>
  <c r="UCE41" i="9"/>
  <c r="UCG41" i="9"/>
  <c r="UCI41" i="9"/>
  <c r="UCK41" i="9"/>
  <c r="UCM41" i="9"/>
  <c r="UCO41" i="9"/>
  <c r="UCQ41" i="9"/>
  <c r="UCS41" i="9"/>
  <c r="UCU41" i="9"/>
  <c r="UCW41" i="9"/>
  <c r="UCY41" i="9"/>
  <c r="UDA41" i="9"/>
  <c r="UDC41" i="9"/>
  <c r="UDE41" i="9"/>
  <c r="UDG41" i="9"/>
  <c r="UDI41" i="9"/>
  <c r="UDK41" i="9"/>
  <c r="UDM41" i="9"/>
  <c r="UDO41" i="9"/>
  <c r="UDQ41" i="9"/>
  <c r="UDS41" i="9"/>
  <c r="UDU41" i="9"/>
  <c r="UDW41" i="9"/>
  <c r="UDY41" i="9"/>
  <c r="UEA41" i="9"/>
  <c r="UEC41" i="9"/>
  <c r="UEE41" i="9"/>
  <c r="UEG41" i="9"/>
  <c r="UEI41" i="9"/>
  <c r="UEK41" i="9"/>
  <c r="UEM41" i="9"/>
  <c r="UEO41" i="9"/>
  <c r="UEQ41" i="9"/>
  <c r="UES41" i="9"/>
  <c r="UEU41" i="9"/>
  <c r="UEW41" i="9"/>
  <c r="UEY41" i="9"/>
  <c r="UFA41" i="9"/>
  <c r="UFC41" i="9"/>
  <c r="UFE41" i="9"/>
  <c r="UFG41" i="9"/>
  <c r="UFI41" i="9"/>
  <c r="UFK41" i="9"/>
  <c r="UFM41" i="9"/>
  <c r="UFO41" i="9"/>
  <c r="UFQ41" i="9"/>
  <c r="UFS41" i="9"/>
  <c r="UFU41" i="9"/>
  <c r="UFW41" i="9"/>
  <c r="UFY41" i="9"/>
  <c r="UGA41" i="9"/>
  <c r="UGC41" i="9"/>
  <c r="UGE41" i="9"/>
  <c r="UGG41" i="9"/>
  <c r="UGI41" i="9"/>
  <c r="UGK41" i="9"/>
  <c r="UGM41" i="9"/>
  <c r="UGO41" i="9"/>
  <c r="UGQ41" i="9"/>
  <c r="UGS41" i="9"/>
  <c r="UGU41" i="9"/>
  <c r="UGW41" i="9"/>
  <c r="UGY41" i="9"/>
  <c r="UHA41" i="9"/>
  <c r="UHC41" i="9"/>
  <c r="UHE41" i="9"/>
  <c r="UHG41" i="9"/>
  <c r="UHI41" i="9"/>
  <c r="UHK41" i="9"/>
  <c r="UHM41" i="9"/>
  <c r="UHO41" i="9"/>
  <c r="UHQ41" i="9"/>
  <c r="UHS41" i="9"/>
  <c r="UHU41" i="9"/>
  <c r="UHW41" i="9"/>
  <c r="UHY41" i="9"/>
  <c r="UIA41" i="9"/>
  <c r="UIC41" i="9"/>
  <c r="UIE41" i="9"/>
  <c r="UIG41" i="9"/>
  <c r="UII41" i="9"/>
  <c r="UIK41" i="9"/>
  <c r="UIM41" i="9"/>
  <c r="UIO41" i="9"/>
  <c r="UIQ41" i="9"/>
  <c r="UIS41" i="9"/>
  <c r="UIU41" i="9"/>
  <c r="UIW41" i="9"/>
  <c r="UIY41" i="9"/>
  <c r="UJA41" i="9"/>
  <c r="UJC41" i="9"/>
  <c r="UJE41" i="9"/>
  <c r="UJG41" i="9"/>
  <c r="UJI41" i="9"/>
  <c r="UJK41" i="9"/>
  <c r="UJM41" i="9"/>
  <c r="UJO41" i="9"/>
  <c r="UJQ41" i="9"/>
  <c r="UJS41" i="9"/>
  <c r="UJU41" i="9"/>
  <c r="UJW41" i="9"/>
  <c r="UJY41" i="9"/>
  <c r="UKA41" i="9"/>
  <c r="UKC41" i="9"/>
  <c r="UKE41" i="9"/>
  <c r="UKG41" i="9"/>
  <c r="UKI41" i="9"/>
  <c r="UKK41" i="9"/>
  <c r="UKM41" i="9"/>
  <c r="UKO41" i="9"/>
  <c r="UKQ41" i="9"/>
  <c r="UKS41" i="9"/>
  <c r="UKU41" i="9"/>
  <c r="UKW41" i="9"/>
  <c r="UKY41" i="9"/>
  <c r="ULA41" i="9"/>
  <c r="ULC41" i="9"/>
  <c r="ULE41" i="9"/>
  <c r="ULG41" i="9"/>
  <c r="ULI41" i="9"/>
  <c r="ULK41" i="9"/>
  <c r="ULM41" i="9"/>
  <c r="ULO41" i="9"/>
  <c r="ULQ41" i="9"/>
  <c r="ULS41" i="9"/>
  <c r="ULU41" i="9"/>
  <c r="ULW41" i="9"/>
  <c r="ULY41" i="9"/>
  <c r="UMA41" i="9"/>
  <c r="UMC41" i="9"/>
  <c r="UME41" i="9"/>
  <c r="UMG41" i="9"/>
  <c r="UMI41" i="9"/>
  <c r="UMK41" i="9"/>
  <c r="UMM41" i="9"/>
  <c r="UMO41" i="9"/>
  <c r="UMQ41" i="9"/>
  <c r="UMS41" i="9"/>
  <c r="UMU41" i="9"/>
  <c r="UMW41" i="9"/>
  <c r="UMY41" i="9"/>
  <c r="UNA41" i="9"/>
  <c r="UNC41" i="9"/>
  <c r="UNE41" i="9"/>
  <c r="UNG41" i="9"/>
  <c r="UNI41" i="9"/>
  <c r="UNK41" i="9"/>
  <c r="UNM41" i="9"/>
  <c r="UNO41" i="9"/>
  <c r="UNQ41" i="9"/>
  <c r="UNS41" i="9"/>
  <c r="UNU41" i="9"/>
  <c r="UNW41" i="9"/>
  <c r="UNY41" i="9"/>
  <c r="UOA41" i="9"/>
  <c r="UOC41" i="9"/>
  <c r="UOE41" i="9"/>
  <c r="UOG41" i="9"/>
  <c r="UOI41" i="9"/>
  <c r="UOK41" i="9"/>
  <c r="UOM41" i="9"/>
  <c r="UOO41" i="9"/>
  <c r="UOQ41" i="9"/>
  <c r="UOS41" i="9"/>
  <c r="UOU41" i="9"/>
  <c r="UOW41" i="9"/>
  <c r="UOY41" i="9"/>
  <c r="UPA41" i="9"/>
  <c r="UPC41" i="9"/>
  <c r="UPE41" i="9"/>
  <c r="UPG41" i="9"/>
  <c r="UPI41" i="9"/>
  <c r="UPK41" i="9"/>
  <c r="UPM41" i="9"/>
  <c r="UPO41" i="9"/>
  <c r="UPQ41" i="9"/>
  <c r="UPS41" i="9"/>
  <c r="UPU41" i="9"/>
  <c r="UPW41" i="9"/>
  <c r="UPY41" i="9"/>
  <c r="UQA41" i="9"/>
  <c r="UQC41" i="9"/>
  <c r="UQE41" i="9"/>
  <c r="UQG41" i="9"/>
  <c r="UQI41" i="9"/>
  <c r="UQK41" i="9"/>
  <c r="UQM41" i="9"/>
  <c r="UQO41" i="9"/>
  <c r="UQQ41" i="9"/>
  <c r="UQS41" i="9"/>
  <c r="UQU41" i="9"/>
  <c r="UQW41" i="9"/>
  <c r="UQY41" i="9"/>
  <c r="URA41" i="9"/>
  <c r="URC41" i="9"/>
  <c r="URE41" i="9"/>
  <c r="URG41" i="9"/>
  <c r="URI41" i="9"/>
  <c r="URK41" i="9"/>
  <c r="URM41" i="9"/>
  <c r="URO41" i="9"/>
  <c r="URQ41" i="9"/>
  <c r="URS41" i="9"/>
  <c r="URU41" i="9"/>
  <c r="URW41" i="9"/>
  <c r="URY41" i="9"/>
  <c r="USA41" i="9"/>
  <c r="USC41" i="9"/>
  <c r="USE41" i="9"/>
  <c r="USG41" i="9"/>
  <c r="USI41" i="9"/>
  <c r="USK41" i="9"/>
  <c r="USM41" i="9"/>
  <c r="USO41" i="9"/>
  <c r="USQ41" i="9"/>
  <c r="USS41" i="9"/>
  <c r="USU41" i="9"/>
  <c r="USW41" i="9"/>
  <c r="USY41" i="9"/>
  <c r="UTA41" i="9"/>
  <c r="UTC41" i="9"/>
  <c r="UTE41" i="9"/>
  <c r="UTG41" i="9"/>
  <c r="UTI41" i="9"/>
  <c r="UTK41" i="9"/>
  <c r="UTM41" i="9"/>
  <c r="UTO41" i="9"/>
  <c r="UTQ41" i="9"/>
  <c r="UTS41" i="9"/>
  <c r="UTU41" i="9"/>
  <c r="UTW41" i="9"/>
  <c r="UTY41" i="9"/>
  <c r="UUA41" i="9"/>
  <c r="UUC41" i="9"/>
  <c r="UUE41" i="9"/>
  <c r="UUG41" i="9"/>
  <c r="UUI41" i="9"/>
  <c r="UUK41" i="9"/>
  <c r="UUM41" i="9"/>
  <c r="UUO41" i="9"/>
  <c r="UUQ41" i="9"/>
  <c r="UUS41" i="9"/>
  <c r="UUU41" i="9"/>
  <c r="UUW41" i="9"/>
  <c r="UUY41" i="9"/>
  <c r="UVA41" i="9"/>
  <c r="UVC41" i="9"/>
  <c r="UVE41" i="9"/>
  <c r="UVG41" i="9"/>
  <c r="UVI41" i="9"/>
  <c r="UVK41" i="9"/>
  <c r="UVM41" i="9"/>
  <c r="UVO41" i="9"/>
  <c r="UVQ41" i="9"/>
  <c r="UVS41" i="9"/>
  <c r="UVU41" i="9"/>
  <c r="UVW41" i="9"/>
  <c r="UVY41" i="9"/>
  <c r="UWA41" i="9"/>
  <c r="UWC41" i="9"/>
  <c r="UWE41" i="9"/>
  <c r="UWG41" i="9"/>
  <c r="UWI41" i="9"/>
  <c r="UWK41" i="9"/>
  <c r="UWM41" i="9"/>
  <c r="UWO41" i="9"/>
  <c r="UWQ41" i="9"/>
  <c r="UWS41" i="9"/>
  <c r="UWU41" i="9"/>
  <c r="UWW41" i="9"/>
  <c r="UWY41" i="9"/>
  <c r="UXA41" i="9"/>
  <c r="UXC41" i="9"/>
  <c r="UXE41" i="9"/>
  <c r="UXG41" i="9"/>
  <c r="UXI41" i="9"/>
  <c r="UXK41" i="9"/>
  <c r="UXM41" i="9"/>
  <c r="UXO41" i="9"/>
  <c r="UXQ41" i="9"/>
  <c r="UXS41" i="9"/>
  <c r="UXU41" i="9"/>
  <c r="UXW41" i="9"/>
  <c r="UXY41" i="9"/>
  <c r="UYA41" i="9"/>
  <c r="UYC41" i="9"/>
  <c r="UYE41" i="9"/>
  <c r="UYG41" i="9"/>
  <c r="UYI41" i="9"/>
  <c r="UYK41" i="9"/>
  <c r="UYM41" i="9"/>
  <c r="UYO41" i="9"/>
  <c r="UYQ41" i="9"/>
  <c r="UYS41" i="9"/>
  <c r="UYU41" i="9"/>
  <c r="UYW41" i="9"/>
  <c r="UYY41" i="9"/>
  <c r="UZA41" i="9"/>
  <c r="UZC41" i="9"/>
  <c r="UZE41" i="9"/>
  <c r="UZG41" i="9"/>
  <c r="UZI41" i="9"/>
  <c r="UZK41" i="9"/>
  <c r="UZM41" i="9"/>
  <c r="UZO41" i="9"/>
  <c r="UZQ41" i="9"/>
  <c r="UZS41" i="9"/>
  <c r="UZU41" i="9"/>
  <c r="UZW41" i="9"/>
  <c r="UZY41" i="9"/>
  <c r="VAA41" i="9"/>
  <c r="VAC41" i="9"/>
  <c r="VAE41" i="9"/>
  <c r="VAG41" i="9"/>
  <c r="VAI41" i="9"/>
  <c r="VAK41" i="9"/>
  <c r="VAM41" i="9"/>
  <c r="VAO41" i="9"/>
  <c r="VAQ41" i="9"/>
  <c r="VAS41" i="9"/>
  <c r="VAU41" i="9"/>
  <c r="VAW41" i="9"/>
  <c r="VAY41" i="9"/>
  <c r="VBA41" i="9"/>
  <c r="VBC41" i="9"/>
  <c r="VBE41" i="9"/>
  <c r="VBG41" i="9"/>
  <c r="VBI41" i="9"/>
  <c r="VBK41" i="9"/>
  <c r="VBM41" i="9"/>
  <c r="VBO41" i="9"/>
  <c r="VBQ41" i="9"/>
  <c r="VBS41" i="9"/>
  <c r="VBU41" i="9"/>
  <c r="VBW41" i="9"/>
  <c r="VBY41" i="9"/>
  <c r="VCA41" i="9"/>
  <c r="VCC41" i="9"/>
  <c r="VCE41" i="9"/>
  <c r="VCG41" i="9"/>
  <c r="VCI41" i="9"/>
  <c r="VCK41" i="9"/>
  <c r="VCM41" i="9"/>
  <c r="VCO41" i="9"/>
  <c r="VCQ41" i="9"/>
  <c r="VCS41" i="9"/>
  <c r="VCU41" i="9"/>
  <c r="VCW41" i="9"/>
  <c r="VCY41" i="9"/>
  <c r="VDA41" i="9"/>
  <c r="VDC41" i="9"/>
  <c r="VDE41" i="9"/>
  <c r="VDG41" i="9"/>
  <c r="VDI41" i="9"/>
  <c r="VDK41" i="9"/>
  <c r="VDM41" i="9"/>
  <c r="VDO41" i="9"/>
  <c r="VDQ41" i="9"/>
  <c r="VDS41" i="9"/>
  <c r="VDU41" i="9"/>
  <c r="VDW41" i="9"/>
  <c r="VDY41" i="9"/>
  <c r="VEA41" i="9"/>
  <c r="VEC41" i="9"/>
  <c r="VEE41" i="9"/>
  <c r="VEG41" i="9"/>
  <c r="VEI41" i="9"/>
  <c r="VEK41" i="9"/>
  <c r="VEM41" i="9"/>
  <c r="VEO41" i="9"/>
  <c r="VEQ41" i="9"/>
  <c r="VES41" i="9"/>
  <c r="VEU41" i="9"/>
  <c r="VEW41" i="9"/>
  <c r="VEY41" i="9"/>
  <c r="VFA41" i="9"/>
  <c r="VFC41" i="9"/>
  <c r="VFE41" i="9"/>
  <c r="VFG41" i="9"/>
  <c r="VFI41" i="9"/>
  <c r="VFK41" i="9"/>
  <c r="VFM41" i="9"/>
  <c r="VFO41" i="9"/>
  <c r="VFQ41" i="9"/>
  <c r="VFS41" i="9"/>
  <c r="VFU41" i="9"/>
  <c r="VFW41" i="9"/>
  <c r="VFY41" i="9"/>
  <c r="VGA41" i="9"/>
  <c r="VGC41" i="9"/>
  <c r="VGE41" i="9"/>
  <c r="VGG41" i="9"/>
  <c r="VGI41" i="9"/>
  <c r="VGK41" i="9"/>
  <c r="VGM41" i="9"/>
  <c r="VGO41" i="9"/>
  <c r="VGQ41" i="9"/>
  <c r="VGS41" i="9"/>
  <c r="VGU41" i="9"/>
  <c r="VGW41" i="9"/>
  <c r="VGY41" i="9"/>
  <c r="VHA41" i="9"/>
  <c r="VHC41" i="9"/>
  <c r="VHE41" i="9"/>
  <c r="VHG41" i="9"/>
  <c r="VHI41" i="9"/>
  <c r="VHK41" i="9"/>
  <c r="VHM41" i="9"/>
  <c r="VHO41" i="9"/>
  <c r="VHQ41" i="9"/>
  <c r="VHS41" i="9"/>
  <c r="VHU41" i="9"/>
  <c r="VHW41" i="9"/>
  <c r="VHY41" i="9"/>
  <c r="VIA41" i="9"/>
  <c r="VIC41" i="9"/>
  <c r="VIE41" i="9"/>
  <c r="VIG41" i="9"/>
  <c r="VII41" i="9"/>
  <c r="VIK41" i="9"/>
  <c r="VIM41" i="9"/>
  <c r="VIO41" i="9"/>
  <c r="VIQ41" i="9"/>
  <c r="VIS41" i="9"/>
  <c r="VIU41" i="9"/>
  <c r="VIW41" i="9"/>
  <c r="VIY41" i="9"/>
  <c r="VJA41" i="9"/>
  <c r="VJC41" i="9"/>
  <c r="VJE41" i="9"/>
  <c r="VJG41" i="9"/>
  <c r="VJI41" i="9"/>
  <c r="VJK41" i="9"/>
  <c r="VJM41" i="9"/>
  <c r="VJO41" i="9"/>
  <c r="VJQ41" i="9"/>
  <c r="VJS41" i="9"/>
  <c r="VJU41" i="9"/>
  <c r="VJW41" i="9"/>
  <c r="VJY41" i="9"/>
  <c r="VKA41" i="9"/>
  <c r="VKC41" i="9"/>
  <c r="VKE41" i="9"/>
  <c r="VKG41" i="9"/>
  <c r="VKI41" i="9"/>
  <c r="VKK41" i="9"/>
  <c r="VKM41" i="9"/>
  <c r="VKO41" i="9"/>
  <c r="VKQ41" i="9"/>
  <c r="VKS41" i="9"/>
  <c r="VKU41" i="9"/>
  <c r="VKW41" i="9"/>
  <c r="VKY41" i="9"/>
  <c r="VLA41" i="9"/>
  <c r="VLC41" i="9"/>
  <c r="VLE41" i="9"/>
  <c r="VLG41" i="9"/>
  <c r="VLI41" i="9"/>
  <c r="VLK41" i="9"/>
  <c r="VLM41" i="9"/>
  <c r="VLO41" i="9"/>
  <c r="VLQ41" i="9"/>
  <c r="VLS41" i="9"/>
  <c r="VLU41" i="9"/>
  <c r="VLW41" i="9"/>
  <c r="VLY41" i="9"/>
  <c r="VMA41" i="9"/>
  <c r="VMC41" i="9"/>
  <c r="VME41" i="9"/>
  <c r="VMG41" i="9"/>
  <c r="VMI41" i="9"/>
  <c r="VMK41" i="9"/>
  <c r="VMM41" i="9"/>
  <c r="VMO41" i="9"/>
  <c r="VMQ41" i="9"/>
  <c r="VMS41" i="9"/>
  <c r="VMU41" i="9"/>
  <c r="VMW41" i="9"/>
  <c r="VMY41" i="9"/>
  <c r="VNA41" i="9"/>
  <c r="VNC41" i="9"/>
  <c r="VNE41" i="9"/>
  <c r="VNG41" i="9"/>
  <c r="VNI41" i="9"/>
  <c r="VNK41" i="9"/>
  <c r="VNM41" i="9"/>
  <c r="VNO41" i="9"/>
  <c r="VNQ41" i="9"/>
  <c r="VNS41" i="9"/>
  <c r="VNU41" i="9"/>
  <c r="VNW41" i="9"/>
  <c r="VNY41" i="9"/>
  <c r="VOA41" i="9"/>
  <c r="VOC41" i="9"/>
  <c r="VOE41" i="9"/>
  <c r="VOG41" i="9"/>
  <c r="VOI41" i="9"/>
  <c r="VOK41" i="9"/>
  <c r="VOM41" i="9"/>
  <c r="VOO41" i="9"/>
  <c r="VOQ41" i="9"/>
  <c r="VOS41" i="9"/>
  <c r="VOU41" i="9"/>
  <c r="VOW41" i="9"/>
  <c r="VOY41" i="9"/>
  <c r="VPA41" i="9"/>
  <c r="VPC41" i="9"/>
  <c r="VPE41" i="9"/>
  <c r="VPG41" i="9"/>
  <c r="VPI41" i="9"/>
  <c r="VPK41" i="9"/>
  <c r="VPM41" i="9"/>
  <c r="VPO41" i="9"/>
  <c r="VPQ41" i="9"/>
  <c r="VPS41" i="9"/>
  <c r="VPU41" i="9"/>
  <c r="VPW41" i="9"/>
  <c r="VPY41" i="9"/>
  <c r="VQA41" i="9"/>
  <c r="VQC41" i="9"/>
  <c r="VQE41" i="9"/>
  <c r="VQG41" i="9"/>
  <c r="VQI41" i="9"/>
  <c r="VQK41" i="9"/>
  <c r="VQM41" i="9"/>
  <c r="VQO41" i="9"/>
  <c r="VQQ41" i="9"/>
  <c r="VQS41" i="9"/>
  <c r="VQU41" i="9"/>
  <c r="VQW41" i="9"/>
  <c r="VQY41" i="9"/>
  <c r="VRA41" i="9"/>
  <c r="VRC41" i="9"/>
  <c r="VRE41" i="9"/>
  <c r="VRG41" i="9"/>
  <c r="VRI41" i="9"/>
  <c r="VRK41" i="9"/>
  <c r="VRM41" i="9"/>
  <c r="VRO41" i="9"/>
  <c r="VRQ41" i="9"/>
  <c r="VRS41" i="9"/>
  <c r="VRU41" i="9"/>
  <c r="VRW41" i="9"/>
  <c r="VRY41" i="9"/>
  <c r="VSA41" i="9"/>
  <c r="VSC41" i="9"/>
  <c r="VSE41" i="9"/>
  <c r="VSG41" i="9"/>
  <c r="VSI41" i="9"/>
  <c r="VSK41" i="9"/>
  <c r="VSM41" i="9"/>
  <c r="VSO41" i="9"/>
  <c r="VSQ41" i="9"/>
  <c r="VSS41" i="9"/>
  <c r="VSU41" i="9"/>
  <c r="VSW41" i="9"/>
  <c r="VSY41" i="9"/>
  <c r="VTA41" i="9"/>
  <c r="VTC41" i="9"/>
  <c r="VTE41" i="9"/>
  <c r="VTG41" i="9"/>
  <c r="VTI41" i="9"/>
  <c r="VTK41" i="9"/>
  <c r="VTM41" i="9"/>
  <c r="VTO41" i="9"/>
  <c r="VTQ41" i="9"/>
  <c r="VTS41" i="9"/>
  <c r="VTU41" i="9"/>
  <c r="VTW41" i="9"/>
  <c r="VTY41" i="9"/>
  <c r="VUA41" i="9"/>
  <c r="VUC41" i="9"/>
  <c r="VUE41" i="9"/>
  <c r="VUG41" i="9"/>
  <c r="VUI41" i="9"/>
  <c r="VUK41" i="9"/>
  <c r="VUM41" i="9"/>
  <c r="VUO41" i="9"/>
  <c r="VUQ41" i="9"/>
  <c r="VUS41" i="9"/>
  <c r="VUU41" i="9"/>
  <c r="VUW41" i="9"/>
  <c r="VUY41" i="9"/>
  <c r="VVA41" i="9"/>
  <c r="VVC41" i="9"/>
  <c r="VVE41" i="9"/>
  <c r="VVG41" i="9"/>
  <c r="VVI41" i="9"/>
  <c r="VVK41" i="9"/>
  <c r="VVM41" i="9"/>
  <c r="VVO41" i="9"/>
  <c r="VVQ41" i="9"/>
  <c r="VVS41" i="9"/>
  <c r="VVU41" i="9"/>
  <c r="VVW41" i="9"/>
  <c r="VVY41" i="9"/>
  <c r="VWA41" i="9"/>
  <c r="VWC41" i="9"/>
  <c r="VWE41" i="9"/>
  <c r="VWG41" i="9"/>
  <c r="VWI41" i="9"/>
  <c r="VWK41" i="9"/>
  <c r="VWM41" i="9"/>
  <c r="VWO41" i="9"/>
  <c r="VWQ41" i="9"/>
  <c r="VWS41" i="9"/>
  <c r="VWU41" i="9"/>
  <c r="VWW41" i="9"/>
  <c r="VWY41" i="9"/>
  <c r="VXA41" i="9"/>
  <c r="VXC41" i="9"/>
  <c r="VXE41" i="9"/>
  <c r="VXG41" i="9"/>
  <c r="VXI41" i="9"/>
  <c r="VXK41" i="9"/>
  <c r="VXM41" i="9"/>
  <c r="VXO41" i="9"/>
  <c r="VXQ41" i="9"/>
  <c r="VXS41" i="9"/>
  <c r="VXU41" i="9"/>
  <c r="VXW41" i="9"/>
  <c r="VXY41" i="9"/>
  <c r="VYA41" i="9"/>
  <c r="VYC41" i="9"/>
  <c r="VYE41" i="9"/>
  <c r="VYG41" i="9"/>
  <c r="VYI41" i="9"/>
  <c r="VYK41" i="9"/>
  <c r="VYM41" i="9"/>
  <c r="VYO41" i="9"/>
  <c r="VYQ41" i="9"/>
  <c r="VYS41" i="9"/>
  <c r="VYU41" i="9"/>
  <c r="VYW41" i="9"/>
  <c r="VYY41" i="9"/>
  <c r="VZA41" i="9"/>
  <c r="VZC41" i="9"/>
  <c r="VZE41" i="9"/>
  <c r="VZG41" i="9"/>
  <c r="VZI41" i="9"/>
  <c r="VZK41" i="9"/>
  <c r="VZM41" i="9"/>
  <c r="VZO41" i="9"/>
  <c r="VZQ41" i="9"/>
  <c r="VZS41" i="9"/>
  <c r="VZU41" i="9"/>
  <c r="VZW41" i="9"/>
  <c r="VZY41" i="9"/>
  <c r="WAA41" i="9"/>
  <c r="WAC41" i="9"/>
  <c r="WAE41" i="9"/>
  <c r="WAG41" i="9"/>
  <c r="WAI41" i="9"/>
  <c r="WAK41" i="9"/>
  <c r="WAM41" i="9"/>
  <c r="WAO41" i="9"/>
  <c r="WAQ41" i="9"/>
  <c r="WAS41" i="9"/>
  <c r="WAU41" i="9"/>
  <c r="WAW41" i="9"/>
  <c r="WAY41" i="9"/>
  <c r="WBA41" i="9"/>
  <c r="WBC41" i="9"/>
  <c r="WBE41" i="9"/>
  <c r="WBG41" i="9"/>
  <c r="WBI41" i="9"/>
  <c r="WBK41" i="9"/>
  <c r="WBM41" i="9"/>
  <c r="WBO41" i="9"/>
  <c r="WBQ41" i="9"/>
  <c r="WBS41" i="9"/>
  <c r="WBU41" i="9"/>
  <c r="WBW41" i="9"/>
  <c r="WBY41" i="9"/>
  <c r="WCA41" i="9"/>
  <c r="WCC41" i="9"/>
  <c r="WCE41" i="9"/>
  <c r="WCG41" i="9"/>
  <c r="WCI41" i="9"/>
  <c r="WCK41" i="9"/>
  <c r="WCM41" i="9"/>
  <c r="WCO41" i="9"/>
  <c r="WCQ41" i="9"/>
  <c r="WCS41" i="9"/>
  <c r="WCU41" i="9"/>
  <c r="WCW41" i="9"/>
  <c r="WCY41" i="9"/>
  <c r="WDA41" i="9"/>
  <c r="WDC41" i="9"/>
  <c r="WDE41" i="9"/>
  <c r="WDG41" i="9"/>
  <c r="WDI41" i="9"/>
  <c r="WDK41" i="9"/>
  <c r="WDM41" i="9"/>
  <c r="WDO41" i="9"/>
  <c r="WDQ41" i="9"/>
  <c r="WDS41" i="9"/>
  <c r="WDU41" i="9"/>
  <c r="WDW41" i="9"/>
  <c r="WDY41" i="9"/>
  <c r="WEA41" i="9"/>
  <c r="WEC41" i="9"/>
  <c r="WEE41" i="9"/>
  <c r="WEG41" i="9"/>
  <c r="WEI41" i="9"/>
  <c r="WEK41" i="9"/>
  <c r="WEM41" i="9"/>
  <c r="WEO41" i="9"/>
  <c r="WEQ41" i="9"/>
  <c r="WES41" i="9"/>
  <c r="WEU41" i="9"/>
  <c r="WEW41" i="9"/>
  <c r="WEY41" i="9"/>
  <c r="WFA41" i="9"/>
  <c r="WFC41" i="9"/>
  <c r="WFE41" i="9"/>
  <c r="WFG41" i="9"/>
  <c r="WFI41" i="9"/>
  <c r="WFK41" i="9"/>
  <c r="WFM41" i="9"/>
  <c r="WFO41" i="9"/>
  <c r="WFQ41" i="9"/>
  <c r="WFS41" i="9"/>
  <c r="WFU41" i="9"/>
  <c r="WFW41" i="9"/>
  <c r="WFY41" i="9"/>
  <c r="WGA41" i="9"/>
  <c r="WGC41" i="9"/>
  <c r="WGE41" i="9"/>
  <c r="WGG41" i="9"/>
  <c r="WGI41" i="9"/>
  <c r="WGK41" i="9"/>
  <c r="WGM41" i="9"/>
  <c r="WGO41" i="9"/>
  <c r="WGQ41" i="9"/>
  <c r="WGS41" i="9"/>
  <c r="WGU41" i="9"/>
  <c r="WGW41" i="9"/>
  <c r="WGY41" i="9"/>
  <c r="WHA41" i="9"/>
  <c r="WHC41" i="9"/>
  <c r="WHE41" i="9"/>
  <c r="WHG41" i="9"/>
  <c r="WHI41" i="9"/>
  <c r="WHK41" i="9"/>
  <c r="WHM41" i="9"/>
  <c r="WHO41" i="9"/>
  <c r="WHQ41" i="9"/>
  <c r="WHS41" i="9"/>
  <c r="WHU41" i="9"/>
  <c r="WHW41" i="9"/>
  <c r="WHY41" i="9"/>
  <c r="WIA41" i="9"/>
  <c r="WIC41" i="9"/>
  <c r="WIE41" i="9"/>
  <c r="WIG41" i="9"/>
  <c r="WII41" i="9"/>
  <c r="WIK41" i="9"/>
  <c r="WIM41" i="9"/>
  <c r="WIO41" i="9"/>
  <c r="WIQ41" i="9"/>
  <c r="WIS41" i="9"/>
  <c r="WIU41" i="9"/>
  <c r="WIW41" i="9"/>
  <c r="WIY41" i="9"/>
  <c r="WJA41" i="9"/>
  <c r="WJC41" i="9"/>
  <c r="WJE41" i="9"/>
  <c r="WJG41" i="9"/>
  <c r="WJI41" i="9"/>
  <c r="WJK41" i="9"/>
  <c r="WJM41" i="9"/>
  <c r="WJO41" i="9"/>
  <c r="WJQ41" i="9"/>
  <c r="WJS41" i="9"/>
  <c r="WJU41" i="9"/>
  <c r="WJW41" i="9"/>
  <c r="WJY41" i="9"/>
  <c r="WKA41" i="9"/>
  <c r="WKC41" i="9"/>
  <c r="WKE41" i="9"/>
  <c r="WKG41" i="9"/>
  <c r="WKI41" i="9"/>
  <c r="WKK41" i="9"/>
  <c r="WKM41" i="9"/>
  <c r="WKO41" i="9"/>
  <c r="WKQ41" i="9"/>
  <c r="WKS41" i="9"/>
  <c r="WKU41" i="9"/>
  <c r="WKW41" i="9"/>
  <c r="WKY41" i="9"/>
  <c r="WLA41" i="9"/>
  <c r="WLC41" i="9"/>
  <c r="WLE41" i="9"/>
  <c r="WLG41" i="9"/>
  <c r="WLI41" i="9"/>
  <c r="WLK41" i="9"/>
  <c r="WLM41" i="9"/>
  <c r="WLO41" i="9"/>
  <c r="WLQ41" i="9"/>
  <c r="WLS41" i="9"/>
  <c r="WLU41" i="9"/>
  <c r="WLW41" i="9"/>
  <c r="WLY41" i="9"/>
  <c r="WMA41" i="9"/>
  <c r="WMC41" i="9"/>
  <c r="WME41" i="9"/>
  <c r="WMG41" i="9"/>
  <c r="WMI41" i="9"/>
  <c r="WMK41" i="9"/>
  <c r="WMM41" i="9"/>
  <c r="WMO41" i="9"/>
  <c r="WMQ41" i="9"/>
  <c r="WMS41" i="9"/>
  <c r="WMU41" i="9"/>
  <c r="WMW41" i="9"/>
  <c r="WMY41" i="9"/>
  <c r="WNA41" i="9"/>
  <c r="WNC41" i="9"/>
  <c r="WNE41" i="9"/>
  <c r="WNG41" i="9"/>
  <c r="WNI41" i="9"/>
  <c r="WNK41" i="9"/>
  <c r="WNM41" i="9"/>
  <c r="WNO41" i="9"/>
  <c r="WNQ41" i="9"/>
  <c r="WNS41" i="9"/>
  <c r="WNU41" i="9"/>
  <c r="WNW41" i="9"/>
  <c r="WNY41" i="9"/>
  <c r="WOA41" i="9"/>
  <c r="WOC41" i="9"/>
  <c r="WOE41" i="9"/>
  <c r="WOG41" i="9"/>
  <c r="WOI41" i="9"/>
  <c r="WOK41" i="9"/>
  <c r="WOM41" i="9"/>
  <c r="WOO41" i="9"/>
  <c r="WOQ41" i="9"/>
  <c r="WOS41" i="9"/>
  <c r="WOU41" i="9"/>
  <c r="WOW41" i="9"/>
  <c r="WOY41" i="9"/>
  <c r="WPA41" i="9"/>
  <c r="WPC41" i="9"/>
  <c r="WPE41" i="9"/>
  <c r="WPG41" i="9"/>
  <c r="WPI41" i="9"/>
  <c r="WPK41" i="9"/>
  <c r="WPM41" i="9"/>
  <c r="WPO41" i="9"/>
  <c r="WPQ41" i="9"/>
  <c r="WPS41" i="9"/>
  <c r="WPU41" i="9"/>
  <c r="WPW41" i="9"/>
  <c r="WPY41" i="9"/>
  <c r="WQA41" i="9"/>
  <c r="WQC41" i="9"/>
  <c r="WQE41" i="9"/>
  <c r="WQG41" i="9"/>
  <c r="WQI41" i="9"/>
  <c r="WQK41" i="9"/>
  <c r="WQM41" i="9"/>
  <c r="WQO41" i="9"/>
  <c r="WQQ41" i="9"/>
  <c r="WQS41" i="9"/>
  <c r="WQU41" i="9"/>
  <c r="WQW41" i="9"/>
  <c r="WQY41" i="9"/>
  <c r="WRA41" i="9"/>
  <c r="WRC41" i="9"/>
  <c r="WRE41" i="9"/>
  <c r="WRG41" i="9"/>
  <c r="WRI41" i="9"/>
  <c r="WRK41" i="9"/>
  <c r="WRM41" i="9"/>
  <c r="WRO41" i="9"/>
  <c r="WRQ41" i="9"/>
  <c r="WRS41" i="9"/>
  <c r="WRU41" i="9"/>
  <c r="WRW41" i="9"/>
  <c r="WRY41" i="9"/>
  <c r="WSA41" i="9"/>
  <c r="WSC41" i="9"/>
  <c r="WSE41" i="9"/>
  <c r="WSG41" i="9"/>
  <c r="WSI41" i="9"/>
  <c r="WSK41" i="9"/>
  <c r="WSM41" i="9"/>
  <c r="WSO41" i="9"/>
  <c r="WSQ41" i="9"/>
  <c r="WSS41" i="9"/>
  <c r="WSU41" i="9"/>
  <c r="WSW41" i="9"/>
  <c r="WSY41" i="9"/>
  <c r="WTA41" i="9"/>
  <c r="WTC41" i="9"/>
  <c r="WTE41" i="9"/>
  <c r="WTG41" i="9"/>
  <c r="WTI41" i="9"/>
  <c r="WTK41" i="9"/>
  <c r="WTM41" i="9"/>
  <c r="WTO41" i="9"/>
  <c r="WTQ41" i="9"/>
  <c r="WTS41" i="9"/>
  <c r="WTU41" i="9"/>
  <c r="WTW41" i="9"/>
  <c r="WTY41" i="9"/>
  <c r="WUA41" i="9"/>
  <c r="WUC41" i="9"/>
  <c r="WUE41" i="9"/>
  <c r="WUG41" i="9"/>
  <c r="WUI41" i="9"/>
  <c r="WUK41" i="9"/>
  <c r="WUM41" i="9"/>
  <c r="WUO41" i="9"/>
  <c r="WUQ41" i="9"/>
  <c r="WUS41" i="9"/>
  <c r="WUU41" i="9"/>
  <c r="WUW41" i="9"/>
  <c r="WUY41" i="9"/>
  <c r="WVA41" i="9"/>
  <c r="WVC41" i="9"/>
  <c r="WVE41" i="9"/>
  <c r="WVG41" i="9"/>
  <c r="WVI41" i="9"/>
  <c r="WVK41" i="9"/>
  <c r="WVM41" i="9"/>
  <c r="WVO41" i="9"/>
  <c r="WVQ41" i="9"/>
  <c r="WVS41" i="9"/>
  <c r="WVU41" i="9"/>
  <c r="WVW41" i="9"/>
  <c r="WVY41" i="9"/>
  <c r="WWA41" i="9"/>
  <c r="WWC41" i="9"/>
  <c r="WWE41" i="9"/>
  <c r="WWG41" i="9"/>
  <c r="WWI41" i="9"/>
  <c r="WWK41" i="9"/>
  <c r="WWM41" i="9"/>
  <c r="WWO41" i="9"/>
  <c r="WWQ41" i="9"/>
  <c r="WWS41" i="9"/>
  <c r="WWU41" i="9"/>
  <c r="WWW41" i="9"/>
  <c r="WWY41" i="9"/>
  <c r="WXA41" i="9"/>
  <c r="WXC41" i="9"/>
  <c r="WXE41" i="9"/>
  <c r="WXG41" i="9"/>
  <c r="WXI41" i="9"/>
  <c r="WXK41" i="9"/>
  <c r="WXM41" i="9"/>
  <c r="WXO41" i="9"/>
  <c r="WXQ41" i="9"/>
  <c r="WXS41" i="9"/>
  <c r="WXU41" i="9"/>
  <c r="WXW41" i="9"/>
  <c r="WXY41" i="9"/>
  <c r="WYA41" i="9"/>
  <c r="WYC41" i="9"/>
  <c r="WYE41" i="9"/>
  <c r="WYG41" i="9"/>
  <c r="WYI41" i="9"/>
  <c r="WYK41" i="9"/>
  <c r="WYM41" i="9"/>
  <c r="WYO41" i="9"/>
  <c r="WYQ41" i="9"/>
  <c r="WYS41" i="9"/>
  <c r="WYU41" i="9"/>
  <c r="WYW41" i="9"/>
  <c r="WYY41" i="9"/>
  <c r="WZA41" i="9"/>
  <c r="WZC41" i="9"/>
  <c r="WZE41" i="9"/>
  <c r="WZG41" i="9"/>
  <c r="WZI41" i="9"/>
  <c r="WZK41" i="9"/>
  <c r="WZM41" i="9"/>
  <c r="WZO41" i="9"/>
  <c r="WZQ41" i="9"/>
  <c r="WZS41" i="9"/>
  <c r="WZU41" i="9"/>
  <c r="WZW41" i="9"/>
  <c r="WZY41" i="9"/>
  <c r="XAA41" i="9"/>
  <c r="XAC41" i="9"/>
  <c r="XAE41" i="9"/>
  <c r="XAG41" i="9"/>
  <c r="XAI41" i="9"/>
  <c r="XAK41" i="9"/>
  <c r="XAM41" i="9"/>
  <c r="XAO41" i="9"/>
  <c r="XAQ41" i="9"/>
  <c r="XAS41" i="9"/>
  <c r="XAU41" i="9"/>
  <c r="XAW41" i="9"/>
  <c r="XAY41" i="9"/>
  <c r="XBA41" i="9"/>
  <c r="XBC41" i="9"/>
  <c r="XBE41" i="9"/>
  <c r="XBG41" i="9"/>
  <c r="XBI41" i="9"/>
  <c r="XBK41" i="9"/>
  <c r="XBM41" i="9"/>
  <c r="XBO41" i="9"/>
  <c r="XBQ41" i="9"/>
  <c r="XBS41" i="9"/>
  <c r="XBU41" i="9"/>
  <c r="XBW41" i="9"/>
  <c r="XBY41" i="9"/>
  <c r="XCA41" i="9"/>
  <c r="XCC41" i="9"/>
  <c r="XCE41" i="9"/>
  <c r="XCG41" i="9"/>
  <c r="XCI41" i="9"/>
  <c r="XCK41" i="9"/>
  <c r="XCM41" i="9"/>
  <c r="XCO41" i="9"/>
  <c r="XCQ41" i="9"/>
  <c r="XCS41" i="9"/>
  <c r="XCU41" i="9"/>
  <c r="XCW41" i="9"/>
  <c r="XCY41" i="9"/>
  <c r="XDA41" i="9"/>
  <c r="XDC41" i="9"/>
  <c r="XDE41" i="9"/>
  <c r="XDG41" i="9"/>
  <c r="XDI41" i="9"/>
  <c r="XDK41" i="9"/>
  <c r="XDM41" i="9"/>
  <c r="XDO41" i="9"/>
  <c r="XDQ41" i="9"/>
  <c r="XDS41" i="9"/>
  <c r="XDU41" i="9"/>
  <c r="XDW41" i="9"/>
  <c r="XDY41" i="9"/>
  <c r="XEA41" i="9"/>
  <c r="XEC41" i="9"/>
  <c r="XEE41" i="9"/>
  <c r="XEG41" i="9"/>
  <c r="XEI41" i="9"/>
  <c r="XEK41" i="9"/>
  <c r="XEM41" i="9"/>
  <c r="XEO41" i="9"/>
  <c r="XEQ41" i="9"/>
  <c r="XES41" i="9"/>
  <c r="XEU41" i="9"/>
  <c r="XEW41" i="9"/>
  <c r="XEY41" i="9"/>
  <c r="XFA41" i="9"/>
  <c r="XFC41" i="9"/>
  <c r="E41" i="9"/>
  <c r="A41" i="9"/>
  <c r="E42" i="25"/>
  <c r="B42" i="25"/>
  <c r="AB49" i="5"/>
  <c r="S43" i="4"/>
  <c r="S98" i="4"/>
  <c r="S93" i="4"/>
  <c r="S92" i="4"/>
  <c r="S91" i="4"/>
  <c r="S88" i="4"/>
  <c r="S85" i="4"/>
  <c r="S83" i="4"/>
  <c r="S79" i="4"/>
  <c r="S78" i="4"/>
  <c r="S51" i="4"/>
  <c r="S41" i="4"/>
  <c r="S40" i="4"/>
  <c r="S27" i="4"/>
  <c r="S19" i="4"/>
  <c r="S20" i="4"/>
  <c r="S21" i="4"/>
  <c r="S22" i="4"/>
  <c r="S23" i="4"/>
  <c r="S24" i="4"/>
  <c r="S25" i="4"/>
  <c r="S18" i="4"/>
  <c r="O18" i="4"/>
  <c r="E18" i="4"/>
  <c r="E19" i="4"/>
  <c r="E20" i="4"/>
  <c r="E21" i="4"/>
  <c r="E22" i="4"/>
  <c r="E23" i="4"/>
  <c r="E24" i="4"/>
  <c r="E25" i="4"/>
  <c r="E46" i="4"/>
  <c r="E47" i="4"/>
  <c r="E48" i="4"/>
  <c r="E49" i="4"/>
  <c r="E50" i="4"/>
  <c r="E51" i="4"/>
  <c r="E52" i="4"/>
  <c r="E56" i="4"/>
  <c r="E57" i="4"/>
  <c r="E58" i="4"/>
  <c r="E59" i="4"/>
  <c r="E60" i="4"/>
  <c r="E65" i="4"/>
  <c r="E66" i="4"/>
  <c r="E67" i="4"/>
  <c r="E68" i="4"/>
  <c r="E72" i="4"/>
  <c r="E73" i="4"/>
  <c r="E74" i="4"/>
  <c r="E75" i="4"/>
  <c r="E83" i="4"/>
  <c r="E84" i="4"/>
  <c r="E85" i="4"/>
  <c r="E86" i="4"/>
  <c r="E87" i="4"/>
  <c r="E88" i="4"/>
  <c r="E89" i="4"/>
  <c r="E90" i="4"/>
  <c r="E91" i="4"/>
  <c r="E92" i="4"/>
  <c r="E93" i="4"/>
  <c r="E94" i="4"/>
  <c r="E99" i="4"/>
  <c r="E100" i="4"/>
  <c r="E101" i="4"/>
  <c r="E102" i="4"/>
  <c r="E98" i="4"/>
  <c r="E82" i="4"/>
  <c r="E79" i="4"/>
  <c r="E78" i="4"/>
  <c r="E71" i="4"/>
  <c r="E64" i="4"/>
  <c r="E55" i="4"/>
  <c r="E45" i="4"/>
  <c r="E43" i="4"/>
  <c r="E41" i="4"/>
  <c r="E40" i="4"/>
  <c r="E27" i="4"/>
  <c r="E17" i="4"/>
  <c r="E15" i="4"/>
  <c r="E14" i="4"/>
  <c r="E13" i="4"/>
  <c r="E10" i="4"/>
  <c r="E5" i="4"/>
  <c r="E6" i="4"/>
  <c r="E7" i="4"/>
  <c r="N45" i="4"/>
  <c r="M18" i="4"/>
  <c r="L93" i="4"/>
  <c r="K9" i="4"/>
  <c r="J9" i="4"/>
  <c r="H18" i="4"/>
  <c r="G18" i="4"/>
  <c r="F18" i="4"/>
  <c r="D23" i="4"/>
  <c r="C23" i="4"/>
  <c r="D64" i="4"/>
  <c r="C64" i="4"/>
  <c r="D68" i="4"/>
  <c r="C68" i="4"/>
  <c r="D49" i="4"/>
  <c r="C49" i="4"/>
  <c r="D93" i="4"/>
  <c r="C93" i="4"/>
  <c r="C20" i="4" l="1"/>
  <c r="C21" i="4" s="1"/>
  <c r="D21" i="4"/>
  <c r="D20" i="4"/>
  <c r="AA933" i="3"/>
  <c r="AA932" i="3"/>
  <c r="AA921" i="3"/>
  <c r="AC873" i="3"/>
  <c r="AO633" i="3"/>
  <c r="AO634" i="3"/>
  <c r="AO635" i="3"/>
  <c r="AO636" i="3"/>
  <c r="AO632" i="3"/>
  <c r="W633" i="3"/>
  <c r="W634" i="3"/>
  <c r="W632" i="3"/>
  <c r="T633" i="3"/>
  <c r="T634" i="3"/>
  <c r="Q632" i="3"/>
  <c r="T632" i="3" s="1"/>
  <c r="C636" i="3"/>
  <c r="C633" i="3"/>
  <c r="C634" i="3"/>
  <c r="C635" i="3"/>
  <c r="C632" i="3"/>
  <c r="T629" i="3"/>
  <c r="AM561" i="3"/>
  <c r="T560" i="3"/>
  <c r="T559" i="3"/>
  <c r="Q558" i="3"/>
  <c r="T558" i="3" s="1"/>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s="1"/>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34" i="3" s="1"/>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c r="BE603" i="3"/>
  <c r="BG603" i="3"/>
  <c r="BE604" i="3"/>
  <c r="BG604" i="3" s="1"/>
  <c r="BE605" i="3"/>
  <c r="BG605" i="3"/>
  <c r="BE606" i="3"/>
  <c r="BG606" i="3"/>
  <c r="BE607" i="3"/>
  <c r="BG607" i="3"/>
  <c r="BE608" i="3"/>
  <c r="BG608" i="3" s="1"/>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E704" i="3"/>
  <c r="BF704" i="3" s="1"/>
  <c r="BG704" i="3" s="1"/>
  <c r="BE705" i="3"/>
  <c r="BE706" i="3"/>
  <c r="BF706" i="3" s="1"/>
  <c r="BE707" i="3"/>
  <c r="BF707" i="3" s="1"/>
  <c r="BE708" i="3"/>
  <c r="BF708" i="3" s="1"/>
  <c r="BE709" i="3"/>
  <c r="BF709" i="3" s="1"/>
  <c r="BG709" i="3" s="1"/>
  <c r="BE710" i="3"/>
  <c r="BE711" i="3"/>
  <c r="BE712" i="3"/>
  <c r="BF712" i="3"/>
  <c r="BG712" i="3" s="1"/>
  <c r="BE713" i="3"/>
  <c r="BF713" i="3"/>
  <c r="BG713" i="3" s="1"/>
  <c r="BE714" i="3"/>
  <c r="BF714" i="3"/>
  <c r="BG714" i="3" s="1"/>
  <c r="BE715" i="3"/>
  <c r="BF715" i="3"/>
  <c r="BG715" i="3" s="1"/>
  <c r="BE716" i="3"/>
  <c r="BF716" i="3"/>
  <c r="BG716" i="3"/>
  <c r="BE717" i="3"/>
  <c r="BF717" i="3"/>
  <c r="BG717" i="3"/>
  <c r="BE718" i="3"/>
  <c r="BF718" i="3"/>
  <c r="BG718" i="3"/>
  <c r="BE719" i="3"/>
  <c r="BF719" i="3"/>
  <c r="BG719" i="3" s="1"/>
  <c r="BE720" i="3"/>
  <c r="BF720" i="3"/>
  <c r="BG720" i="3" s="1"/>
  <c r="BE721" i="3"/>
  <c r="BF721" i="3"/>
  <c r="BG721" i="3" s="1"/>
  <c r="BE722" i="3"/>
  <c r="BF722" i="3"/>
  <c r="BG722" i="3" s="1"/>
  <c r="BE723" i="3"/>
  <c r="BF723" i="3"/>
  <c r="BG723" i="3" s="1"/>
  <c r="BE724" i="3"/>
  <c r="BF724" i="3"/>
  <c r="BG724" i="3"/>
  <c r="BE725" i="3"/>
  <c r="BF725" i="3"/>
  <c r="BG725" i="3"/>
  <c r="BE726" i="3"/>
  <c r="BF726" i="3"/>
  <c r="BG726" i="3"/>
  <c r="BE737" i="3"/>
  <c r="BF737" i="3"/>
  <c r="BG737" i="3" s="1"/>
  <c r="C65" i="25"/>
  <c r="AY738" i="3"/>
  <c r="AZ705" i="3" s="1"/>
  <c r="BA705" i="3" s="1"/>
  <c r="AZ260" i="3"/>
  <c r="BO245" i="3" s="1"/>
  <c r="T269" i="3" s="1"/>
  <c r="Y22" i="5"/>
  <c r="AD22" i="5"/>
  <c r="AI22" i="5"/>
  <c r="AZ713" i="3"/>
  <c r="BA713" i="3" s="1"/>
  <c r="AZ714" i="3"/>
  <c r="BA714" i="3" s="1"/>
  <c r="AO654" i="6"/>
  <c r="AO648" i="6"/>
  <c r="AO653" i="6"/>
  <c r="E50" i="25"/>
  <c r="G52" i="25" s="1"/>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AG446" i="3" s="1"/>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4" i="3" s="1"/>
  <c r="BN637" i="3"/>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c r="CB635" i="3" s="1"/>
  <c r="BX637" i="3"/>
  <c r="BX638" i="3"/>
  <c r="BX639" i="3"/>
  <c r="BX640" i="3"/>
  <c r="BX643" i="3"/>
  <c r="BX644" i="3"/>
  <c r="BX645" i="3"/>
  <c r="BX646" i="3"/>
  <c r="BX647" i="3"/>
  <c r="BX648" i="3"/>
  <c r="BX649" i="3"/>
  <c r="BX650" i="3"/>
  <c r="BX651" i="3"/>
  <c r="M28" i="28"/>
  <c r="BX652" i="3"/>
  <c r="CC599" i="3"/>
  <c r="CC634" i="3"/>
  <c r="AZ198" i="6" s="1"/>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s="1"/>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O643" i="3" s="1"/>
  <c r="W834" i="3"/>
  <c r="AC870" i="3" s="1"/>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10" i="4"/>
  <c r="R30" i="28"/>
  <c r="AC703" i="3"/>
  <c r="AM703" i="3" s="1"/>
  <c r="AC704" i="3"/>
  <c r="AC705" i="3"/>
  <c r="AM705" i="3" s="1"/>
  <c r="AC706" i="3"/>
  <c r="AM706" i="3" s="1"/>
  <c r="AC707" i="3"/>
  <c r="AM707" i="3" s="1"/>
  <c r="AC708" i="3"/>
  <c r="AM708" i="3" s="1"/>
  <c r="AC709" i="3"/>
  <c r="AM709" i="3" s="1"/>
  <c r="AC710" i="3"/>
  <c r="AM710" i="3" s="1"/>
  <c r="AC711" i="3"/>
  <c r="AM711" i="3" s="1"/>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35" i="3" s="1"/>
  <c r="T609" i="6" s="1"/>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H635" i="3" s="1"/>
  <c r="T610" i="6" s="1"/>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DC635" i="3" s="1"/>
  <c r="T611" i="6" s="1"/>
  <c r="AZ574" i="6" s="1"/>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12" i="6" s="1"/>
  <c r="CS601" i="3"/>
  <c r="CS602" i="3"/>
  <c r="CS603" i="3"/>
  <c r="CS604" i="3"/>
  <c r="CS635" i="3" s="1"/>
  <c r="T613" i="6" s="1"/>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s="1"/>
  <c r="BI605" i="3"/>
  <c r="BK605" i="3" s="1"/>
  <c r="BI606" i="3"/>
  <c r="BK606" i="3" s="1"/>
  <c r="BI607" i="3"/>
  <c r="BK607" i="3"/>
  <c r="BI608" i="3"/>
  <c r="BK608" i="3" s="1"/>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BK635"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E84" i="15" s="1"/>
  <c r="C84" i="15"/>
  <c r="D84" i="15"/>
  <c r="B85" i="15"/>
  <c r="C85" i="15"/>
  <c r="D85" i="15"/>
  <c r="B86" i="15"/>
  <c r="E86" i="15" s="1"/>
  <c r="C86" i="15"/>
  <c r="D86" i="15"/>
  <c r="B87" i="15"/>
  <c r="C87" i="15"/>
  <c r="D87" i="15"/>
  <c r="B88" i="15"/>
  <c r="C88" i="15"/>
  <c r="D88" i="15"/>
  <c r="B89" i="15"/>
  <c r="C89" i="15"/>
  <c r="E89" i="15" s="1"/>
  <c r="D89" i="15"/>
  <c r="B90" i="15"/>
  <c r="E90" i="15" s="1"/>
  <c r="C90" i="15"/>
  <c r="D90" i="15"/>
  <c r="B91" i="15"/>
  <c r="C91" i="15"/>
  <c r="D91" i="15"/>
  <c r="B92" i="15"/>
  <c r="E92" i="15" s="1"/>
  <c r="C92" i="15"/>
  <c r="D92" i="15"/>
  <c r="B93" i="15"/>
  <c r="C93" i="15"/>
  <c r="D93" i="15"/>
  <c r="B94" i="15"/>
  <c r="C94" i="15"/>
  <c r="E94" i="15" s="1"/>
  <c r="D94" i="15"/>
  <c r="B95" i="15"/>
  <c r="C95" i="15"/>
  <c r="E95" i="15"/>
  <c r="D95" i="15"/>
  <c r="E85" i="15"/>
  <c r="E93" i="15"/>
  <c r="D83" i="15"/>
  <c r="C83" i="15"/>
  <c r="B83" i="15"/>
  <c r="B80" i="15"/>
  <c r="C80" i="15"/>
  <c r="D80" i="15"/>
  <c r="D79" i="15"/>
  <c r="C79" i="15"/>
  <c r="B79" i="15"/>
  <c r="B73" i="15"/>
  <c r="C73" i="15"/>
  <c r="D73" i="15"/>
  <c r="B74" i="15"/>
  <c r="C74" i="15"/>
  <c r="E74" i="15" s="1"/>
  <c r="D74" i="15"/>
  <c r="B75" i="15"/>
  <c r="E75" i="15" s="1"/>
  <c r="C75" i="15"/>
  <c r="D75" i="15"/>
  <c r="B76" i="15"/>
  <c r="C76" i="15"/>
  <c r="E76" i="15" s="1"/>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E58" i="15" s="1"/>
  <c r="C58" i="15"/>
  <c r="D58" i="15"/>
  <c r="B59" i="15"/>
  <c r="C59" i="15"/>
  <c r="E59" i="15"/>
  <c r="D59" i="15"/>
  <c r="B60" i="15"/>
  <c r="C60" i="15"/>
  <c r="E60" i="15"/>
  <c r="D60" i="15"/>
  <c r="B61" i="15"/>
  <c r="C61" i="15"/>
  <c r="E61" i="15" s="1"/>
  <c r="D61" i="15"/>
  <c r="D56" i="15"/>
  <c r="C56" i="15"/>
  <c r="B56" i="15"/>
  <c r="E56" i="15" s="1"/>
  <c r="B47" i="15"/>
  <c r="C47" i="15"/>
  <c r="E47" i="15" s="1"/>
  <c r="D47" i="15"/>
  <c r="B48" i="15"/>
  <c r="C48" i="15"/>
  <c r="D48" i="15"/>
  <c r="B49" i="15"/>
  <c r="C49" i="15"/>
  <c r="E49" i="15"/>
  <c r="D49" i="15"/>
  <c r="B50" i="15"/>
  <c r="C50" i="15"/>
  <c r="D50" i="15"/>
  <c r="B51" i="15"/>
  <c r="C51" i="15"/>
  <c r="D51" i="15"/>
  <c r="B52" i="15"/>
  <c r="C52" i="15"/>
  <c r="D52" i="15"/>
  <c r="B53" i="15"/>
  <c r="E53" i="15" s="1"/>
  <c r="C53" i="15"/>
  <c r="D53" i="15"/>
  <c r="D46" i="15"/>
  <c r="C46" i="15"/>
  <c r="E46" i="15" s="1"/>
  <c r="B46" i="15"/>
  <c r="B44" i="15"/>
  <c r="E44" i="15" s="1"/>
  <c r="C44" i="15"/>
  <c r="D44" i="15"/>
  <c r="B42" i="15"/>
  <c r="C42" i="15"/>
  <c r="D42" i="15"/>
  <c r="D41" i="15"/>
  <c r="C41" i="15"/>
  <c r="B41" i="15"/>
  <c r="E41" i="15" s="1"/>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E20" i="15" s="1"/>
  <c r="D20" i="15"/>
  <c r="B21" i="15"/>
  <c r="C21" i="15"/>
  <c r="E21" i="15" s="1"/>
  <c r="D21" i="15"/>
  <c r="B23" i="15"/>
  <c r="C23" i="15"/>
  <c r="D23" i="15"/>
  <c r="B24" i="15"/>
  <c r="C24" i="15"/>
  <c r="D24" i="15"/>
  <c r="B25" i="15"/>
  <c r="C25" i="15"/>
  <c r="D25" i="15"/>
  <c r="B26" i="15"/>
  <c r="C26" i="15"/>
  <c r="E26" i="15"/>
  <c r="D26" i="15"/>
  <c r="B28" i="15"/>
  <c r="C28" i="15"/>
  <c r="D28" i="15"/>
  <c r="B5" i="15"/>
  <c r="B9" i="15" s="1"/>
  <c r="C5" i="15"/>
  <c r="E5" i="15" s="1"/>
  <c r="B6" i="15"/>
  <c r="C6" i="15"/>
  <c r="B7" i="15"/>
  <c r="E7" i="15" s="1"/>
  <c r="C7" i="15"/>
  <c r="B8" i="15"/>
  <c r="C8" i="15"/>
  <c r="B10" i="15"/>
  <c r="B12" i="15" s="1"/>
  <c r="C10" i="15"/>
  <c r="C12" i="15" s="1"/>
  <c r="E12" i="15" s="1"/>
  <c r="B11" i="15"/>
  <c r="E11" i="15" s="1"/>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73" i="15"/>
  <c r="E91" i="15"/>
  <c r="E87" i="15"/>
  <c r="E67" i="15"/>
  <c r="E33" i="15"/>
  <c r="E79" i="15"/>
  <c r="E16" i="15"/>
  <c r="E31" i="15"/>
  <c r="E51" i="15"/>
  <c r="E57" i="15"/>
  <c r="E88" i="15"/>
  <c r="E14" i="15"/>
  <c r="E28" i="15"/>
  <c r="E8" i="15"/>
  <c r="E52" i="15"/>
  <c r="E48" i="15"/>
  <c r="E42" i="15"/>
  <c r="E72" i="15"/>
  <c r="E50" i="15"/>
  <c r="E99" i="15"/>
  <c r="E6" i="15"/>
  <c r="E23" i="15"/>
  <c r="E35" i="15"/>
  <c r="E65" i="15"/>
  <c r="E83"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R69" i="4" s="1"/>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B11" i="4" s="1"/>
  <c r="D26" i="4"/>
  <c r="D62" i="4" s="1"/>
  <c r="D96" i="4" s="1"/>
  <c r="D104" i="4" s="1"/>
  <c r="D38" i="4"/>
  <c r="D42" i="4"/>
  <c r="D53" i="4"/>
  <c r="D61" i="4"/>
  <c r="D69" i="4"/>
  <c r="D76" i="4"/>
  <c r="B76" i="4" s="1"/>
  <c r="D80" i="4"/>
  <c r="D95" i="4"/>
  <c r="B95" i="4" s="1"/>
  <c r="D103" i="4"/>
  <c r="C8" i="4"/>
  <c r="C11" i="4"/>
  <c r="B11" i="18" s="1"/>
  <c r="C38" i="4"/>
  <c r="C42" i="4"/>
  <c r="C43" i="15" s="1"/>
  <c r="E43" i="15" s="1"/>
  <c r="C53" i="4"/>
  <c r="C61" i="4"/>
  <c r="B62" i="15" s="1"/>
  <c r="C69" i="4"/>
  <c r="C76" i="4"/>
  <c r="C80" i="4"/>
  <c r="C81" i="15" s="1"/>
  <c r="E81" i="15" s="1"/>
  <c r="C95" i="4"/>
  <c r="C103" i="4"/>
  <c r="C104" i="15"/>
  <c r="E104" i="15" s="1"/>
  <c r="C66" i="25"/>
  <c r="G67" i="25" s="1"/>
  <c r="C67" i="25" s="1"/>
  <c r="Y20" i="5"/>
  <c r="AI20" i="5"/>
  <c r="S26" i="4"/>
  <c r="S38" i="4"/>
  <c r="S42" i="4"/>
  <c r="E41" i="18" s="1"/>
  <c r="S53" i="4"/>
  <c r="S69" i="4"/>
  <c r="E68" i="18" s="1"/>
  <c r="S80" i="4"/>
  <c r="E79" i="18" s="1"/>
  <c r="S95" i="4"/>
  <c r="E94" i="18"/>
  <c r="S103" i="4"/>
  <c r="E102" i="18"/>
  <c r="F25" i="18"/>
  <c r="F37" i="18"/>
  <c r="F41" i="18"/>
  <c r="F52" i="18"/>
  <c r="F68" i="18"/>
  <c r="F79" i="18"/>
  <c r="F94"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26" i="4"/>
  <c r="I42" i="4"/>
  <c r="I53" i="4"/>
  <c r="I61" i="4"/>
  <c r="I80" i="4"/>
  <c r="I69" i="4"/>
  <c r="I76" i="4"/>
  <c r="I95" i="4"/>
  <c r="J80" i="4"/>
  <c r="J8" i="4"/>
  <c r="J11" i="4"/>
  <c r="J12" i="4" s="1"/>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94" i="18"/>
  <c r="B102" i="4"/>
  <c r="B53"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R103" i="4" s="1"/>
  <c r="R94" i="4"/>
  <c r="R82" i="4"/>
  <c r="R84" i="4"/>
  <c r="R85" i="4"/>
  <c r="R86" i="4"/>
  <c r="R87" i="4"/>
  <c r="R88" i="4"/>
  <c r="R89" i="4"/>
  <c r="R90" i="4"/>
  <c r="R91" i="4"/>
  <c r="R92" i="4"/>
  <c r="R93" i="4"/>
  <c r="R60" i="4"/>
  <c r="R59" i="4"/>
  <c r="R58" i="4"/>
  <c r="R57" i="4"/>
  <c r="R61" i="4" s="1"/>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26" i="4" s="1"/>
  <c r="R15" i="4"/>
  <c r="R14" i="4"/>
  <c r="R13" i="4"/>
  <c r="R7" i="4"/>
  <c r="R6" i="4"/>
  <c r="D5" i="15"/>
  <c r="D9" i="15" s="1"/>
  <c r="D6" i="15"/>
  <c r="D7" i="15"/>
  <c r="D8" i="15"/>
  <c r="D10" i="15"/>
  <c r="D12" i="15" s="1"/>
  <c r="D11" i="15"/>
  <c r="D14" i="15"/>
  <c r="D15" i="15"/>
  <c r="D16" i="15"/>
  <c r="D18" i="15"/>
  <c r="E37" i="18"/>
  <c r="E52" i="18"/>
  <c r="H25" i="18"/>
  <c r="H37" i="18"/>
  <c r="H52" i="18"/>
  <c r="H94" i="18"/>
  <c r="H102" i="18"/>
  <c r="B37" i="18"/>
  <c r="B102" i="18"/>
  <c r="A32" i="9"/>
  <c r="A33" i="9"/>
  <c r="I42"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F8" i="4"/>
  <c r="G8" i="4"/>
  <c r="H8" i="4"/>
  <c r="H11" i="4"/>
  <c r="L12" i="4"/>
  <c r="B9" i="4"/>
  <c r="B10" i="4"/>
  <c r="F11" i="4"/>
  <c r="G11" i="4"/>
  <c r="O12" i="4"/>
  <c r="B13" i="4"/>
  <c r="B14" i="4"/>
  <c r="B17" i="4"/>
  <c r="B18" i="4"/>
  <c r="B19" i="4"/>
  <c r="B20"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H41" i="18"/>
  <c r="B52" i="18"/>
  <c r="N12" i="4"/>
  <c r="B80" i="4"/>
  <c r="B43" i="15"/>
  <c r="D43" i="15"/>
  <c r="G12" i="4"/>
  <c r="C39" i="15"/>
  <c r="E39" i="15"/>
  <c r="D39" i="15"/>
  <c r="B39" i="15"/>
  <c r="F12" i="4"/>
  <c r="B96" i="15"/>
  <c r="C96" i="15"/>
  <c r="E96" i="15" s="1"/>
  <c r="D96" i="15"/>
  <c r="B81" i="15"/>
  <c r="B77" i="15"/>
  <c r="C77" i="15"/>
  <c r="E77" i="15" s="1"/>
  <c r="D77" i="15"/>
  <c r="T62" i="4"/>
  <c r="B68" i="18"/>
  <c r="B70" i="15"/>
  <c r="C70" i="15"/>
  <c r="D70" i="15"/>
  <c r="D62" i="15"/>
  <c r="B54" i="15"/>
  <c r="C54" i="15"/>
  <c r="E54" i="15" s="1"/>
  <c r="D54" i="15"/>
  <c r="AB47" i="26"/>
  <c r="I61" i="18"/>
  <c r="I95" i="18"/>
  <c r="I103" i="18"/>
  <c r="I105" i="18"/>
  <c r="J61" i="18"/>
  <c r="J95" i="18"/>
  <c r="J103" i="18"/>
  <c r="J105" i="18"/>
  <c r="R76" i="4"/>
  <c r="K12" i="4"/>
  <c r="G62" i="4"/>
  <c r="G96" i="4"/>
  <c r="G104" i="4"/>
  <c r="C61" i="18"/>
  <c r="C95" i="18"/>
  <c r="C103" i="18"/>
  <c r="C12" i="18"/>
  <c r="M62" i="4"/>
  <c r="M96" i="4"/>
  <c r="M104" i="4"/>
  <c r="F62" i="4"/>
  <c r="F96" i="4" s="1"/>
  <c r="F104" i="4" s="1"/>
  <c r="R95" i="4"/>
  <c r="O62" i="4"/>
  <c r="O96" i="4" s="1"/>
  <c r="O104" i="4" s="1"/>
  <c r="N62" i="4"/>
  <c r="N96" i="4" s="1"/>
  <c r="N104" i="4" s="1"/>
  <c r="B75" i="18"/>
  <c r="L62" i="4"/>
  <c r="L96" i="4"/>
  <c r="L104" i="4"/>
  <c r="H12" i="4"/>
  <c r="H11" i="18"/>
  <c r="Q62" i="4"/>
  <c r="Q96" i="4"/>
  <c r="Q104" i="4"/>
  <c r="K62" i="4"/>
  <c r="K96" i="4"/>
  <c r="K104" i="4"/>
  <c r="R38" i="4"/>
  <c r="T96" i="4"/>
  <c r="H61" i="18"/>
  <c r="H62" i="4"/>
  <c r="H96" i="4" s="1"/>
  <c r="H104" i="4" s="1"/>
  <c r="M12" i="4"/>
  <c r="D12" i="18"/>
  <c r="P62" i="4"/>
  <c r="P96" i="4"/>
  <c r="P104" i="4"/>
  <c r="B69" i="4"/>
  <c r="G61" i="18"/>
  <c r="G95" i="18"/>
  <c r="G103" i="18"/>
  <c r="G105" i="18"/>
  <c r="B38" i="4"/>
  <c r="F61" i="18"/>
  <c r="F95" i="18"/>
  <c r="F103" i="18"/>
  <c r="F105" i="18"/>
  <c r="D61" i="18"/>
  <c r="D95" i="18"/>
  <c r="D103" i="18"/>
  <c r="AC28" i="9"/>
  <c r="E70" i="15"/>
  <c r="H95" i="18"/>
  <c r="T104" i="4"/>
  <c r="H103" i="18"/>
  <c r="T106" i="4"/>
  <c r="H105" i="18"/>
  <c r="AD11" i="5"/>
  <c r="AD23" i="5"/>
  <c r="AD26" i="5"/>
  <c r="AI11" i="27"/>
  <c r="AI11" i="26"/>
  <c r="AD11" i="27"/>
  <c r="AD11" i="26"/>
  <c r="T24" i="27"/>
  <c r="T24" i="26"/>
  <c r="C785" i="3"/>
  <c r="AZ197" i="6"/>
  <c r="C742" i="3"/>
  <c r="R971" i="3"/>
  <c r="T7" i="5"/>
  <c r="O29" i="9"/>
  <c r="AP381" i="6"/>
  <c r="AQ381" i="6" s="1"/>
  <c r="AO655" i="6"/>
  <c r="AK688" i="6"/>
  <c r="T710" i="6" s="1"/>
  <c r="AF710" i="6" s="1"/>
  <c r="CM641" i="3"/>
  <c r="BN641" i="3"/>
  <c r="U69" i="25"/>
  <c r="AI22" i="26"/>
  <c r="AI23" i="26"/>
  <c r="AI26" i="26"/>
  <c r="AC764" i="3"/>
  <c r="CH641" i="3"/>
  <c r="E20" i="9"/>
  <c r="G20" i="9" s="1"/>
  <c r="I20" i="9" s="1"/>
  <c r="K20" i="9" s="1"/>
  <c r="M20" i="9" s="1"/>
  <c r="O20" i="9" s="1"/>
  <c r="Q20" i="9" s="1"/>
  <c r="S20" i="9" s="1"/>
  <c r="U20" i="9" s="1"/>
  <c r="W20" i="9" s="1"/>
  <c r="Y20" i="9" s="1"/>
  <c r="AA20" i="9" s="1"/>
  <c r="AC20" i="9" s="1"/>
  <c r="AE20" i="9" s="1"/>
  <c r="AG20" i="9" s="1"/>
  <c r="BX641" i="3"/>
  <c r="BX659" i="3" s="1"/>
  <c r="AB971" i="3" s="1"/>
  <c r="AF709" i="6"/>
  <c r="Q581" i="6"/>
  <c r="W581" i="6"/>
  <c r="Q589" i="6"/>
  <c r="W589" i="6" s="1"/>
  <c r="Y20" i="27"/>
  <c r="Y22" i="27"/>
  <c r="AD20" i="27"/>
  <c r="AD22" i="27"/>
  <c r="AD23" i="27"/>
  <c r="AD26" i="27"/>
  <c r="E15" i="9"/>
  <c r="G15" i="9"/>
  <c r="AC784" i="3"/>
  <c r="BS653" i="3"/>
  <c r="BW654" i="3"/>
  <c r="CC653" i="3"/>
  <c r="CG654" i="3"/>
  <c r="CM653" i="3"/>
  <c r="CQ654" i="3"/>
  <c r="BS641" i="3"/>
  <c r="CS641" i="3" s="1"/>
  <c r="BN653" i="3"/>
  <c r="BR654" i="3"/>
  <c r="R973" i="3"/>
  <c r="R970" i="3"/>
  <c r="CH653" i="3"/>
  <c r="CL654" i="3"/>
  <c r="BX653" i="3"/>
  <c r="CB654" i="3"/>
  <c r="R972" i="3"/>
  <c r="AC871" i="3"/>
  <c r="Q591" i="6"/>
  <c r="W591" i="6" s="1"/>
  <c r="DR635" i="3"/>
  <c r="T608" i="6" s="1"/>
  <c r="AZ571" i="6" s="1"/>
  <c r="AK540" i="6"/>
  <c r="AP368" i="6"/>
  <c r="AQ368" i="6"/>
  <c r="I28" i="9"/>
  <c r="Y28" i="9"/>
  <c r="U28" i="9"/>
  <c r="S40" i="9"/>
  <c r="S43" i="9" s="1"/>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AC585" i="6" s="1"/>
  <c r="Q588" i="6"/>
  <c r="W588" i="6" s="1"/>
  <c r="AC588" i="6" s="1"/>
  <c r="T20" i="27"/>
  <c r="T22" i="27" s="1"/>
  <c r="T20" i="26"/>
  <c r="T22" i="26" s="1"/>
  <c r="Y20" i="26"/>
  <c r="Y22" i="26"/>
  <c r="AD20" i="26"/>
  <c r="AD22" i="26"/>
  <c r="AD23" i="26"/>
  <c r="AD26" i="26"/>
  <c r="AD7" i="5"/>
  <c r="AI20" i="27"/>
  <c r="AI22" i="27"/>
  <c r="AI23" i="27"/>
  <c r="AI26" i="27"/>
  <c r="AD67" i="5"/>
  <c r="B103" i="4"/>
  <c r="D104" i="15"/>
  <c r="B104"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AC581" i="6"/>
  <c r="L28" i="28"/>
  <c r="V28" i="28" s="1"/>
  <c r="CQ655" i="3"/>
  <c r="AJ206" i="6"/>
  <c r="AJ999" i="3"/>
  <c r="R4" i="4" l="1"/>
  <c r="I4" i="4"/>
  <c r="D13" i="15"/>
  <c r="R8" i="4"/>
  <c r="D12" i="4"/>
  <c r="C9" i="15"/>
  <c r="C13" i="15" s="1"/>
  <c r="R9" i="4"/>
  <c r="R11" i="4" s="1"/>
  <c r="R62" i="4" s="1"/>
  <c r="R96" i="4" s="1"/>
  <c r="R104" i="4" s="1"/>
  <c r="C12" i="4"/>
  <c r="B12" i="18" s="1"/>
  <c r="G53" i="25"/>
  <c r="AS357" i="6"/>
  <c r="AS355" i="6"/>
  <c r="T738" i="3"/>
  <c r="S62" i="4"/>
  <c r="S96" i="4" s="1"/>
  <c r="E25" i="18"/>
  <c r="R53" i="4"/>
  <c r="J62" i="4"/>
  <c r="J96" i="4" s="1"/>
  <c r="J104" i="4" s="1"/>
  <c r="E24" i="15"/>
  <c r="B21" i="18"/>
  <c r="B21" i="4"/>
  <c r="B22" i="15"/>
  <c r="C22" i="15"/>
  <c r="E22" i="15" s="1"/>
  <c r="D22" i="15"/>
  <c r="C26" i="4"/>
  <c r="C62" i="4" s="1"/>
  <c r="C62" i="15"/>
  <c r="E62" i="15" s="1"/>
  <c r="B60" i="18"/>
  <c r="B61" i="4"/>
  <c r="B79" i="18"/>
  <c r="B41" i="18"/>
  <c r="D81" i="15"/>
  <c r="B42" i="4"/>
  <c r="E95" i="18"/>
  <c r="S104" i="4"/>
  <c r="B13" i="15"/>
  <c r="E13" i="15" s="1"/>
  <c r="E9" i="15"/>
  <c r="E10" i="15"/>
  <c r="B8" i="4"/>
  <c r="B12" i="4" s="1"/>
  <c r="B8" i="18"/>
  <c r="E61" i="18"/>
  <c r="AC872" i="3"/>
  <c r="E9" i="9"/>
  <c r="BG707" i="3"/>
  <c r="AP533" i="6"/>
  <c r="AZ573" i="6"/>
  <c r="Y788" i="3"/>
  <c r="E4" i="9" s="1"/>
  <c r="G4" i="9" s="1"/>
  <c r="I4" i="9" s="1"/>
  <c r="C40" i="10"/>
  <c r="Y787" i="3"/>
  <c r="BG708" i="3"/>
  <c r="CC530" i="6"/>
  <c r="CC531" i="6" s="1"/>
  <c r="AZ576" i="6"/>
  <c r="O609" i="6"/>
  <c r="CL635" i="3"/>
  <c r="L30" i="28"/>
  <c r="V30" i="28" s="1"/>
  <c r="CH659" i="3"/>
  <c r="AZ199" i="6"/>
  <c r="AZ202" i="6" s="1"/>
  <c r="BG706" i="3"/>
  <c r="BR635" i="3"/>
  <c r="L26" i="28"/>
  <c r="BN659" i="3"/>
  <c r="AB969" i="3" s="1"/>
  <c r="O613" i="6"/>
  <c r="AO613" i="6" s="1"/>
  <c r="O612" i="6"/>
  <c r="BS659" i="3"/>
  <c r="AB970" i="3" s="1"/>
  <c r="AJ970" i="3" s="1"/>
  <c r="L27" i="28"/>
  <c r="V27" i="28" s="1"/>
  <c r="BW635" i="3"/>
  <c r="AZ575" i="6"/>
  <c r="BY529" i="6"/>
  <c r="BY531" i="6" s="1"/>
  <c r="BF705" i="3"/>
  <c r="BG705" i="3" s="1"/>
  <c r="BF703" i="3"/>
  <c r="BF711" i="3"/>
  <c r="BG711" i="3" s="1"/>
  <c r="AP537" i="6"/>
  <c r="BN587" i="6" s="1"/>
  <c r="BN588" i="6" s="1"/>
  <c r="Y609" i="6"/>
  <c r="CH546" i="6" s="1"/>
  <c r="BE545" i="6" s="1"/>
  <c r="BE550" i="6" s="1"/>
  <c r="BF710" i="3"/>
  <c r="BG710" i="3" s="1"/>
  <c r="BG635" i="3"/>
  <c r="O611" i="6"/>
  <c r="Y611" i="6" s="1"/>
  <c r="AZ703" i="3"/>
  <c r="AZ726" i="3"/>
  <c r="BA726" i="3" s="1"/>
  <c r="AZ725" i="3"/>
  <c r="BA725" i="3" s="1"/>
  <c r="AZ723" i="3"/>
  <c r="BA723" i="3" s="1"/>
  <c r="AZ734" i="3"/>
  <c r="BA734" i="3" s="1"/>
  <c r="AZ731" i="3"/>
  <c r="BA731" i="3" s="1"/>
  <c r="CQ635" i="3"/>
  <c r="L29" i="28"/>
  <c r="V29" i="28" s="1"/>
  <c r="O610" i="6"/>
  <c r="AJ969" i="3"/>
  <c r="AZ716" i="3"/>
  <c r="BA716" i="3" s="1"/>
  <c r="AZ724" i="3"/>
  <c r="BA724" i="3" s="1"/>
  <c r="AZ732" i="3"/>
  <c r="BA732" i="3" s="1"/>
  <c r="O608" i="6"/>
  <c r="CC659" i="3"/>
  <c r="AB972" i="3" s="1"/>
  <c r="AJ972" i="3" s="1"/>
  <c r="AZ718" i="3"/>
  <c r="BA718" i="3" s="1"/>
  <c r="AZ715" i="3"/>
  <c r="BA715" i="3" s="1"/>
  <c r="AZ720" i="3"/>
  <c r="BA720" i="3" s="1"/>
  <c r="AZ719" i="3"/>
  <c r="BA719" i="3" s="1"/>
  <c r="AZ730" i="3"/>
  <c r="BA730" i="3" s="1"/>
  <c r="AZ727" i="3"/>
  <c r="BA727" i="3" s="1"/>
  <c r="CM659" i="3"/>
  <c r="AB973" i="3" s="1"/>
  <c r="AJ973" i="3" s="1"/>
  <c r="CG635" i="3"/>
  <c r="AJ971" i="3"/>
  <c r="AZ722" i="3"/>
  <c r="BA722" i="3" s="1"/>
  <c r="AZ721" i="3"/>
  <c r="BA721" i="3" s="1"/>
  <c r="AZ728" i="3"/>
  <c r="BA728" i="3" s="1"/>
  <c r="AZ737" i="3"/>
  <c r="BA737" i="3" s="1"/>
  <c r="AZ712" i="3"/>
  <c r="BA712" i="3" s="1"/>
  <c r="AZ710" i="3"/>
  <c r="BA710" i="3" s="1"/>
  <c r="AZ709" i="3"/>
  <c r="BA709" i="3" s="1"/>
  <c r="AZ707" i="3"/>
  <c r="BA707" i="3" s="1"/>
  <c r="AZ729" i="3"/>
  <c r="BA729" i="3" s="1"/>
  <c r="AZ736" i="3"/>
  <c r="BA736" i="3" s="1"/>
  <c r="AZ704" i="3"/>
  <c r="BA704" i="3" s="1"/>
  <c r="AZ711" i="3"/>
  <c r="BA711" i="3" s="1"/>
  <c r="AZ708" i="3"/>
  <c r="BA708" i="3" s="1"/>
  <c r="AZ733" i="3"/>
  <c r="BA733" i="3" s="1"/>
  <c r="AZ735" i="3"/>
  <c r="BA735" i="3" s="1"/>
  <c r="AZ717" i="3"/>
  <c r="BA717" i="3" s="1"/>
  <c r="AZ706" i="3"/>
  <c r="BA706" i="3" s="1"/>
  <c r="AB47" i="5"/>
  <c r="AI27" i="26"/>
  <c r="AI28" i="26" s="1"/>
  <c r="AD63" i="26" s="1"/>
  <c r="AD27" i="26"/>
  <c r="AD28" i="26" s="1"/>
  <c r="T27" i="26"/>
  <c r="Y27" i="5"/>
  <c r="AD27" i="27"/>
  <c r="AD28" i="27" s="1"/>
  <c r="T27" i="27"/>
  <c r="AI27" i="27"/>
  <c r="AI28" i="27" s="1"/>
  <c r="AD63" i="27" s="1"/>
  <c r="Y27" i="26"/>
  <c r="Y27" i="27"/>
  <c r="AI27" i="5"/>
  <c r="AD27" i="5"/>
  <c r="AD28" i="5" s="1"/>
  <c r="T27" i="5"/>
  <c r="Y112" i="6"/>
  <c r="AK283" i="6"/>
  <c r="T703" i="6" s="1"/>
  <c r="AO694" i="6" s="1"/>
  <c r="T698" i="6"/>
  <c r="AF698" i="6" s="1"/>
  <c r="BA1000" i="3"/>
  <c r="BD583" i="6"/>
  <c r="BD588" i="6" s="1"/>
  <c r="AX583" i="6"/>
  <c r="AX588" i="6" s="1"/>
  <c r="AX589" i="6" s="1"/>
  <c r="G9" i="9"/>
  <c r="I8" i="9"/>
  <c r="K8" i="9" s="1"/>
  <c r="M8" i="9" s="1"/>
  <c r="M9" i="9" s="1"/>
  <c r="AC40" i="9"/>
  <c r="AC43" i="9" s="1"/>
  <c r="M29" i="9"/>
  <c r="AK61" i="6"/>
  <c r="Y608" i="6"/>
  <c r="BE571" i="6" s="1"/>
  <c r="AP581" i="6" s="1"/>
  <c r="BJ571" i="6" s="1"/>
  <c r="BJ577" i="6" s="1"/>
  <c r="AP534" i="6"/>
  <c r="BB584" i="6" s="1"/>
  <c r="BB588" i="6" s="1"/>
  <c r="BB589" i="6" s="1"/>
  <c r="Q40" i="9"/>
  <c r="Q43" i="9" s="1"/>
  <c r="AA40" i="9"/>
  <c r="AA43" i="9" s="1"/>
  <c r="K29" i="9"/>
  <c r="AE29" i="9"/>
  <c r="AE28" i="9"/>
  <c r="W28" i="9"/>
  <c r="Q587" i="6"/>
  <c r="W587" i="6" s="1"/>
  <c r="AC587" i="6" s="1"/>
  <c r="AZ572" i="6"/>
  <c r="U40" i="9"/>
  <c r="U43" i="9" s="1"/>
  <c r="S28" i="9"/>
  <c r="Y610" i="6"/>
  <c r="AP536" i="6"/>
  <c r="BJ586" i="6" s="1"/>
  <c r="BJ588" i="6" s="1"/>
  <c r="O40" i="9"/>
  <c r="O43" i="9" s="1"/>
  <c r="AG29" i="9"/>
  <c r="BO526" i="6"/>
  <c r="BO531" i="6" s="1"/>
  <c r="BE572" i="6"/>
  <c r="AP582" i="6" s="1"/>
  <c r="BM526" i="6"/>
  <c r="BM531" i="6" s="1"/>
  <c r="BQ527" i="6"/>
  <c r="BQ531" i="6" s="1"/>
  <c r="G40" i="9"/>
  <c r="G43" i="9" s="1"/>
  <c r="I29" i="9"/>
  <c r="G28" i="9"/>
  <c r="Q28" i="9"/>
  <c r="Q590" i="6"/>
  <c r="W590" i="6" s="1"/>
  <c r="Q582" i="6"/>
  <c r="W582" i="6" s="1"/>
  <c r="AC582" i="6" s="1"/>
  <c r="AC592" i="6" s="1"/>
  <c r="T707" i="6" s="1"/>
  <c r="AU572" i="6"/>
  <c r="M40" i="9"/>
  <c r="M43" i="9" s="1"/>
  <c r="S29" i="9"/>
  <c r="I40" i="9"/>
  <c r="I43" i="9" s="1"/>
  <c r="BD524" i="6"/>
  <c r="Q586" i="6"/>
  <c r="W586" i="6" s="1"/>
  <c r="AC586" i="6" s="1"/>
  <c r="Y26" i="5"/>
  <c r="Y28" i="5" s="1"/>
  <c r="AO609" i="6"/>
  <c r="O614" i="6"/>
  <c r="AR606" i="6" s="1"/>
  <c r="AY541" i="6"/>
  <c r="BO572" i="6"/>
  <c r="I15" i="9"/>
  <c r="G22" i="9"/>
  <c r="F40" i="10"/>
  <c r="I40" i="10"/>
  <c r="AP548" i="6"/>
  <c r="CH547" i="6"/>
  <c r="BI546" i="6" s="1"/>
  <c r="BI550" i="6" s="1"/>
  <c r="BU528" i="6"/>
  <c r="BU531" i="6" s="1"/>
  <c r="E22" i="9"/>
  <c r="E35" i="9" s="1"/>
  <c r="BL583" i="6"/>
  <c r="BP583" i="6"/>
  <c r="AP535" i="6"/>
  <c r="BK565" i="6"/>
  <c r="AD63" i="5"/>
  <c r="AI7" i="5"/>
  <c r="AI11" i="5" s="1"/>
  <c r="AI23" i="5" s="1"/>
  <c r="AI26" i="5" s="1"/>
  <c r="AI28" i="5" s="1"/>
  <c r="BH583" i="6"/>
  <c r="T614" i="6"/>
  <c r="Y614" i="6" s="1"/>
  <c r="AR605" i="6" s="1"/>
  <c r="AF1000" i="3"/>
  <c r="I9" i="4" l="1"/>
  <c r="I8" i="4"/>
  <c r="E4" i="4"/>
  <c r="E8" i="4" s="1"/>
  <c r="AK474" i="6"/>
  <c r="T704" i="6" s="1"/>
  <c r="AO695" i="6" s="1"/>
  <c r="AO693" i="6" s="1"/>
  <c r="T702" i="6" s="1"/>
  <c r="AF702" i="6" s="1"/>
  <c r="Z796" i="3"/>
  <c r="L944" i="3"/>
  <c r="L945" i="3" s="1"/>
  <c r="M959" i="3" s="1"/>
  <c r="R12" i="4"/>
  <c r="B26" i="4"/>
  <c r="B25" i="18"/>
  <c r="B27" i="15"/>
  <c r="C27" i="15"/>
  <c r="E27" i="15" s="1"/>
  <c r="D27" i="15"/>
  <c r="C96" i="4"/>
  <c r="B61" i="18"/>
  <c r="C63" i="15"/>
  <c r="B62" i="4"/>
  <c r="D63" i="15"/>
  <c r="B63" i="15"/>
  <c r="E103" i="18"/>
  <c r="S106" i="4"/>
  <c r="I9" i="9"/>
  <c r="O8" i="9"/>
  <c r="O9" i="9" s="1"/>
  <c r="E5" i="9"/>
  <c r="AJ975" i="3"/>
  <c r="AJ1028" i="3" s="1"/>
  <c r="T24" i="5" s="1"/>
  <c r="BA203" i="6"/>
  <c r="AZ203" i="6"/>
  <c r="AO610" i="6"/>
  <c r="AR610" i="6" s="1"/>
  <c r="AU573" i="6"/>
  <c r="Y613" i="6"/>
  <c r="AS542" i="6"/>
  <c r="BA703" i="3"/>
  <c r="BA738" i="3" s="1"/>
  <c r="AH738" i="3" s="1"/>
  <c r="AZ738" i="3"/>
  <c r="BH584" i="6"/>
  <c r="BG703" i="3"/>
  <c r="BG738" i="3" s="1"/>
  <c r="AM738" i="3" s="1"/>
  <c r="BF738" i="3"/>
  <c r="AO612" i="6"/>
  <c r="AR612" i="6" s="1"/>
  <c r="AU575" i="6"/>
  <c r="BH588" i="6"/>
  <c r="BM532" i="6"/>
  <c r="AO608" i="6"/>
  <c r="AU571" i="6"/>
  <c r="AB974" i="3"/>
  <c r="V26" i="28"/>
  <c r="V31" i="28" s="1"/>
  <c r="L31" i="28"/>
  <c r="BF565" i="6"/>
  <c r="BK568" i="6" s="1"/>
  <c r="AU546" i="6" s="1"/>
  <c r="AX546" i="6" s="1"/>
  <c r="AU574" i="6"/>
  <c r="AO611" i="6"/>
  <c r="AR611" i="6" s="1"/>
  <c r="AU576" i="6"/>
  <c r="Y612" i="6"/>
  <c r="CQ636" i="3"/>
  <c r="G5" i="9"/>
  <c r="AO197" i="6"/>
  <c r="BL584" i="6"/>
  <c r="G35" i="9"/>
  <c r="BP586" i="6"/>
  <c r="BP584" i="6"/>
  <c r="AP193" i="6"/>
  <c r="AP192" i="6"/>
  <c r="K9" i="9"/>
  <c r="BE573" i="6"/>
  <c r="AP583" i="6" s="1"/>
  <c r="BS527" i="6"/>
  <c r="BS531" i="6" s="1"/>
  <c r="BQ532" i="6" s="1"/>
  <c r="AU533" i="6"/>
  <c r="AU537" i="6"/>
  <c r="BE574" i="6"/>
  <c r="AP584" i="6" s="1"/>
  <c r="CH548" i="6"/>
  <c r="BW528" i="6"/>
  <c r="BW531" i="6" s="1"/>
  <c r="BU532" i="6" s="1"/>
  <c r="AR608" i="6"/>
  <c r="AR613" i="6"/>
  <c r="AR609" i="6"/>
  <c r="Q8" i="9"/>
  <c r="AO698" i="6"/>
  <c r="K15" i="9"/>
  <c r="I22" i="9"/>
  <c r="I35" i="9" s="1"/>
  <c r="BM547" i="6"/>
  <c r="BF585" i="6"/>
  <c r="BF588" i="6" s="1"/>
  <c r="BP585" i="6"/>
  <c r="BP588" i="6" s="1"/>
  <c r="BN589" i="6" s="1"/>
  <c r="BL585" i="6"/>
  <c r="BL588" i="6" s="1"/>
  <c r="BJ589" i="6" s="1"/>
  <c r="BO577" i="6"/>
  <c r="BT573" i="6"/>
  <c r="BY574" i="6" s="1"/>
  <c r="I5" i="9"/>
  <c r="K4" i="9"/>
  <c r="E6" i="9"/>
  <c r="Z805" i="3"/>
  <c r="I11" i="4" l="1"/>
  <c r="I62" i="4" s="1"/>
  <c r="I96" i="4" s="1"/>
  <c r="I104" i="4" s="1"/>
  <c r="E9" i="4"/>
  <c r="E11" i="4" s="1"/>
  <c r="E12" i="4" s="1"/>
  <c r="B96" i="4"/>
  <c r="C97" i="15"/>
  <c r="B97" i="15"/>
  <c r="C104" i="4"/>
  <c r="B95" i="18"/>
  <c r="D97" i="15"/>
  <c r="E63" i="15"/>
  <c r="E105" i="18"/>
  <c r="AC457" i="3"/>
  <c r="X1032" i="3"/>
  <c r="X1033" i="3"/>
  <c r="D1034" i="3" s="1"/>
  <c r="CE530" i="6"/>
  <c r="CE531" i="6" s="1"/>
  <c r="CC532" i="6" s="1"/>
  <c r="BE576" i="6"/>
  <c r="AP586" i="6" s="1"/>
  <c r="CH550" i="6"/>
  <c r="BF589" i="6"/>
  <c r="BJ590" i="6" s="1"/>
  <c r="AV554" i="6" s="1"/>
  <c r="P422" i="3"/>
  <c r="O741" i="3"/>
  <c r="CQ657" i="3"/>
  <c r="U370" i="6" s="1"/>
  <c r="AU534" i="6"/>
  <c r="CA529" i="6"/>
  <c r="CA531" i="6" s="1"/>
  <c r="BY532" i="6" s="1"/>
  <c r="BY535" i="6" s="1"/>
  <c r="CH549" i="6"/>
  <c r="BQ548" i="6" s="1"/>
  <c r="BE575" i="6"/>
  <c r="AP585" i="6" s="1"/>
  <c r="CD575" i="6" s="1"/>
  <c r="CD577" i="6" s="1"/>
  <c r="AU536" i="6"/>
  <c r="AU535" i="6"/>
  <c r="AU549" i="6"/>
  <c r="CC533" i="6"/>
  <c r="BU534" i="6"/>
  <c r="BU533" i="6"/>
  <c r="BY534" i="6"/>
  <c r="BQ533" i="6"/>
  <c r="BQ537" i="6" s="1"/>
  <c r="AJ617" i="6"/>
  <c r="T708" i="6" s="1"/>
  <c r="BT577" i="6"/>
  <c r="BU537" i="6"/>
  <c r="M15" i="9"/>
  <c r="K22" i="9"/>
  <c r="K35" i="9" s="1"/>
  <c r="BY577" i="6"/>
  <c r="BM550" i="6"/>
  <c r="E7" i="9"/>
  <c r="G6" i="9"/>
  <c r="E11" i="9"/>
  <c r="E37" i="9" s="1"/>
  <c r="S8" i="9"/>
  <c r="Q9" i="9"/>
  <c r="M4" i="9"/>
  <c r="K5" i="9"/>
  <c r="E62" i="4" l="1"/>
  <c r="E96" i="4" s="1"/>
  <c r="E104" i="4" s="1"/>
  <c r="I12" i="4"/>
  <c r="E97" i="15"/>
  <c r="AC456" i="3"/>
  <c r="B105" i="15"/>
  <c r="B104" i="4"/>
  <c r="D105" i="15"/>
  <c r="B103" i="18"/>
  <c r="C105" i="15"/>
  <c r="T11" i="27"/>
  <c r="T23" i="27" s="1"/>
  <c r="Y11" i="27"/>
  <c r="Y23" i="27" s="1"/>
  <c r="Y26" i="27" s="1"/>
  <c r="Y28" i="27" s="1"/>
  <c r="Y63" i="27" s="1"/>
  <c r="Y67" i="27" s="1"/>
  <c r="T11" i="5"/>
  <c r="T11" i="26"/>
  <c r="T23" i="26" s="1"/>
  <c r="Y11" i="26"/>
  <c r="Y23" i="26" s="1"/>
  <c r="Y26" i="26" s="1"/>
  <c r="Y28" i="26" s="1"/>
  <c r="Y63" i="26" s="1"/>
  <c r="Y67" i="26" s="1"/>
  <c r="BY533" i="6"/>
  <c r="CC534" i="6" s="1"/>
  <c r="CC536" i="6"/>
  <c r="CC535" i="6"/>
  <c r="T706" i="6"/>
  <c r="AF706" i="6"/>
  <c r="AF712" i="6" s="1"/>
  <c r="AK619" i="6"/>
  <c r="BY537" i="6"/>
  <c r="O4" i="9"/>
  <c r="M5" i="9"/>
  <c r="I6" i="9"/>
  <c r="G7" i="9"/>
  <c r="G11" i="9" s="1"/>
  <c r="G37" i="9" s="1"/>
  <c r="E49" i="9"/>
  <c r="E45" i="9"/>
  <c r="U8" i="9"/>
  <c r="S9" i="9"/>
  <c r="CI576" i="6"/>
  <c r="CI577" i="6" s="1"/>
  <c r="CN577" i="6" s="1"/>
  <c r="BD558" i="6" s="1"/>
  <c r="BQ550" i="6"/>
  <c r="CC550" i="6" s="1"/>
  <c r="BU549" i="6"/>
  <c r="BU550" i="6" s="1"/>
  <c r="O15" i="9"/>
  <c r="M22" i="9"/>
  <c r="M35" i="9" s="1"/>
  <c r="E105" i="15" l="1"/>
  <c r="T26" i="26"/>
  <c r="T28" i="26" s="1"/>
  <c r="AD38" i="26"/>
  <c r="AD40" i="26" s="1"/>
  <c r="AB46" i="26"/>
  <c r="AB48" i="26" s="1"/>
  <c r="AB46" i="5"/>
  <c r="AB48" i="5" s="1"/>
  <c r="AB46" i="27"/>
  <c r="AB48" i="27" s="1"/>
  <c r="AB53" i="27" s="1"/>
  <c r="AB54" i="27" s="1"/>
  <c r="AC455" i="3"/>
  <c r="F458" i="3" s="1"/>
  <c r="J58" i="25"/>
  <c r="T26" i="27"/>
  <c r="T28" i="27" s="1"/>
  <c r="T29" i="27" s="1"/>
  <c r="Y38" i="27"/>
  <c r="Y40" i="27" s="1"/>
  <c r="AD38" i="27"/>
  <c r="AD40" i="27" s="1"/>
  <c r="T23" i="5"/>
  <c r="BE16" i="28"/>
  <c r="CC537" i="6"/>
  <c r="CG537" i="6" s="1"/>
  <c r="AW562" i="6"/>
  <c r="AT560" i="6"/>
  <c r="G45" i="9"/>
  <c r="G49" i="9"/>
  <c r="I7" i="9"/>
  <c r="K6" i="9"/>
  <c r="I11" i="9"/>
  <c r="I37" i="9" s="1"/>
  <c r="W8" i="9"/>
  <c r="U9" i="9"/>
  <c r="Q15" i="9"/>
  <c r="O22" i="9"/>
  <c r="O35" i="9" s="1"/>
  <c r="O5" i="9"/>
  <c r="Q4" i="9"/>
  <c r="E48" i="9"/>
  <c r="E60" i="9"/>
  <c r="E47" i="9"/>
  <c r="G71" i="25" l="1"/>
  <c r="G72" i="25" s="1"/>
  <c r="B75" i="25" s="1"/>
  <c r="B76" i="25"/>
  <c r="O76" i="25" s="1"/>
  <c r="T26" i="5"/>
  <c r="T28" i="5" s="1"/>
  <c r="Q71" i="25"/>
  <c r="O75" i="25" s="1"/>
  <c r="AD38" i="5"/>
  <c r="AD40" i="5" s="1"/>
  <c r="AB53" i="26"/>
  <c r="AB54" i="26" s="1"/>
  <c r="Y41" i="27"/>
  <c r="AB55" i="27" s="1"/>
  <c r="AB56" i="27" s="1"/>
  <c r="AB58" i="27" s="1"/>
  <c r="Y38" i="26"/>
  <c r="Y40" i="26" s="1"/>
  <c r="Y41" i="26" s="1"/>
  <c r="T29" i="26"/>
  <c r="K7" i="9"/>
  <c r="M6" i="9"/>
  <c r="K11" i="9"/>
  <c r="K37" i="9" s="1"/>
  <c r="G47" i="9"/>
  <c r="G60" i="9"/>
  <c r="G48" i="9"/>
  <c r="S15" i="9"/>
  <c r="Q22" i="9"/>
  <c r="Q35" i="9" s="1"/>
  <c r="I49" i="9"/>
  <c r="I45" i="9"/>
  <c r="Q5" i="9"/>
  <c r="S4" i="9"/>
  <c r="E66" i="9"/>
  <c r="E67" i="9"/>
  <c r="W9" i="9"/>
  <c r="Y8" i="9"/>
  <c r="R75" i="25" l="1"/>
  <c r="AB55" i="26"/>
  <c r="AB56" i="26" s="1"/>
  <c r="AB58" i="26" s="1"/>
  <c r="AB75" i="26" s="1"/>
  <c r="AB76" i="26" s="1"/>
  <c r="AB77" i="26" s="1"/>
  <c r="AB79" i="26" s="1"/>
  <c r="J80" i="26" s="1"/>
  <c r="Y63" i="5"/>
  <c r="Y67" i="5" s="1"/>
  <c r="T29" i="5"/>
  <c r="Y38" i="5"/>
  <c r="Y40" i="5" s="1"/>
  <c r="AB75" i="27"/>
  <c r="AB76" i="27" s="1"/>
  <c r="AB77" i="27" s="1"/>
  <c r="AB79" i="27" s="1"/>
  <c r="J80" i="27" s="1"/>
  <c r="F59" i="27"/>
  <c r="E70" i="9"/>
  <c r="E72" i="9" s="1"/>
  <c r="S22" i="9"/>
  <c r="S35" i="9" s="1"/>
  <c r="U15" i="9"/>
  <c r="G67" i="9"/>
  <c r="G68" i="9"/>
  <c r="G66" i="9"/>
  <c r="G69" i="9"/>
  <c r="G62" i="9"/>
  <c r="K49" i="9"/>
  <c r="K45" i="9"/>
  <c r="S5" i="9"/>
  <c r="U4" i="9"/>
  <c r="Y9" i="9"/>
  <c r="AA8" i="9"/>
  <c r="O6" i="9"/>
  <c r="M7" i="9"/>
  <c r="M11" i="9" s="1"/>
  <c r="M37" i="9" s="1"/>
  <c r="I47" i="9"/>
  <c r="I48" i="9"/>
  <c r="I60" i="9"/>
  <c r="F59" i="26" l="1"/>
  <c r="AR43" i="5"/>
  <c r="AR42" i="5"/>
  <c r="Y41" i="5" s="1"/>
  <c r="O7" i="9"/>
  <c r="Q6" i="9"/>
  <c r="O11" i="9"/>
  <c r="O37" i="9" s="1"/>
  <c r="I69" i="9"/>
  <c r="I67" i="9"/>
  <c r="I62" i="9"/>
  <c r="I68" i="9"/>
  <c r="I66" i="9"/>
  <c r="G70" i="9"/>
  <c r="G72" i="9" s="1"/>
  <c r="M45" i="9"/>
  <c r="M49" i="9"/>
  <c r="K60" i="9"/>
  <c r="K47" i="9"/>
  <c r="K48" i="9"/>
  <c r="W15" i="9"/>
  <c r="U22" i="9"/>
  <c r="U35" i="9" s="1"/>
  <c r="AA9" i="9"/>
  <c r="AC8" i="9"/>
  <c r="U5" i="9"/>
  <c r="W4" i="9"/>
  <c r="AB53" i="5" l="1"/>
  <c r="AB54" i="5" s="1"/>
  <c r="AB55" i="5" s="1"/>
  <c r="Y4" i="9"/>
  <c r="W5" i="9"/>
  <c r="K62" i="9"/>
  <c r="K66" i="9"/>
  <c r="K69" i="9"/>
  <c r="K68" i="9"/>
  <c r="K67" i="9"/>
  <c r="O49" i="9"/>
  <c r="O45" i="9"/>
  <c r="I70" i="9"/>
  <c r="I72" i="9" s="1"/>
  <c r="AC9" i="9"/>
  <c r="AE8" i="9"/>
  <c r="M48" i="9"/>
  <c r="M47" i="9"/>
  <c r="M60" i="9"/>
  <c r="S6" i="9"/>
  <c r="Q7" i="9"/>
  <c r="Q11" i="9"/>
  <c r="Q37" i="9" s="1"/>
  <c r="Y15" i="9"/>
  <c r="W22" i="9"/>
  <c r="W35" i="9" s="1"/>
  <c r="M25" i="3" l="1"/>
  <c r="AB56" i="5"/>
  <c r="AB58" i="5" s="1"/>
  <c r="AB75" i="5" s="1"/>
  <c r="AB76" i="5" s="1"/>
  <c r="Q22" i="28"/>
  <c r="V33" i="28" s="1"/>
  <c r="V35" i="28" s="1"/>
  <c r="BE15" i="28"/>
  <c r="P203" i="3"/>
  <c r="F59" i="5"/>
  <c r="AE9" i="9"/>
  <c r="AG8" i="9"/>
  <c r="AG9" i="9" s="1"/>
  <c r="Q45" i="9"/>
  <c r="Q49" i="9"/>
  <c r="O47" i="9"/>
  <c r="O48" i="9"/>
  <c r="O60" i="9"/>
  <c r="K70" i="9"/>
  <c r="K72" i="9" s="1"/>
  <c r="AA15" i="9"/>
  <c r="Y22" i="9"/>
  <c r="Y35" i="9" s="1"/>
  <c r="S7" i="9"/>
  <c r="S11" i="9" s="1"/>
  <c r="S37" i="9" s="1"/>
  <c r="U6" i="9"/>
  <c r="M62" i="9"/>
  <c r="M67" i="9"/>
  <c r="M66" i="9"/>
  <c r="M68" i="9"/>
  <c r="M69" i="9"/>
  <c r="AA4" i="9"/>
  <c r="Y5" i="9"/>
  <c r="M27" i="3" l="1"/>
  <c r="AB77" i="5"/>
  <c r="AB79" i="5" s="1"/>
  <c r="J80" i="5" s="1"/>
  <c r="Q48" i="9"/>
  <c r="Q60" i="9"/>
  <c r="Q47" i="9"/>
  <c r="U7" i="9"/>
  <c r="U11" i="9" s="1"/>
  <c r="U37" i="9" s="1"/>
  <c r="W6" i="9"/>
  <c r="AC4" i="9"/>
  <c r="AA5" i="9"/>
  <c r="AA22" i="9"/>
  <c r="AA35" i="9" s="1"/>
  <c r="AC15" i="9"/>
  <c r="O68" i="9"/>
  <c r="O66" i="9"/>
  <c r="O62" i="9"/>
  <c r="O69" i="9"/>
  <c r="O67" i="9"/>
  <c r="S45" i="9"/>
  <c r="S49" i="9"/>
  <c r="M70" i="9"/>
  <c r="M72" i="9" s="1"/>
  <c r="W203" i="3" l="1"/>
  <c r="D203" i="3"/>
  <c r="O70" i="9"/>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<sst xmlns="http://schemas.openxmlformats.org/spreadsheetml/2006/main" count="4804" uniqueCount="2542">
  <si>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</si>
  <si>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</si>
  <si>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</si>
  <si>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</si>
  <si>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</si>
  <si>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</si>
  <si>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</si>
  <si>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</si>
  <si>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</si>
  <si>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</si>
  <si>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</si>
  <si>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</si>
  <si>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</si>
  <si>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</si>
  <si>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</si>
  <si>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</si>
  <si>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</si>
  <si>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</si>
  <si>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</si>
  <si>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</si>
  <si>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</si>
  <si>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</si>
  <si>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</si>
  <si>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</si>
  <si>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</si>
  <si>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</si>
  <si>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</si>
  <si>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</si>
  <si>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</si>
  <si>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</si>
  <si>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</si>
  <si>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</si>
  <si>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</si>
  <si>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</si>
  <si>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</si>
  <si>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</si>
  <si>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</si>
  <si>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</si>
  <si>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</si>
  <si>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</si>
  <si>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</si>
  <si>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</si>
  <si>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</si>
  <si>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</si>
  <si>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</si>
  <si>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</si>
  <si>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</si>
  <si>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</si>
  <si>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</si>
  <si>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</si>
  <si>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</si>
  <si>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</si>
  <si>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</si>
  <si>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</si>
  <si>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</si>
  <si>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</si>
  <si>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</si>
  <si>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</si>
  <si>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</si>
  <si>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</si>
  <si>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</si>
  <si>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</si>
  <si>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</si>
  <si>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</si>
  <si>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</si>
  <si>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</si>
  <si>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</si>
  <si>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</si>
  <si>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</si>
  <si>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</si>
  <si>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</si>
  <si>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</si>
  <si>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</si>
  <si>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</si>
  <si>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</si>
  <si>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</si>
  <si>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</si>
  <si>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</si>
  <si>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</si>
  <si>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</si>
  <si>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</si>
  <si>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</si>
  <si>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</si>
  <si>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</si>
  <si>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</si>
  <si>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</si>
  <si>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</si>
  <si>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</si>
  <si>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</si>
  <si>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</si>
  <si>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</si>
  <si>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</si>
  <si>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</si>
  <si>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</si>
  <si>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</si>
  <si>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</si>
  <si>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</si>
  <si>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</si>
  <si>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</si>
  <si>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</si>
  <si>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</si>
  <si>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</si>
  <si>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</si>
  <si>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</si>
  <si>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</si>
  <si>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</si>
  <si>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</si>
  <si>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</si>
  <si>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</si>
  <si>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</si>
  <si>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</si>
  <si>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</si>
  <si>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</si>
  <si>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</si>
  <si>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</si>
  <si>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</si>
  <si>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</si>
  <si>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</si>
  <si>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</si>
  <si>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</si>
  <si>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</si>
  <si>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</si>
  <si>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</si>
  <si>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</si>
  <si>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</si>
  <si>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</si>
  <si>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</si>
  <si>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</si>
  <si>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</si>
  <si>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</si>
  <si>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</si>
  <si>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</si>
  <si>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</si>
  <si>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</si>
  <si>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</si>
  <si>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</si>
  <si>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</si>
  <si>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</si>
  <si>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</si>
  <si>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</si>
  <si>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</si>
  <si>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</si>
  <si>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</si>
  <si>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</si>
  <si>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</si>
  <si>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</si>
  <si>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</si>
  <si>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</si>
  <si>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</si>
  <si>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</si>
  <si>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</si>
  <si>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</si>
  <si>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</si>
  <si>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</si>
  <si>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</si>
  <si>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</si>
  <si>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</si>
  <si>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</si>
  <si>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</si>
  <si>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</si>
  <si>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</si>
  <si>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</si>
  <si>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</si>
  <si>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</si>
  <si>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</si>
  <si>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</si>
  <si>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</si>
  <si>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</si>
  <si>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</si>
  <si>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</si>
  <si>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</si>
  <si>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</si>
  <si>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</si>
  <si>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</si>
  <si>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</si>
  <si>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</si>
  <si>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</si>
  <si>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</si>
  <si>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</si>
  <si>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</si>
  <si>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</si>
  <si>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</si>
  <si>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</si>
  <si>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</si>
  <si>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</si>
  <si>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</si>
  <si>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</si>
  <si>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</si>
  <si>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</si>
  <si>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</si>
  <si>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</si>
  <si>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</si>
  <si>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</si>
  <si>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</si>
  <si>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</si>
  <si>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</si>
  <si>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</si>
  <si>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</si>
  <si>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</si>
  <si>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</si>
  <si>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</si>
  <si>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</si>
  <si>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</si>
  <si>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</si>
  <si>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</si>
  <si>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</si>
  <si>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</si>
  <si>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</si>
  <si>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</si>
  <si>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</si>
  <si>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</si>
  <si>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</si>
  <si>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</si>
  <si>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</si>
  <si>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</si>
  <si>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</si>
  <si>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</si>
  <si>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</si>
  <si>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</si>
  <si>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</si>
  <si>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</si>
  <si>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</si>
  <si>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</si>
  <si>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</si>
  <si>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</si>
  <si>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</si>
  <si>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</si>
  <si>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</si>
  <si>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</si>
  <si>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</si>
  <si>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</si>
  <si>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</si>
  <si>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</si>
  <si>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</si>
  <si>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</si>
  <si>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</si>
  <si>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</si>
  <si>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</si>
  <si>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</si>
  <si>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</si>
  <si>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</si>
  <si>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</si>
  <si>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</si>
  <si>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</si>
  <si>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</si>
  <si>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</si>
  <si>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</si>
  <si>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</si>
  <si>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</si>
  <si>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</si>
  <si>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</si>
  <si>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</si>
  <si>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</si>
  <si>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</si>
  <si>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</si>
  <si>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</si>
  <si>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</si>
  <si>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</si>
  <si>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</si>
  <si>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</si>
  <si>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</si>
  <si>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</si>
  <si>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</si>
  <si>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</si>
  <si>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</si>
  <si>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</si>
  <si>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</si>
  <si>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</si>
  <si>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</si>
  <si>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</si>
  <si>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</si>
  <si>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</si>
  <si>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</si>
  <si>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</si>
  <si>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</si>
  <si>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</si>
  <si>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</si>
  <si>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</si>
  <si>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</si>
  <si>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</si>
  <si>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</si>
  <si>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</si>
  <si>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</si>
  <si>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</si>
  <si>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</si>
  <si>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</si>
  <si>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</si>
  <si>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</si>
  <si>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</si>
  <si>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</si>
  <si>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</si>
  <si>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</si>
  <si>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</si>
  <si>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</si>
  <si>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</si>
  <si>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</si>
  <si>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</si>
  <si>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</si>
  <si>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</si>
  <si>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</si>
  <si>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</si>
  <si>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</si>
  <si>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</si>
  <si>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</si>
  <si>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</si>
  <si>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</si>
  <si>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</si>
  <si>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</si>
  <si>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</si>
  <si>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</si>
  <si>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</si>
  <si>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</si>
  <si>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</si>
  <si>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</si>
  <si>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</si>
  <si>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</si>
  <si>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</si>
  <si>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</si>
  <si>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</si>
  <si>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</si>
  <si>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</si>
  <si>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</si>
  <si>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</si>
  <si>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</si>
  <si>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</si>
  <si>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</si>
  <si>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</si>
  <si>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</si>
  <si>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</si>
  <si>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</si>
  <si>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</si>
  <si>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</si>
  <si>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</si>
  <si>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</si>
  <si>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</si>
  <si>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</si>
  <si>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</si>
  <si>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</si>
  <si>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</si>
  <si>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</si>
  <si>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</si>
  <si>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</si>
  <si>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</si>
  <si>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</si>
  <si>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</si>
  <si>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</si>
  <si>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</si>
  <si>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</si>
  <si>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</si>
  <si>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</si>
  <si>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</si>
  <si>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</si>
  <si>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</si>
  <si>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</si>
  <si>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</si>
  <si>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</si>
  <si>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</si>
  <si>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</si>
  <si>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</si>
  <si>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</si>
  <si>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</si>
  <si>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</si>
  <si>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</si>
  <si>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</si>
  <si>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</si>
  <si>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</si>
  <si>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</si>
  <si>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</si>
  <si>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</si>
  <si>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</si>
  <si>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</si>
  <si>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</si>
  <si>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</si>
  <si>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</si>
  <si>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</si>
  <si>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</si>
  <si>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</si>
  <si>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</si>
  <si>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</si>
  <si>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</si>
  <si>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</si>
  <si>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</si>
  <si>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</si>
  <si>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</si>
  <si>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</si>
  <si>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</si>
  <si>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</si>
  <si>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</si>
  <si>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</si>
  <si>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</si>
  <si>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</si>
  <si>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</si>
  <si>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</si>
  <si>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</si>
  <si>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</si>
  <si>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</si>
  <si>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</si>
  <si>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</si>
  <si>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</si>
  <si>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</si>
  <si>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</si>
  <si>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</si>
  <si>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</si>
  <si>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</si>
  <si>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</si>
  <si>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</si>
  <si>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</si>
  <si>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</si>
  <si>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</si>
  <si>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</si>
  <si>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</si>
  <si>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</si>
  <si>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</si>
  <si>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</si>
  <si>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</si>
  <si>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</si>
  <si>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</si>
  <si>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</si>
  <si>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</si>
  <si>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</si>
  <si>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</si>
  <si>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</si>
  <si>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</si>
  <si>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</si>
  <si>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</si>
  <si>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</si>
  <si>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</si>
  <si>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</si>
  <si>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</si>
  <si>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</si>
  <si>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</si>
  <si>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</si>
  <si>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</si>
  <si>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</si>
  <si>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</si>
  <si>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</si>
  <si>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</si>
  <si>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</si>
  <si>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</si>
  <si>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</si>
  <si>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</si>
  <si>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</si>
  <si>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</si>
  <si>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</si>
  <si>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</si>
  <si>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</si>
  <si>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</si>
  <si>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</si>
  <si>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</si>
  <si>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</si>
  <si>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</si>
  <si>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</si>
  <si>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</si>
  <si>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</si>
  <si>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</si>
  <si>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</si>
  <si>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</si>
  <si>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</si>
  <si>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</si>
  <si>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</si>
  <si>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</si>
  <si>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</si>
  <si>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</si>
  <si>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</si>
  <si>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</si>
  <si>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</si>
  <si>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</si>
  <si>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</si>
  <si>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</si>
  <si>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</si>
  <si>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</si>
  <si>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</si>
  <si>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</si>
  <si>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</si>
  <si>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</si>
  <si>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</si>
  <si>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</si>
  <si>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</si>
  <si>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</si>
  <si>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</si>
  <si>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</si>
  <si>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</si>
  <si>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</si>
  <si>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</si>
  <si>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</si>
  <si>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</si>
  <si>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</si>
  <si>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</si>
  <si>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</si>
  <si>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</si>
  <si>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</si>
  <si>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</si>
  <si>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</si>
  <si>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</si>
  <si>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</si>
  <si>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</si>
  <si>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</si>
  <si>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</si>
  <si>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</si>
  <si>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</si>
  <si>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</si>
  <si>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</si>
  <si>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</si>
  <si>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</si>
  <si>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</si>
  <si>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</si>
  <si>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</si>
  <si>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</si>
  <si>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</si>
  <si>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</si>
  <si>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</si>
  <si>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</si>
  <si>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</si>
  <si>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</si>
  <si>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</si>
  <si>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</si>
  <si>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</si>
  <si>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</si>
  <si>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</si>
  <si>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</si>
  <si>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</si>
  <si>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</si>
  <si>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</si>
  <si>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</si>
  <si>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</si>
  <si>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</si>
  <si>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</si>
  <si>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</si>
  <si>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</si>
  <si>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</si>
  <si>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</si>
  <si>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</si>
  <si>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</si>
  <si>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</si>
  <si>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</si>
  <si>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</si>
  <si>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</si>
  <si>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</si>
  <si>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</si>
  <si>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</si>
  <si>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</si>
  <si>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</si>
  <si>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</si>
  <si>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</si>
  <si>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</si>
  <si>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</si>
  <si>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</si>
  <si>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</si>
  <si>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</si>
  <si>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</si>
  <si>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</si>
  <si>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</si>
  <si>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</si>
  <si>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</si>
  <si>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</si>
  <si>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</si>
  <si>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</si>
  <si>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</si>
  <si>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</si>
  <si>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</si>
  <si>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</si>
  <si>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</si>
  <si>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</si>
  <si>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</si>
  <si>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</si>
  <si>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</si>
  <si>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</si>
  <si>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</si>
  <si>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</si>
  <si>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</si>
  <si>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</si>
  <si>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</si>
  <si>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</si>
  <si>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</si>
  <si>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</si>
  <si>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</si>
  <si>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</si>
  <si>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</si>
  <si>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</si>
  <si>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</si>
  <si>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</si>
  <si>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</si>
  <si>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</si>
  <si>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</si>
  <si>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</si>
  <si>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</si>
  <si>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</si>
  <si>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</si>
  <si>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</si>
  <si>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</si>
  <si>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</si>
  <si>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</si>
  <si>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</si>
  <si>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</si>
  <si>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</si>
  <si>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</si>
  <si>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</si>
  <si>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</si>
  <si>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</si>
  <si>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</si>
  <si>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</si>
  <si>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</si>
  <si>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</si>
  <si>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</si>
  <si>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</si>
  <si>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</si>
  <si>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</si>
  <si>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</si>
  <si>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</si>
  <si>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</si>
  <si>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</si>
  <si>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</si>
  <si>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</si>
  <si>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</si>
  <si>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</si>
  <si>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</si>
  <si>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</si>
  <si>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</si>
  <si>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</si>
  <si>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</si>
  <si>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</si>
  <si>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</si>
  <si>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</si>
  <si>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</si>
  <si>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</si>
  <si>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</si>
  <si>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</si>
  <si>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</si>
  <si>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</si>
  <si>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</si>
  <si>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</si>
  <si>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</si>
  <si>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</si>
  <si>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</si>
  <si>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</si>
  <si>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</si>
  <si>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</si>
  <si>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</si>
  <si>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</si>
  <si>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</si>
  <si>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</si>
  <si>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</si>
  <si>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</si>
  <si>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</si>
  <si>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</si>
  <si>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</si>
  <si>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</si>
  <si>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</si>
  <si>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</si>
  <si>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</si>
  <si>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</si>
  <si>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</si>
  <si>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</si>
  <si>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</si>
  <si>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</si>
  <si>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</si>
  <si>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</si>
  <si>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</si>
  <si>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</si>
  <si>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</si>
  <si>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</si>
  <si>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</si>
  <si>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</si>
  <si>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</si>
  <si>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</si>
  <si>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</si>
  <si>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</si>
  <si>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</si>
  <si>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</si>
  <si>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</si>
  <si>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</si>
  <si>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</si>
  <si>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</si>
  <si>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</si>
  <si>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</si>
  <si>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</si>
  <si>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</si>
  <si>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</si>
  <si>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</si>
  <si>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</si>
  <si>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</si>
  <si>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</si>
  <si>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</si>
  <si>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</si>
  <si>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</si>
  <si>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</si>
  <si>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</si>
  <si>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</si>
  <si>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</si>
  <si>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</si>
  <si>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</si>
  <si>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</si>
  <si>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</si>
  <si>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</si>
  <si>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</si>
  <si>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</si>
  <si>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</si>
  <si>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</si>
  <si>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</si>
  <si>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</si>
  <si>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</si>
  <si>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</si>
  <si>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</si>
  <si>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</si>
  <si>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</si>
  <si>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</si>
  <si>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</si>
  <si>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</si>
  <si>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</si>
  <si>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</si>
  <si>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</si>
  <si>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</si>
  <si>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</si>
  <si>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</si>
  <si>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</si>
  <si>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</si>
  <si>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</si>
  <si>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</si>
  <si>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</si>
  <si>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</si>
  <si>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</si>
  <si>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</si>
  <si>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</si>
  <si>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</si>
  <si>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</si>
  <si>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</si>
  <si>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</si>
  <si>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</si>
  <si>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</si>
  <si>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</si>
  <si>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</si>
  <si>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</si>
  <si>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</si>
  <si>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</si>
  <si>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</si>
  <si>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</si>
  <si>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</si>
  <si>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</si>
  <si>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</si>
  <si>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</si>
  <si>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</si>
  <si>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</si>
  <si>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</si>
  <si>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</si>
  <si>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</si>
  <si>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</si>
  <si>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</si>
  <si>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</si>
  <si>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</si>
  <si>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</si>
  <si>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</si>
  <si>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</si>
  <si>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</si>
  <si>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</si>
  <si>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</si>
  <si>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</si>
  <si>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</si>
  <si>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</si>
  <si>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</si>
  <si>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</si>
  <si>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</si>
  <si>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</si>
  <si>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</si>
  <si>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</si>
  <si>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</si>
  <si>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</si>
  <si>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</si>
  <si>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</si>
  <si>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</si>
  <si>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</si>
  <si>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</si>
  <si>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</si>
  <si>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</si>
  <si>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</si>
  <si>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</si>
  <si>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</si>
  <si>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</si>
  <si>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</si>
  <si>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</si>
  <si>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</si>
  <si>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</si>
  <si>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</si>
  <si>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</si>
  <si>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</si>
  <si>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</si>
  <si>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</si>
  <si>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</si>
  <si>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</si>
  <si>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</si>
  <si>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</si>
  <si>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</si>
  <si>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</si>
  <si>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</si>
  <si>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</si>
  <si>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</si>
  <si>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</si>
  <si>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</si>
  <si>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</si>
  <si>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</si>
  <si>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</si>
  <si>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</si>
  <si>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</si>
  <si>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</si>
  <si>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</si>
  <si>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</si>
  <si>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</si>
  <si>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</si>
  <si>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</si>
  <si>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</si>
  <si>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</si>
  <si>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</si>
  <si>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</si>
  <si>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</si>
  <si>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</si>
  <si>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</si>
  <si>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</si>
  <si>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</si>
  <si>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</si>
  <si>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</si>
  <si>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</si>
  <si>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</si>
  <si>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</si>
  <si>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</si>
  <si>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</si>
  <si>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</si>
  <si>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</si>
  <si>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</si>
  <si>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</si>
  <si>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</si>
  <si>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</si>
  <si>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</si>
  <si>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</si>
  <si>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</si>
  <si>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</si>
  <si>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</si>
  <si>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</si>
  <si>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</si>
  <si>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</si>
  <si>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</si>
  <si>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</si>
  <si>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</si>
  <si>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</si>
  <si>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</si>
  <si>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</si>
  <si>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</si>
  <si>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</si>
  <si>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</si>
  <si>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</si>
  <si>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</si>
  <si>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</si>
  <si>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</si>
  <si>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</si>
  <si>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</si>
  <si>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</si>
  <si>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</si>
  <si>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</si>
  <si>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</si>
  <si>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</si>
  <si>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</si>
  <si>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</si>
  <si>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</si>
  <si>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</si>
  <si>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</si>
  <si>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</si>
  <si>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</si>
  <si>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</si>
  <si>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</si>
  <si>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</si>
  <si>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</si>
  <si>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</si>
  <si>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</si>
  <si>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</si>
  <si>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</si>
  <si>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</si>
  <si>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</si>
  <si>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</si>
  <si>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</si>
  <si>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</si>
  <si>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</si>
  <si>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</si>
  <si>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</si>
  <si>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</si>
  <si>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</si>
  <si>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</si>
  <si>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</si>
  <si>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</si>
  <si>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</si>
  <si>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</si>
  <si>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</si>
  <si>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</si>
  <si>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</si>
  <si>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</si>
  <si>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</si>
  <si>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</si>
  <si>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</si>
  <si>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</si>
  <si>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</si>
  <si>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</si>
  <si>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</si>
  <si>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</si>
  <si>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</si>
  <si>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</si>
  <si>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</si>
  <si>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</si>
  <si>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</si>
  <si>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</si>
  <si>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</si>
  <si>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</si>
  <si>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</si>
  <si>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</si>
  <si>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</si>
  <si>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</si>
  <si>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</si>
  <si>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</si>
  <si>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</si>
  <si>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</si>
  <si>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</si>
  <si>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</si>
  <si>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</si>
  <si>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</si>
  <si>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</si>
  <si>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</si>
  <si>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</si>
  <si>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</si>
  <si>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</si>
  <si>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</si>
  <si>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</si>
  <si>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</si>
  <si>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</si>
  <si>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</si>
  <si>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</si>
  <si>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</si>
  <si>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</si>
  <si>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</si>
  <si>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</si>
  <si>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</si>
  <si>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</si>
  <si>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</si>
  <si>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</si>
  <si>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</si>
  <si>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</si>
  <si>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</si>
  <si>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</si>
  <si>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</si>
  <si>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</si>
  <si>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</si>
  <si>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</si>
  <si>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</si>
  <si>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</si>
  <si>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</si>
  <si>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</si>
  <si>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</si>
  <si>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</si>
  <si>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</si>
  <si>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</si>
  <si>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</si>
  <si>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</si>
  <si>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</si>
  <si>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</si>
  <si>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</si>
  <si>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</si>
  <si>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</si>
  <si>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</si>
  <si>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</si>
  <si>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</si>
  <si>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</si>
  <si>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</si>
  <si>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</si>
  <si>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</si>
  <si>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</si>
  <si>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</si>
  <si>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</si>
  <si>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</si>
  <si>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</si>
  <si>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</si>
  <si>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</si>
  <si>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</si>
  <si>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</si>
  <si>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</si>
  <si>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</si>
  <si>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</si>
  <si>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</si>
  <si>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</si>
  <si>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</si>
  <si>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</si>
  <si>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</si>
  <si>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</si>
  <si>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</si>
  <si>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</si>
  <si>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</si>
  <si>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</si>
  <si>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</si>
  <si>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</si>
  <si>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</si>
  <si>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</si>
  <si>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</si>
  <si>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</si>
  <si>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</si>
  <si>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</si>
  <si>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</si>
  <si>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</si>
  <si>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</si>
  <si>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</si>
  <si>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</si>
  <si>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</si>
  <si>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</si>
  <si>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</si>
  <si>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</si>
  <si>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</si>
  <si>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</si>
  <si>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</si>
  <si>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</si>
  <si>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</si>
  <si>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</si>
  <si>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</si>
  <si>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</si>
  <si>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</si>
  <si>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</si>
  <si>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</si>
  <si>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</si>
  <si>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</si>
  <si>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</si>
  <si>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</si>
  <si>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</si>
  <si>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</si>
  <si>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</si>
  <si>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</si>
  <si>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</si>
  <si>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</si>
  <si>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</si>
  <si>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</si>
  <si>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</si>
  <si>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</si>
  <si>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</si>
  <si>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</si>
  <si>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</si>
  <si>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</si>
  <si>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</si>
  <si>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</si>
  <si>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</si>
  <si>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</si>
  <si>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</si>
  <si>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</si>
  <si>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</si>
  <si>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</si>
  <si>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</si>
  <si>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</si>
  <si>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</si>
  <si>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</si>
  <si>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</si>
  <si>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</si>
  <si>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</si>
  <si>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</si>
  <si>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</si>
  <si>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</si>
  <si>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</si>
  <si>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</si>
  <si>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</si>
  <si>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</si>
  <si>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</si>
  <si>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</si>
  <si>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</si>
  <si>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</si>
  <si>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</si>
  <si>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</si>
  <si>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</si>
  <si>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</si>
  <si>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</si>
  <si>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</si>
  <si>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</si>
  <si>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</si>
  <si>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</si>
  <si>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</si>
  <si>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</si>
  <si>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</si>
  <si>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</si>
  <si>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</si>
  <si>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</si>
  <si>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</si>
  <si>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</si>
  <si>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</si>
  <si>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</si>
  <si>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</si>
  <si>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</si>
  <si>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</si>
  <si>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</si>
  <si>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</si>
  <si>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</si>
  <si>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</si>
  <si>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</si>
  <si>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</si>
  <si>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</si>
  <si>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</si>
  <si>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</si>
  <si>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</si>
  <si>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</si>
  <si>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</si>
  <si>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</si>
  <si>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</si>
  <si>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</si>
  <si>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</si>
  <si>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</si>
  <si>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</si>
  <si>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</si>
  <si>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</si>
  <si>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</si>
  <si>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</si>
  <si>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</si>
  <si>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</si>
  <si>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</si>
  <si>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</si>
  <si>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</si>
  <si>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</si>
  <si>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</si>
  <si>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</si>
  <si>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</si>
  <si>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</si>
  <si>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</si>
  <si>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</si>
  <si>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</si>
  <si>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</si>
  <si>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</si>
  <si>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</si>
  <si>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</si>
  <si>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</si>
  <si>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</si>
  <si>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</si>
  <si>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</si>
  <si>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</si>
  <si>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</si>
  <si>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</si>
  <si>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</si>
  <si>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</si>
  <si>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</si>
  <si>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</si>
  <si>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</si>
  <si>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</si>
  <si>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</si>
  <si>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</si>
  <si>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</si>
  <si>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</si>
  <si>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</si>
  <si>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</si>
  <si>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</si>
  <si>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</si>
  <si>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</si>
  <si>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</si>
  <si>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</si>
  <si>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</si>
  <si>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</si>
  <si>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</si>
  <si>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</si>
  <si>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</si>
  <si>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</si>
  <si>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</si>
  <si>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</si>
  <si>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</si>
  <si>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</si>
  <si>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</si>
  <si>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</si>
  <si>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</si>
  <si>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</si>
  <si>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</si>
  <si>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</si>
  <si>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</si>
  <si>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</si>
  <si>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</si>
  <si>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</si>
  <si>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</si>
  <si>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</si>
  <si>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</si>
  <si>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</si>
  <si>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</si>
  <si>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</si>
  <si>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</si>
  <si>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</si>
  <si>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</si>
  <si>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</si>
  <si>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</si>
  <si>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</si>
  <si>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</si>
  <si>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</si>
  <si>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</si>
  <si>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</si>
  <si>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</si>
  <si>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</si>
  <si>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</si>
  <si>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</si>
  <si>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</si>
  <si>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</si>
  <si>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</si>
  <si>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</si>
  <si>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</si>
  <si>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</si>
  <si>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</si>
  <si>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</si>
  <si>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</si>
  <si>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</si>
  <si>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</si>
  <si>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</si>
  <si>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</si>
  <si>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</si>
  <si>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</si>
  <si>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</si>
  <si>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</si>
  <si>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</si>
  <si>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</si>
  <si>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</si>
  <si>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</si>
  <si>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</si>
  <si>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</si>
  <si>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</si>
  <si>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</si>
  <si>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</si>
  <si>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</si>
  <si>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</si>
  <si>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</si>
  <si>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</si>
  <si>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</si>
  <si>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</si>
  <si>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</si>
  <si>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</si>
  <si>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</si>
  <si>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</si>
  <si>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</si>
  <si>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</si>
  <si>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</si>
  <si>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</si>
  <si>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</si>
  <si>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</si>
  <si>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</si>
  <si>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</si>
  <si>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</si>
  <si>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</si>
  <si>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</si>
  <si>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</si>
  <si>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</si>
  <si>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</si>
  <si>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</si>
  <si>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</si>
  <si>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</si>
  <si>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</si>
  <si>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</si>
  <si>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</si>
  <si>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</si>
  <si>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</si>
  <si>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</si>
  <si>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</si>
  <si>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</si>
  <si>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</si>
  <si>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</si>
  <si>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</si>
  <si>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</si>
  <si>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</si>
  <si>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</si>
  <si>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</si>
  <si>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</si>
  <si>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</si>
  <si>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</si>
  <si>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</si>
  <si>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</si>
  <si>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</si>
  <si>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</si>
  <si>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</si>
  <si>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</si>
  <si>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</si>
  <si>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</si>
  <si>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</si>
  <si>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</si>
  <si>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</si>
  <si>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</si>
  <si>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</si>
  <si>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</si>
  <si>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</si>
  <si>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</si>
  <si>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</si>
  <si>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</si>
  <si>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</si>
  <si>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</si>
  <si>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</si>
  <si>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</si>
  <si>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</si>
  <si>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</si>
  <si>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</si>
  <si>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</si>
  <si>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</si>
  <si>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</si>
  <si>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</si>
  <si>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</si>
  <si>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</si>
  <si>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</si>
  <si>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</si>
  <si>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</si>
  <si>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</si>
  <si>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</si>
  <si>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</si>
  <si>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</si>
  <si>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</si>
  <si>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</si>
  <si>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</si>
  <si>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</si>
  <si>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</si>
  <si>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</si>
  <si>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</si>
  <si>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</si>
  <si>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</si>
  <si>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</si>
  <si>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</si>
  <si>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</si>
  <si>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</si>
  <si>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</si>
  <si>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</si>
  <si>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</si>
  <si>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</si>
  <si>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</si>
  <si>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</si>
  <si>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</si>
  <si>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</si>
  <si>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</si>
  <si>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</si>
  <si>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</si>
  <si>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</si>
  <si>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</si>
  <si>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</si>
  <si>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</si>
  <si>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</si>
  <si>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</si>
  <si>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</si>
  <si>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</si>
  <si>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</si>
  <si>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</si>
  <si>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</si>
  <si>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</si>
  <si>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</si>
  <si>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</si>
  <si>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</si>
  <si>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</si>
  <si>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</si>
  <si>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</si>
  <si>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</si>
  <si>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</si>
  <si>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</si>
  <si>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</si>
  <si>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</si>
  <si>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</si>
  <si>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</si>
  <si>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</si>
  <si>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</si>
  <si>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</si>
  <si>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</si>
  <si>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</si>
  <si>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</si>
  <si>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</si>
  <si>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</si>
  <si>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</si>
  <si>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</si>
  <si>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</si>
  <si>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</si>
  <si>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</si>
  <si>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</si>
  <si>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</si>
  <si>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</si>
  <si>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</si>
  <si>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</si>
  <si>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</si>
  <si>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</si>
  <si>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</si>
  <si>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</si>
  <si>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</si>
  <si>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</si>
  <si>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</si>
  <si>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</si>
  <si>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</si>
  <si>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</si>
  <si>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</si>
  <si>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</si>
  <si>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</si>
  <si>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</si>
  <si>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</si>
  <si>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</si>
  <si>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</si>
  <si>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</si>
  <si>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</si>
  <si>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</si>
  <si>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</si>
  <si>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</si>
  <si>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</si>
  <si>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</si>
  <si>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</si>
  <si>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</si>
  <si>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</si>
  <si>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</si>
  <si>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</si>
  <si>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</si>
  <si>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</si>
  <si>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</si>
  <si>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</si>
  <si>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</si>
  <si>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</si>
  <si>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</si>
  <si>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</si>
  <si>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</si>
  <si>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</si>
  <si>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</si>
  <si>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</si>
  <si>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</si>
  <si>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</si>
  <si>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</si>
  <si>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</si>
  <si>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</si>
  <si>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</si>
  <si>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</si>
  <si>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</si>
  <si>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</si>
  <si>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</si>
  <si>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</si>
  <si>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</si>
  <si>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</si>
  <si>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</si>
  <si>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</si>
  <si>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</si>
  <si>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</si>
  <si>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</si>
  <si>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</si>
  <si>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</si>
  <si>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</si>
  <si>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</si>
  <si>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</si>
  <si>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</si>
  <si>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</si>
  <si>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</si>
  <si>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</si>
  <si>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</si>
  <si>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</si>
  <si>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</si>
  <si>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</si>
  <si>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</si>
  <si>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</si>
  <si>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</si>
  <si>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</si>
  <si>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</si>
  <si>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</si>
  <si>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</si>
  <si>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</si>
  <si>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</si>
  <si>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</si>
  <si>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</si>
  <si>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</si>
  <si>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</si>
  <si>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</si>
  <si>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</si>
  <si>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</si>
  <si>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</si>
  <si>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</si>
  <si>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</si>
  <si>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</si>
  <si>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</si>
  <si>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</si>
  <si>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</si>
  <si>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</si>
  <si>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</si>
  <si>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</si>
  <si>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</si>
  <si>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</si>
  <si>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</si>
  <si>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</si>
  <si>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</si>
  <si>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</si>
  <si>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</si>
  <si>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</si>
  <si>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</si>
  <si>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</si>
  <si>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</si>
  <si>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</si>
  <si>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</si>
  <si>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</si>
  <si>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</si>
  <si>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</si>
  <si>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</si>
  <si>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</si>
  <si>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</si>
  <si>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</si>
  <si>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</si>
  <si>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</si>
  <si>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</si>
  <si>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</si>
  <si>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</si>
  <si>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</si>
  <si>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</si>
  <si>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</si>
  <si>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</si>
  <si>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</si>
  <si>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</si>
  <si>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</si>
  <si>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</si>
  <si>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</si>
  <si>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</si>
  <si>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</si>
  <si>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</si>
  <si>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</si>
  <si>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</si>
  <si>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</si>
  <si>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</si>
  <si>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</si>
  <si>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</si>
  <si>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</si>
  <si>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</si>
  <si>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</si>
  <si>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</si>
  <si>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</si>
  <si>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</si>
  <si>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</si>
  <si>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</si>
  <si>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</si>
  <si>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</si>
  <si>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</si>
  <si>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</si>
  <si>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</si>
  <si>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</si>
  <si>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</si>
  <si>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</si>
  <si>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</si>
  <si>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</si>
  <si>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</si>
  <si>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</si>
  <si>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</si>
  <si>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</si>
  <si>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</si>
  <si>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</si>
  <si>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</si>
  <si>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</si>
  <si>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</si>
  <si>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</si>
  <si>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</si>
  <si>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</si>
  <si>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</si>
  <si>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</si>
  <si>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</si>
  <si>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</si>
  <si>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</si>
  <si>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</si>
  <si>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</si>
  <si>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</si>
  <si>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</si>
  <si>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</si>
  <si>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</si>
  <si>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</si>
  <si>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</si>
  <si>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</si>
  <si>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</si>
  <si>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</si>
  <si>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</si>
  <si>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</si>
  <si>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</si>
  <si>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</si>
  <si>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</si>
  <si>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</si>
  <si>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</si>
  <si>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</si>
  <si>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</si>
  <si>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</si>
  <si>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</si>
  <si>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</si>
  <si>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</si>
  <si>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</si>
  <si>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</si>
  <si>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</si>
  <si>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</si>
  <si>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</si>
  <si>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</si>
  <si>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</si>
  <si>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</si>
  <si>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</si>
  <si>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</si>
  <si>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</si>
  <si>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</si>
  <si>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</si>
  <si>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</si>
  <si>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</si>
  <si>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</si>
  <si>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</si>
  <si>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</si>
  <si>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</si>
  <si>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</si>
  <si>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</si>
  <si>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</si>
  <si>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</si>
  <si>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</si>
  <si>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</si>
  <si>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</si>
  <si>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</si>
  <si>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</si>
  <si>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</si>
  <si>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</si>
  <si>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</si>
  <si>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</si>
  <si>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</si>
  <si>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</si>
  <si>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</si>
  <si>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</si>
  <si>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</si>
  <si>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</si>
  <si>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</si>
  <si>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</si>
  <si>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</si>
  <si>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</si>
  <si>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</si>
  <si>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</si>
  <si>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</si>
  <si>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</si>
  <si>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</si>
  <si>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</si>
  <si>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</si>
  <si>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</si>
  <si>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</si>
  <si>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</si>
  <si>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</si>
  <si>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</si>
  <si>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</si>
  <si>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</si>
  <si>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</si>
  <si>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</si>
  <si>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</si>
  <si>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</si>
  <si>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</si>
  <si>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</si>
  <si>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</si>
  <si>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</si>
  <si>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</si>
  <si>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</si>
  <si>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</si>
  <si>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</si>
  <si>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</si>
  <si>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</si>
  <si>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</si>
  <si>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</si>
  <si>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</si>
  <si>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</si>
  <si>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</si>
  <si>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</si>
  <si>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</si>
  <si>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</si>
  <si>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</si>
  <si>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</si>
  <si>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</si>
  <si>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</si>
  <si>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</si>
  <si>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</si>
  <si>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</si>
  <si>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</si>
  <si>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</si>
  <si>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</si>
  <si>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</si>
  <si>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</si>
  <si>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</si>
  <si>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</si>
  <si>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</si>
  <si>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</si>
  <si>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</si>
  <si>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</si>
  <si>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</si>
  <si>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</si>
  <si>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</si>
  <si>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</si>
  <si>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</si>
  <si>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</si>
  <si>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</si>
  <si>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</si>
  <si>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</si>
  <si>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</si>
  <si>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</si>
  <si>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</si>
  <si>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</si>
  <si>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</si>
  <si>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</si>
  <si>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</si>
  <si>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</si>
  <si>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</si>
  <si>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</si>
  <si>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</si>
  <si>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</si>
  <si>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</si>
  <si>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</si>
  <si>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</si>
  <si>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</si>
  <si>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</si>
  <si>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</si>
  <si>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</si>
  <si>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</si>
  <si>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</si>
  <si>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</si>
  <si>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</si>
  <si>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</si>
  <si>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</si>
  <si>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</si>
  <si>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</si>
  <si>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</si>
  <si>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</si>
  <si>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</si>
  <si>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</si>
  <si>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</si>
  <si>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</si>
  <si>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</si>
  <si>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</si>
  <si>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</si>
  <si>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</si>
  <si>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</si>
  <si>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</si>
  <si>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</si>
  <si>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</si>
  <si>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</si>
  <si>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</si>
  <si>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</si>
  <si>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</si>
  <si>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</si>
  <si>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</si>
  <si>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</si>
  <si>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</si>
  <si>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</si>
  <si>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</si>
  <si>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</si>
  <si>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</si>
  <si>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</si>
  <si>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</si>
  <si>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</si>
  <si>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</si>
  <si>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</si>
  <si>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</si>
  <si>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</si>
  <si>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</si>
  <si>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</si>
  <si>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</si>
  <si>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</si>
  <si>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</si>
  <si>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</si>
  <si>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</si>
  <si>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</si>
  <si>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</si>
  <si>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</si>
  <si>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</si>
  <si>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</si>
  <si>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</si>
  <si>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</si>
  <si>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</si>
  <si>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</si>
  <si>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</si>
  <si>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</si>
  <si>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</si>
  <si>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</si>
  <si>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</si>
  <si>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</si>
  <si>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</si>
  <si>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</si>
  <si>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</si>
  <si>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</si>
  <si>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</si>
  <si>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</si>
  <si>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</si>
  <si>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</si>
  <si>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</si>
  <si>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</si>
  <si>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</si>
  <si>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</si>
  <si>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</si>
  <si>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</si>
  <si>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</si>
  <si>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</si>
  <si>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</si>
  <si>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</si>
  <si>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</si>
  <si>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</si>
  <si>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</si>
  <si>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</si>
  <si>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</si>
  <si>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</si>
  <si>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</si>
  <si>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</si>
  <si>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</si>
  <si>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</si>
  <si>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</si>
  <si>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</si>
  <si>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</si>
  <si>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</si>
  <si>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</si>
  <si>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</si>
  <si>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</si>
  <si>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</si>
  <si>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</si>
  <si>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</si>
  <si>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</si>
  <si>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</si>
  <si>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</si>
  <si>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</si>
  <si>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</si>
  <si>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</si>
  <si>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</si>
  <si>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</si>
  <si>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</si>
  <si>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</si>
  <si>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</si>
  <si>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</si>
  <si>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</si>
  <si>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</si>
  <si>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</si>
  <si>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</si>
  <si>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</si>
  <si>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</si>
  <si>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</si>
  <si>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</si>
  <si>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</si>
  <si>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</si>
  <si>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</si>
  <si>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</si>
  <si>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</si>
  <si>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</si>
  <si>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</si>
  <si>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</si>
  <si>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</si>
  <si>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</si>
  <si>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</si>
  <si>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</si>
  <si>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</si>
  <si>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</si>
  <si>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</si>
  <si>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</si>
  <si>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</si>
  <si>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</si>
  <si>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</si>
  <si>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</si>
  <si>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</si>
  <si>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</si>
  <si>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</si>
  <si>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</si>
  <si>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</si>
  <si>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</si>
  <si>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</si>
  <si>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</si>
  <si>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</si>
  <si>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</si>
  <si>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</si>
  <si>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</si>
  <si>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</si>
  <si>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</si>
  <si>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</si>
  <si>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</si>
  <si>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</si>
  <si>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</si>
  <si>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</si>
  <si>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</si>
  <si>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</si>
  <si>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</si>
  <si>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</si>
  <si>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</si>
  <si>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</si>
  <si>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</si>
  <si>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</si>
  <si>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</si>
  <si>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</si>
  <si>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</si>
  <si>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</si>
  <si>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</si>
  <si>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</si>
  <si>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</si>
  <si>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</si>
  <si>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</si>
  <si>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</si>
  <si>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</si>
  <si>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</si>
  <si>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</si>
  <si>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</si>
  <si>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</si>
  <si>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</si>
  <si>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</si>
  <si>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</si>
  <si>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</si>
  <si>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</si>
  <si>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</si>
  <si>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</si>
  <si>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</si>
  <si>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</si>
  <si>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</si>
  <si>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</si>
  <si>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</si>
  <si>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</si>
  <si>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</si>
  <si>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</si>
  <si>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</si>
  <si>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</si>
  <si>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</si>
  <si>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</si>
  <si>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</si>
  <si>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</si>
  <si>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</si>
  <si>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</si>
  <si>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</si>
  <si>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</si>
  <si>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</si>
  <si>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</si>
  <si>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</si>
  <si>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</si>
  <si>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</si>
  <si>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</si>
  <si>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</si>
  <si>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</si>
  <si>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</si>
  <si>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</si>
  <si>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</si>
  <si>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</si>
  <si>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</si>
  <si>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</si>
  <si>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</si>
  <si>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</si>
  <si>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</si>
  <si>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</si>
  <si>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</si>
  <si>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</si>
  <si>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</si>
  <si>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</si>
  <si>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</si>
  <si>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</si>
  <si>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</si>
  <si>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</si>
  <si>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</si>
  <si>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</si>
  <si>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</si>
  <si>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</si>
  <si>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</si>
  <si>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</si>
  <si>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</si>
  <si>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</si>
  <si>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</si>
  <si>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</si>
  <si>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</si>
  <si>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</si>
  <si>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</si>
  <si>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</si>
  <si>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</si>
  <si>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</si>
  <si>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</si>
  <si>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</si>
  <si>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</si>
  <si>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</si>
  <si>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</si>
  <si>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</si>
  <si>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</si>
  <si>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</si>
  <si>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</si>
  <si>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</si>
  <si>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</si>
  <si>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</si>
  <si>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</si>
  <si>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</si>
  <si>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</si>
  <si>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</si>
  <si>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</si>
  <si>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</si>
  <si>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</si>
  <si>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</si>
  <si>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</si>
  <si>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</si>
  <si>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</si>
  <si>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</si>
  <si>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</si>
  <si>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</si>
  <si>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</si>
  <si>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</si>
  <si>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</si>
  <si>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</si>
  <si>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</si>
  <si>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</si>
  <si>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</si>
  <si>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</si>
  <si>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</si>
  <si>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</si>
  <si>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</si>
  <si>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</si>
  <si>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</si>
  <si>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</si>
  <si>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</si>
  <si>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</si>
  <si>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</si>
  <si>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</si>
  <si>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</si>
  <si>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</si>
  <si>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</si>
  <si>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</si>
  <si>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</si>
  <si>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</si>
  <si>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</si>
  <si>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</si>
  <si>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</si>
  <si>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</si>
  <si>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</si>
  <si>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</si>
  <si>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</si>
  <si>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</si>
  <si>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</si>
  <si>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</si>
  <si>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</si>
  <si>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</si>
  <si>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</si>
  <si>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</si>
  <si>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</si>
  <si>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</si>
  <si>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</si>
  <si>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</si>
  <si>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</si>
  <si>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</si>
  <si>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</si>
  <si>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</si>
  <si>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</si>
  <si>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</si>
  <si>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</si>
  <si>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</si>
  <si>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</si>
  <si>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</si>
  <si>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</si>
  <si>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</si>
  <si>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</si>
  <si>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</si>
  <si>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</si>
  <si>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</si>
  <si>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</si>
  <si>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</si>
  <si>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</si>
  <si>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</si>
  <si>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</si>
  <si>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</si>
  <si>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</si>
  <si>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</si>
  <si>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</si>
  <si>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</si>
  <si>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</si>
  <si>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</si>
  <si>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</si>
  <si>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</si>
  <si>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</si>
  <si>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</si>
  <si>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</si>
  <si>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</si>
  <si>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</si>
  <si>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</si>
  <si>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</si>
  <si>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</si>
  <si>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</si>
  <si>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</si>
  <si>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</si>
  <si>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</si>
  <si>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</si>
  <si>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</si>
  <si>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</si>
  <si>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</si>
  <si>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</si>
  <si>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</si>
  <si>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</si>
  <si>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</si>
  <si>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</si>
  <si>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</si>
  <si>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</si>
  <si>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</si>
  <si>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</si>
  <si>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</si>
  <si>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</si>
  <si>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</si>
  <si>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</si>
  <si>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</si>
  <si>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</si>
  <si>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</si>
  <si>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</si>
  <si>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</si>
  <si>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</si>
  <si>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</si>
  <si>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</si>
  <si>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</si>
  <si>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</si>
  <si>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</si>
  <si>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</si>
  <si>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</si>
  <si>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</si>
  <si>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</si>
  <si>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</si>
  <si>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</si>
  <si>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</si>
  <si>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</si>
  <si>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</si>
  <si>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</si>
  <si>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</si>
  <si>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</si>
  <si>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</si>
  <si>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</si>
  <si>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</si>
  <si>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</si>
  <si>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</si>
  <si>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</si>
  <si>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</si>
  <si>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</si>
  <si>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</si>
  <si>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</si>
  <si>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</si>
  <si>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</si>
  <si>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</si>
  <si>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</si>
  <si>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</si>
  <si>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</si>
  <si>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</si>
  <si>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</si>
  <si>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</si>
  <si>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</si>
  <si>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</si>
  <si>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</si>
  <si>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</si>
  <si>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</si>
  <si>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</si>
  <si>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</si>
  <si>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</si>
  <si>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</si>
  <si>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</si>
  <si>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</si>
  <si>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</si>
  <si>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</si>
  <si>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</si>
  <si>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</si>
  <si>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</si>
  <si>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</si>
  <si>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</si>
  <si>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</si>
  <si>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</si>
  <si>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</si>
  <si>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</si>
  <si>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</si>
  <si>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</si>
  <si>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</si>
  <si>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</si>
  <si>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</si>
  <si>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</si>
  <si>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</si>
  <si>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</si>
  <si>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</si>
  <si>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</si>
  <si>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</si>
  <si>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</si>
  <si>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</si>
  <si>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</si>
  <si>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</si>
  <si>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</si>
  <si>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</si>
  <si>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</si>
  <si>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</si>
  <si>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</si>
  <si>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</si>
  <si>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</si>
  <si>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</si>
  <si>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</si>
  <si>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</si>
  <si>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</si>
  <si>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</si>
  <si>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</si>
  <si>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</si>
  <si>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</si>
  <si>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</si>
  <si>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</si>
  <si>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</si>
  <si>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</si>
  <si>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</si>
  <si>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</si>
  <si>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</si>
  <si>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</si>
  <si>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</si>
  <si>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</si>
  <si>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</si>
  <si>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</si>
  <si>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</si>
  <si>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</si>
  <si>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</si>
  <si>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</si>
  <si>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</si>
  <si>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</si>
  <si>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</si>
  <si>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</si>
  <si>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</si>
  <si>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</si>
  <si>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</si>
  <si>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</si>
  <si>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</si>
  <si>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</si>
  <si>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</si>
  <si>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</si>
  <si>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</si>
  <si>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</si>
  <si>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</si>
  <si>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</si>
  <si>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</si>
  <si>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</si>
  <si>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</si>
  <si>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</si>
  <si>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</si>
  <si>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</si>
  <si>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</si>
  <si>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</si>
  <si>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</si>
  <si>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</si>
  <si>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</si>
  <si>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</si>
  <si>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</si>
  <si>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</si>
  <si>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</si>
  <si>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</si>
  <si>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</si>
  <si>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</si>
  <si>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</si>
  <si>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</si>
  <si>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</si>
  <si>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</si>
  <si>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</si>
  <si>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</si>
  <si>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</si>
  <si>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</si>
  <si>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</si>
  <si>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</si>
  <si>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</si>
  <si>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</si>
  <si>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</si>
  <si>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</si>
  <si>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</si>
  <si>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</si>
  <si>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</si>
  <si>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</si>
  <si>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</si>
  <si>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</si>
  <si>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</si>
  <si>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</si>
  <si>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</si>
  <si>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</si>
  <si>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</si>
  <si>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</si>
  <si>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</si>
  <si>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</si>
  <si>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</si>
  <si>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</si>
  <si>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</si>
  <si>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</si>
  <si>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</si>
  <si>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</si>
  <si>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</si>
  <si>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</si>
  <si>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</si>
  <si>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</si>
  <si>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</si>
  <si>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</si>
  <si>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</si>
  <si>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</si>
  <si>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</si>
  <si>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</si>
  <si>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</si>
  <si>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</si>
  <si>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</si>
  <si>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</si>
  <si>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</si>
  <si>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</si>
  <si>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</si>
  <si>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</si>
  <si>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</si>
  <si>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</si>
  <si>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</si>
  <si>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</si>
  <si>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</si>
  <si>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</si>
  <si>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</si>
  <si>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</si>
  <si>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</si>
  <si>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</si>
  <si>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</si>
  <si>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</si>
  <si>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</si>
  <si>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</si>
  <si>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</si>
  <si>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</si>
  <si>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</si>
  <si>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</si>
  <si>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</si>
  <si>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</si>
  <si>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</si>
  <si>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</si>
  <si>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</si>
  <si>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</si>
  <si>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</si>
  <si>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</si>
  <si>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</si>
  <si>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</si>
  <si>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</si>
  <si>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</si>
  <si>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</si>
  <si>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</si>
  <si>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</si>
  <si>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</si>
  <si>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</si>
  <si>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</si>
  <si>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</si>
  <si>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</si>
  <si>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</si>
  <si>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</si>
  <si>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</si>
  <si>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</si>
  <si>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</si>
  <si>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</si>
  <si>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</si>
  <si>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</si>
  <si>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</si>
  <si>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</si>
  <si>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</si>
  <si>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</si>
  <si>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</si>
  <si>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</si>
  <si>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</si>
  <si>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</si>
  <si>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</si>
  <si>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</si>
  <si>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</si>
  <si>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</si>
  <si>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</si>
  <si>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</si>
  <si>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</si>
  <si>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</si>
  <si>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</si>
  <si>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</si>
  <si>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</si>
  <si>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</si>
  <si>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</si>
  <si>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</si>
  <si>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</si>
  <si>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Derek Silva Community</t>
  </si>
  <si>
    <t>Ramie Dare</t>
  </si>
  <si>
    <t>Vice President</t>
  </si>
  <si>
    <t>San Francisco Mayor's Office of Housing and Community Development</t>
  </si>
  <si>
    <t>Kate Hartley</t>
  </si>
  <si>
    <t>1 South Van Ness, 5th Floor</t>
  </si>
  <si>
    <t xml:space="preserve">San Francisco  </t>
  </si>
  <si>
    <t>415-701-5528</t>
  </si>
  <si>
    <t>415-701-5501</t>
  </si>
  <si>
    <t>kate.hartley@sfgov.org</t>
  </si>
  <si>
    <t>082</t>
  </si>
  <si>
    <t>20 Franklin Street</t>
  </si>
  <si>
    <t>0836/010</t>
  </si>
  <si>
    <t>40%/60%</t>
  </si>
  <si>
    <t>1256 Market Streeet</t>
  </si>
  <si>
    <t>Managing GP</t>
  </si>
  <si>
    <t>CA</t>
  </si>
  <si>
    <t>415-355-7118</t>
  </si>
  <si>
    <t>rdare@mercyhousing.org</t>
  </si>
  <si>
    <t>Mercy Housing Calwest</t>
  </si>
  <si>
    <t>Mercy Housing California</t>
  </si>
  <si>
    <t>Michael Kaplan</t>
  </si>
  <si>
    <t>415-355-7126</t>
  </si>
  <si>
    <t>mkaplan@mercyhousing.org</t>
  </si>
  <si>
    <t>Developer</t>
  </si>
  <si>
    <t>1256 Market Street</t>
  </si>
  <si>
    <t>San Francisco, CA 94102</t>
  </si>
  <si>
    <t>Paulett Taggart Architects</t>
  </si>
  <si>
    <t>725 Greenwich Street, #400</t>
  </si>
  <si>
    <t>San Francisco, CA 94133</t>
  </si>
  <si>
    <t>Eric Robinson</t>
  </si>
  <si>
    <t>D+H Construction</t>
  </si>
  <si>
    <t>2107 Kearney Street</t>
  </si>
  <si>
    <t>El Cerrito, CA 94530</t>
  </si>
  <si>
    <t>Jansen Lum</t>
  </si>
  <si>
    <t>Gubb &amp; Barshay</t>
  </si>
  <si>
    <t>235 Montgomery Street, Suite 1110</t>
  </si>
  <si>
    <t>San Francisco, CA 94104</t>
  </si>
  <si>
    <t>Evan Gross</t>
  </si>
  <si>
    <t>Bright Green Strategies</t>
  </si>
  <si>
    <t>1717 Seabright Avenue, Suite 4</t>
  </si>
  <si>
    <t>Santa Cruz, CA 94701</t>
  </si>
  <si>
    <t>Sharon Block</t>
  </si>
  <si>
    <t>Cohn Reznick</t>
  </si>
  <si>
    <t>525 North Tyron Street, Suite 1000</t>
  </si>
  <si>
    <t>Charlotte, NC 28202</t>
  </si>
  <si>
    <t>Nic Mathias</t>
  </si>
  <si>
    <t>TBD</t>
  </si>
  <si>
    <t>Newport Realty Advisors</t>
  </si>
  <si>
    <t>1699 Van Ness Avenue</t>
  </si>
  <si>
    <t>San Francisco, CA 94109</t>
  </si>
  <si>
    <t>Charlie Castro</t>
  </si>
  <si>
    <t>Mercy Housing Management Group</t>
  </si>
  <si>
    <t>Jacquie Hoffman</t>
  </si>
  <si>
    <t>California Housing Partnership</t>
  </si>
  <si>
    <t>49 Stevenson Street, Suite 500</t>
  </si>
  <si>
    <t>San Francisco, CA 94105</t>
  </si>
  <si>
    <t>Lauren Maddock</t>
  </si>
  <si>
    <t>Real Estate Valuation Services</t>
  </si>
  <si>
    <t>840 Olive Avenue, #3</t>
  </si>
  <si>
    <t>South San Francisco CA 94080</t>
  </si>
  <si>
    <t>Joe Napoliello</t>
  </si>
  <si>
    <t>Elizabeth McLachlan Consulting</t>
  </si>
  <si>
    <t>2370 Market Street, Suite 189</t>
  </si>
  <si>
    <t>San Francisco, CA 94114</t>
  </si>
  <si>
    <t>Elizabeth McLachlan</t>
  </si>
  <si>
    <t>Catholic Charities San Francisco</t>
  </si>
  <si>
    <t>990 Eddy Street</t>
  </si>
  <si>
    <t>Kevin Fauteux</t>
  </si>
  <si>
    <t>415-355-7101</t>
  </si>
  <si>
    <t xml:space="preserve">er@ptarc.com										</t>
  </si>
  <si>
    <t>415-801-2807</t>
  </si>
  <si>
    <t xml:space="preserve">egross@gubbandbarshay.com										</t>
  </si>
  <si>
    <t>egross@gubbandbarshay.com</t>
  </si>
  <si>
    <t>415-781-6600</t>
  </si>
  <si>
    <t>510-237-7883</t>
  </si>
  <si>
    <t>jansen@dh-construction.com</t>
  </si>
  <si>
    <t>510-863-1109</t>
  </si>
  <si>
    <t>sharon@brightgreenstrategies.com</t>
  </si>
  <si>
    <t>704-900-2013</t>
  </si>
  <si>
    <t>704-900-2014</t>
  </si>
  <si>
    <t>415-433-6804</t>
  </si>
  <si>
    <t>nic.mathias@cohnreznick.com</t>
  </si>
  <si>
    <t>lmaddock@chpc.net</t>
  </si>
  <si>
    <t>charlie@newportrealtyadvisors.com</t>
  </si>
  <si>
    <t>415-355-7124</t>
  </si>
  <si>
    <t>jhoffman@mercyhousing.org</t>
  </si>
  <si>
    <t>415-835-6060</t>
  </si>
  <si>
    <t>415-309-6728</t>
  </si>
  <si>
    <t>joe@jnval.com</t>
  </si>
  <si>
    <t>415-203-8814</t>
  </si>
  <si>
    <t xml:space="preserve">emclach@gmail.com										</t>
  </si>
  <si>
    <t>415-609-5054</t>
  </si>
  <si>
    <t>kfauteux@catholiccharitiessf.org</t>
  </si>
  <si>
    <t>Residential</t>
  </si>
  <si>
    <t>Mercy Housing California XVII, L.P.</t>
  </si>
  <si>
    <t>1256 Market Street, San Francisco, CA 94102</t>
  </si>
  <si>
    <t>None</t>
  </si>
  <si>
    <t>City and County of San Francisco</t>
  </si>
  <si>
    <t>Secured by Leasehold Interest</t>
  </si>
  <si>
    <t>Inner City Infill Site</t>
  </si>
  <si>
    <t>Please see parcel map in Attachment 12 for the dimensions of the parcel</t>
  </si>
  <si>
    <t>The Derek Silva has retail on the ground floor fronting Market Street. There are a total of 5 retail spaces totaling 7,650 sf.</t>
  </si>
  <si>
    <t>Downtown General</t>
  </si>
  <si>
    <t>C-3-G. No density limit, density regulated by height and bulk, setbacks, etc…</t>
  </si>
  <si>
    <t>C-3-G</t>
  </si>
  <si>
    <t>85 feet</t>
  </si>
  <si>
    <t>Certificate of Appropriateness</t>
  </si>
  <si>
    <t>Historic Tax Credits</t>
  </si>
  <si>
    <t>HCD - MHP</t>
  </si>
  <si>
    <t>MOHCD Loan</t>
  </si>
  <si>
    <t>Seller Carry Back Loan</t>
  </si>
  <si>
    <t>GP Capital - Existing Reserves</t>
  </si>
  <si>
    <t>Seller Carryback Loan</t>
  </si>
  <si>
    <t>HCD - MHP Loan</t>
  </si>
  <si>
    <t>Accrued Soft Loan Interest</t>
  </si>
  <si>
    <t>Deferred Costs</t>
  </si>
  <si>
    <t>LP Capital</t>
  </si>
  <si>
    <t>Variable</t>
  </si>
  <si>
    <t>Fixed</t>
  </si>
  <si>
    <t>Chase Construction Loan</t>
  </si>
  <si>
    <t>560 Mission Street, 4th Floor</t>
  </si>
  <si>
    <t>James Vossoughi</t>
  </si>
  <si>
    <t>1 South Van Ness Avenue, 5th Floor</t>
  </si>
  <si>
    <t>William Wilcox</t>
  </si>
  <si>
    <t>2020 W. El Camino Real, Suite 670</t>
  </si>
  <si>
    <t>Sandra Kaneko</t>
  </si>
  <si>
    <t>510-468-6722</t>
  </si>
  <si>
    <t>415-701-5500</t>
  </si>
  <si>
    <t>916-890-7446</t>
  </si>
  <si>
    <t>Taxable Loan</t>
  </si>
  <si>
    <t>Residual Receipt Loan</t>
  </si>
  <si>
    <t>Contributed reserves</t>
  </si>
  <si>
    <t>LIHTC Equity</t>
  </si>
  <si>
    <t>Cost deferral</t>
  </si>
  <si>
    <t>PASS Market Rate Loan</t>
  </si>
  <si>
    <t>PASS Below Market Rate Loan</t>
  </si>
  <si>
    <t>PASS Deferred Loan</t>
  </si>
  <si>
    <t>Income from Operations</t>
  </si>
  <si>
    <t>Historic Tax Credit Equity</t>
  </si>
  <si>
    <t>Residual Receipts Soft Loan</t>
  </si>
  <si>
    <t>Permanent Loan</t>
  </si>
  <si>
    <t>Deferred Loan</t>
  </si>
  <si>
    <t>Contributed Reserves</t>
  </si>
  <si>
    <t>Net income</t>
  </si>
  <si>
    <t>LIHTC/HTC Equity</t>
  </si>
  <si>
    <t>No utility allowance, building is master metered and residents do not pay any utility expenses</t>
  </si>
  <si>
    <t>Trainings, credit reports, office supplies, copier, software, telephone</t>
  </si>
  <si>
    <t>Line 844 includes Property Manager, Assistant Property Manager, and 24/7 front desk. 2 Maintenance staff in the line 846.</t>
  </si>
  <si>
    <t>Payroll Taxes/Benefits</t>
  </si>
  <si>
    <t>MOHCD ground lease payment</t>
  </si>
  <si>
    <t>HCD MHP Fee</t>
  </si>
  <si>
    <t>MOHCD</t>
  </si>
  <si>
    <t>HUD Section 8</t>
  </si>
  <si>
    <t>Project-based vouchers (PBVs)</t>
  </si>
  <si>
    <t>City of San Francisco</t>
  </si>
  <si>
    <t>Seismic Upgrading</t>
  </si>
  <si>
    <t>Other: PNA</t>
  </si>
  <si>
    <t>Other: Accrued Interest</t>
  </si>
  <si>
    <t>Other: Owner Legal</t>
  </si>
  <si>
    <t>Other: HCD Transition Reserve Pool</t>
  </si>
  <si>
    <t>Other: Lender Expenses</t>
  </si>
  <si>
    <t>Mercy Housing California 85 LLC, with Mercy Housing Calwest as parent company</t>
  </si>
  <si>
    <t>San Francisco Municipal Transportation Agency (MUNI)</t>
  </si>
  <si>
    <t>1 South Van Ness, Level 7</t>
  </si>
  <si>
    <t>San Francisco, CA94103</t>
  </si>
  <si>
    <t>Heart of the City Farmer's Market</t>
  </si>
  <si>
    <t>1 United Nations Plaza</t>
  </si>
  <si>
    <t>Steve Pulliam, steve@hotcfarmersmarket.org</t>
  </si>
  <si>
    <t>https://www.sfmta.com/muni-transit</t>
  </si>
  <si>
    <t>0.11 miles (Van Ness Station)</t>
  </si>
  <si>
    <t>heartofthecity-farmersmar.sqaurespace.com</t>
  </si>
  <si>
    <t>0.47 miles</t>
  </si>
  <si>
    <t>(415) 701-2311</t>
  </si>
  <si>
    <t>Civic Center BART Station</t>
  </si>
  <si>
    <t>Customer Service, Bay Area Rapid Transit, P.O. Box 12688</t>
  </si>
  <si>
    <t>Oakland, CA 94604</t>
  </si>
  <si>
    <t>HealthRIGHT 360 Integrated Care Center</t>
  </si>
  <si>
    <t>1563 Mission Street</t>
  </si>
  <si>
    <t>San Francisco, CA 94103</t>
  </si>
  <si>
    <t>https://www.bart.gov/</t>
  </si>
  <si>
    <t>0.72 miles</t>
  </si>
  <si>
    <t>www.healthright360.org/sanfrancisco</t>
  </si>
  <si>
    <t>0.17 miles</t>
  </si>
  <si>
    <t>(800) 200-7181</t>
  </si>
  <si>
    <t>(510) 464-6000</t>
  </si>
  <si>
    <t>Civic Center Plaza/Park</t>
  </si>
  <si>
    <t>sfciviccenter.org</t>
  </si>
  <si>
    <t>0.32 miles</t>
  </si>
  <si>
    <t>(415) 658-7979</t>
  </si>
  <si>
    <t>Walgreens Pharmacy</t>
  </si>
  <si>
    <t>1301 Market Street</t>
  </si>
  <si>
    <t>(415) 861-4010</t>
  </si>
  <si>
    <t>https://www.walgreens.com/locator/walgreens-1301+market+st-san+francisco-ca-94103/id=4609?cjevent=7eb4d0b6354a11ee81c2ed380a1eba23&amp;CID=2470763&amp;ext=9042334&amp;PID=9042334&amp;AID=10654946&amp;SID=ll160sjy7403mefq001my&amp;cjdata=MXxOfDB8WXww</t>
  </si>
  <si>
    <t>0.31 miles</t>
  </si>
  <si>
    <t>SF Public Library - Main Library</t>
  </si>
  <si>
    <t>100 Larkin Street</t>
  </si>
  <si>
    <t>(415) 557-4400</t>
  </si>
  <si>
    <t>sfpl.org/locations/main-library</t>
  </si>
  <si>
    <t>0.38 miles</t>
  </si>
  <si>
    <t>Whole Foods</t>
  </si>
  <si>
    <t>2001 Market Street</t>
  </si>
  <si>
    <t>Ryan Rosprim (Store Leader)</t>
  </si>
  <si>
    <t>(415) 626-1430</t>
  </si>
  <si>
    <t>https://www.wholefoodsmarket.com/stores/2001marketstreet</t>
  </si>
  <si>
    <t>0.53 miles</t>
  </si>
  <si>
    <t>1 bedroom</t>
  </si>
  <si>
    <t>2 bedroom</t>
  </si>
  <si>
    <t xml:space="preserve">Mercy Housing California </t>
  </si>
  <si>
    <t xml:space="preserve">Mercy Housing </t>
  </si>
  <si>
    <t>Mercy Housing California 85, LLC</t>
  </si>
  <si>
    <t>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</si>
</sst>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0" fontId="3" fillId="7" borderId="3" xfId="0" applyFont="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23" fillId="0" borderId="2" xfId="0" applyFont="1" applyBorder="1" applyAlignment="1">
      <alignment horizontal="center"/>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3" fillId="7" borderId="3"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36" fillId="0" borderId="0" xfId="0" applyFont="1" applyAlignment="1" applyProtection="1">
      <alignment horizontal="left" vertical="top" wrapText="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0" fillId="0" borderId="0" xfId="0" applyFont="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4" fontId="3" fillId="7" borderId="4" xfId="0" applyNumberFormat="1" applyFont="1" applyFill="1" applyBorder="1" applyAlignment="1" applyProtection="1">
      <alignment horizontal="right"/>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0" fontId="3" fillId="53" borderId="4" xfId="0"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53" borderId="5" xfId="0"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11" fillId="0" borderId="0" xfId="0" applyFont="1" applyAlignment="1">
      <alignment horizontal="left" vertical="top" wrapText="1"/>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1" fillId="0" borderId="15"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88" t="s">
        <v>1858</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2138</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2323</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2317</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2002</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1285</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7" t="s">
        <v>1680</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7" t="s">
        <v>2140</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2141</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2142</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1683</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1682</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1684</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1685</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1698</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1699</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1686</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1687</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1691</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1692</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1693</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1694</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1695</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1696</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1697</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819</v>
      </c>
      <c r="E118" s="3" t="s">
        <v>1859</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1700</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900</v>
      </c>
      <c r="F155" t="s">
        <v>504</v>
      </c>
    </row>
    <row r="156" spans="4:37">
      <c r="E156" t="s">
        <v>901</v>
      </c>
      <c r="F156" t="s">
        <v>366</v>
      </c>
    </row>
    <row r="157" spans="4:37">
      <c r="F157" t="s">
        <v>821</v>
      </c>
      <c r="G157" s="41" t="s">
        <v>2145</v>
      </c>
    </row>
    <row r="158" spans="4:37">
      <c r="F158" t="s">
        <v>72</v>
      </c>
      <c r="G158" s="977" t="s">
        <v>1701</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2146</v>
      </c>
    </row>
    <row r="162" spans="3:9">
      <c r="E162" s="751" t="s">
        <v>2147</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1577</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1702</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2287</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1703</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7" t="s">
        <v>1808</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1809</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1810</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1805</v>
      </c>
    </row>
    <row r="366" spans="1:38" s="984" customFormat="1">
      <c r="A366"/>
      <c r="B366" s="3"/>
      <c r="C366"/>
      <c r="D366"/>
    </row>
    <row r="367" spans="1:38">
      <c r="B367" s="3"/>
      <c r="F367" s="982" t="s">
        <v>1806</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2148</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7"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25" workbookViewId="0">
      <selection activeCell="O97" sqref="O97"/>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45" t="s">
        <v>1850</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9" t="s">
        <v>2104</v>
      </c>
      <c r="C4" s="1929"/>
      <c r="D4" s="1929"/>
      <c r="E4" s="1929"/>
      <c r="F4" s="1929"/>
      <c r="G4" s="1929"/>
      <c r="H4" s="1929"/>
      <c r="I4" s="1929"/>
      <c r="J4" s="1929"/>
      <c r="K4" s="1929"/>
      <c r="L4" s="1929"/>
      <c r="M4" s="1929"/>
      <c r="N4" s="1929"/>
      <c r="O4" s="1929"/>
      <c r="P4" s="1929"/>
      <c r="Q4" s="1929"/>
      <c r="R4" s="1929"/>
    </row>
    <row r="5" spans="1:19" ht="15" customHeight="1">
      <c r="A5" s="504"/>
      <c r="B5" s="1929"/>
      <c r="C5" s="1929"/>
      <c r="D5" s="1929"/>
      <c r="E5" s="1929"/>
      <c r="F5" s="1929"/>
      <c r="G5" s="1929"/>
      <c r="H5" s="1929"/>
      <c r="I5" s="1929"/>
      <c r="J5" s="1929"/>
      <c r="K5" s="1929"/>
      <c r="L5" s="1929"/>
      <c r="M5" s="1929"/>
      <c r="N5" s="1929"/>
      <c r="O5" s="1929"/>
      <c r="P5" s="1929"/>
      <c r="Q5" s="1929"/>
      <c r="R5" s="1929"/>
    </row>
    <row r="6" spans="1:19" ht="15" customHeight="1">
      <c r="A6" s="504"/>
      <c r="B6" s="1929"/>
      <c r="C6" s="1929"/>
      <c r="D6" s="1929"/>
      <c r="E6" s="1929"/>
      <c r="F6" s="1929"/>
      <c r="G6" s="1929"/>
      <c r="H6" s="1929"/>
      <c r="I6" s="1929"/>
      <c r="J6" s="1929"/>
      <c r="K6" s="1929"/>
      <c r="L6" s="1929"/>
      <c r="M6" s="1929"/>
      <c r="N6" s="1929"/>
      <c r="O6" s="1929"/>
      <c r="P6" s="1929"/>
      <c r="Q6" s="1929"/>
      <c r="R6" s="1929"/>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9" t="s">
        <v>2209</v>
      </c>
      <c r="C8" s="1929"/>
      <c r="D8" s="1929"/>
      <c r="E8" s="1929"/>
      <c r="F8" s="1929"/>
      <c r="G8" s="1929"/>
      <c r="H8" s="1929"/>
      <c r="I8" s="1929"/>
      <c r="J8" s="1929"/>
      <c r="K8" s="1929"/>
      <c r="L8" s="1929"/>
      <c r="M8" s="1929"/>
      <c r="N8" s="1929"/>
      <c r="O8" s="1929"/>
      <c r="P8" s="1929"/>
      <c r="Q8" s="1929"/>
      <c r="R8" s="1929"/>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9" t="s">
        <v>2189</v>
      </c>
      <c r="C10" s="1929"/>
      <c r="D10" s="1929"/>
      <c r="E10" s="1929"/>
      <c r="F10" s="1929"/>
      <c r="G10" s="1929"/>
      <c r="H10" s="1929"/>
      <c r="I10" s="1929"/>
      <c r="J10" s="1929"/>
      <c r="K10" s="1929"/>
      <c r="L10" s="1929"/>
      <c r="M10" s="1929"/>
      <c r="N10" s="1929"/>
      <c r="O10" s="1929"/>
      <c r="P10" s="1929"/>
      <c r="Q10" s="1929"/>
      <c r="R10" s="1929"/>
    </row>
    <row r="11" spans="1:19" ht="29.25" customHeight="1">
      <c r="A11" s="504"/>
      <c r="B11" s="1929"/>
      <c r="C11" s="1929"/>
      <c r="D11" s="1929"/>
      <c r="E11" s="1929"/>
      <c r="F11" s="1929"/>
      <c r="G11" s="1929"/>
      <c r="H11" s="1929"/>
      <c r="I11" s="1929"/>
      <c r="J11" s="1929"/>
      <c r="K11" s="1929"/>
      <c r="L11" s="1929"/>
      <c r="M11" s="1929"/>
      <c r="N11" s="1929"/>
      <c r="O11" s="1929"/>
      <c r="P11" s="1929"/>
      <c r="Q11" s="1929"/>
      <c r="R11" s="1929"/>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9" t="s">
        <v>2105</v>
      </c>
      <c r="C13" s="1929"/>
      <c r="D13" s="1929"/>
      <c r="E13" s="1929"/>
      <c r="F13" s="1929"/>
      <c r="G13" s="1929"/>
      <c r="H13" s="1929"/>
      <c r="I13" s="1929"/>
      <c r="J13" s="1929"/>
      <c r="K13" s="1929"/>
      <c r="L13" s="1929"/>
      <c r="M13" s="1929"/>
      <c r="N13" s="1929"/>
      <c r="O13" s="1929"/>
      <c r="P13" s="1929"/>
      <c r="Q13" s="1929"/>
      <c r="R13" s="1929"/>
    </row>
    <row r="14" spans="1:19" ht="15" customHeight="1">
      <c r="A14" s="504"/>
      <c r="B14" s="1929"/>
      <c r="C14" s="1929"/>
      <c r="D14" s="1929"/>
      <c r="E14" s="1929"/>
      <c r="F14" s="1929"/>
      <c r="G14" s="1929"/>
      <c r="H14" s="1929"/>
      <c r="I14" s="1929"/>
      <c r="J14" s="1929"/>
      <c r="K14" s="1929"/>
      <c r="L14" s="1929"/>
      <c r="M14" s="1929"/>
      <c r="N14" s="1929"/>
      <c r="O14" s="1929"/>
      <c r="P14" s="1929"/>
      <c r="Q14" s="1929"/>
      <c r="R14" s="1929"/>
    </row>
    <row r="15" spans="1:19" ht="15" customHeight="1">
      <c r="A15" s="504"/>
      <c r="B15" s="1929"/>
      <c r="C15" s="1929"/>
      <c r="D15" s="1929"/>
      <c r="E15" s="1929"/>
      <c r="F15" s="1929"/>
      <c r="G15" s="1929"/>
      <c r="H15" s="1929"/>
      <c r="I15" s="1929"/>
      <c r="J15" s="1929"/>
      <c r="K15" s="1929"/>
      <c r="L15" s="1929"/>
      <c r="M15" s="1929"/>
      <c r="N15" s="1929"/>
      <c r="O15" s="1929"/>
      <c r="P15" s="1929"/>
      <c r="Q15" s="1929"/>
      <c r="R15" s="1929"/>
    </row>
    <row r="16" spans="1:19" ht="15" customHeight="1">
      <c r="A16" s="504"/>
      <c r="B16" s="1929"/>
      <c r="C16" s="1929"/>
      <c r="D16" s="1929"/>
      <c r="E16" s="1929"/>
      <c r="F16" s="1929"/>
      <c r="G16" s="1929"/>
      <c r="H16" s="1929"/>
      <c r="I16" s="1929"/>
      <c r="J16" s="1929"/>
      <c r="K16" s="1929"/>
      <c r="L16" s="1929"/>
      <c r="M16" s="1929"/>
      <c r="N16" s="1929"/>
      <c r="O16" s="1929"/>
      <c r="P16" s="1929"/>
      <c r="Q16" s="1929"/>
      <c r="R16" s="1929"/>
    </row>
    <row r="17" spans="1:18" ht="15" customHeight="1">
      <c r="A17" s="504"/>
      <c r="B17" s="1929"/>
      <c r="C17" s="1929"/>
      <c r="D17" s="1929"/>
      <c r="E17" s="1929"/>
      <c r="F17" s="1929"/>
      <c r="G17" s="1929"/>
      <c r="H17" s="1929"/>
      <c r="I17" s="1929"/>
      <c r="J17" s="1929"/>
      <c r="K17" s="1929"/>
      <c r="L17" s="1929"/>
      <c r="M17" s="1929"/>
      <c r="N17" s="1929"/>
      <c r="O17" s="1929"/>
      <c r="P17" s="1929"/>
      <c r="Q17" s="1929"/>
      <c r="R17" s="1929"/>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9" t="s">
        <v>1789</v>
      </c>
      <c r="C19" s="1929"/>
      <c r="D19" s="1929"/>
      <c r="E19" s="1929"/>
      <c r="F19" s="1929"/>
      <c r="G19" s="1929"/>
      <c r="H19" s="1929"/>
      <c r="I19" s="1929"/>
      <c r="J19" s="1929"/>
      <c r="K19" s="1929"/>
      <c r="L19" s="1929"/>
      <c r="M19" s="1929"/>
      <c r="N19" s="1929"/>
      <c r="O19" s="1929"/>
      <c r="P19" s="1929"/>
      <c r="Q19" s="1929"/>
      <c r="R19" s="1929"/>
    </row>
    <row r="20" spans="1:18" ht="15" customHeight="1">
      <c r="A20" s="504"/>
      <c r="B20" s="1929"/>
      <c r="C20" s="1929"/>
      <c r="D20" s="1929"/>
      <c r="E20" s="1929"/>
      <c r="F20" s="1929"/>
      <c r="G20" s="1929"/>
      <c r="H20" s="1929"/>
      <c r="I20" s="1929"/>
      <c r="J20" s="1929"/>
      <c r="K20" s="1929"/>
      <c r="L20" s="1929"/>
      <c r="M20" s="1929"/>
      <c r="N20" s="1929"/>
      <c r="O20" s="1929"/>
      <c r="P20" s="1929"/>
      <c r="Q20" s="1929"/>
      <c r="R20" s="1929"/>
    </row>
    <row r="21" spans="1:18" ht="15" customHeight="1">
      <c r="A21" s="504"/>
      <c r="B21" s="1929"/>
      <c r="C21" s="1929"/>
      <c r="D21" s="1929"/>
      <c r="E21" s="1929"/>
      <c r="F21" s="1929"/>
      <c r="G21" s="1929"/>
      <c r="H21" s="1929"/>
      <c r="I21" s="1929"/>
      <c r="J21" s="1929"/>
      <c r="K21" s="1929"/>
      <c r="L21" s="1929"/>
      <c r="M21" s="1929"/>
      <c r="N21" s="1929"/>
      <c r="O21" s="1929"/>
      <c r="P21" s="1929"/>
      <c r="Q21" s="1929"/>
      <c r="R21" s="1929"/>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9" t="s">
        <v>1790</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9" t="s">
        <v>1688</v>
      </c>
      <c r="C26" s="1929"/>
      <c r="D26" s="1929"/>
      <c r="E26" s="1929"/>
      <c r="F26" s="1929"/>
      <c r="G26" s="1929"/>
      <c r="H26" s="1929"/>
      <c r="I26" s="1929"/>
      <c r="J26" s="1929"/>
      <c r="K26" s="1929"/>
      <c r="L26" s="1929"/>
      <c r="M26" s="1929"/>
      <c r="N26" s="1929"/>
      <c r="O26" s="1929"/>
      <c r="P26" s="1929"/>
      <c r="Q26" s="1929"/>
      <c r="R26" s="1929"/>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7" t="s">
        <v>1602</v>
      </c>
      <c r="C29" s="1937"/>
      <c r="D29" s="1937"/>
      <c r="E29" s="1937"/>
      <c r="F29" s="1937"/>
      <c r="G29" s="1937"/>
      <c r="H29" s="373"/>
      <c r="I29" s="373"/>
      <c r="J29" s="373"/>
      <c r="K29" s="373"/>
      <c r="L29" s="373"/>
      <c r="M29" s="373"/>
      <c r="N29" s="373"/>
      <c r="O29" s="1935" t="s">
        <v>1611</v>
      </c>
    </row>
    <row r="30" spans="1:18" ht="15" customHeight="1">
      <c r="B30" s="1937"/>
      <c r="C30" s="1937"/>
      <c r="D30" s="1937"/>
      <c r="E30" s="1937"/>
      <c r="F30" s="1937"/>
      <c r="G30" s="1937"/>
      <c r="H30" s="373"/>
      <c r="I30" s="373"/>
      <c r="J30" s="373"/>
      <c r="K30" s="373"/>
      <c r="L30" s="373"/>
      <c r="M30" s="373"/>
      <c r="N30" s="373"/>
      <c r="O30" s="1935"/>
    </row>
    <row r="31" spans="1:18" ht="15" customHeight="1">
      <c r="B31" s="1937"/>
      <c r="C31" s="1937"/>
      <c r="D31" s="1937"/>
      <c r="E31" s="1937"/>
      <c r="F31" s="1937"/>
      <c r="G31" s="1937"/>
      <c r="H31" s="373"/>
      <c r="I31" s="373"/>
      <c r="J31" s="373"/>
      <c r="K31" s="373"/>
      <c r="L31" s="373"/>
      <c r="M31" s="373"/>
      <c r="N31" s="373"/>
      <c r="O31" s="1935"/>
    </row>
    <row r="32" spans="1:18" ht="15" customHeight="1">
      <c r="B32" s="1938"/>
      <c r="C32" s="1938"/>
      <c r="D32" s="1938"/>
      <c r="E32" s="1938"/>
      <c r="F32" s="1938"/>
      <c r="G32" s="1938"/>
      <c r="I32" s="1939" t="s">
        <v>139</v>
      </c>
      <c r="J32" s="1940" t="s">
        <v>992</v>
      </c>
      <c r="K32" s="1941">
        <v>1</v>
      </c>
      <c r="M32" s="506"/>
      <c r="O32" s="1936"/>
      <c r="P32" s="1940" t="s">
        <v>1928</v>
      </c>
    </row>
    <row r="33" spans="1:21" ht="15" customHeight="1">
      <c r="B33" s="1942" t="s">
        <v>1606</v>
      </c>
      <c r="C33" s="1942"/>
      <c r="D33" s="1942"/>
      <c r="E33" s="1942"/>
      <c r="F33" s="1942"/>
      <c r="G33" s="1942"/>
      <c r="I33" s="1939"/>
      <c r="J33" s="1940"/>
      <c r="K33" s="1941"/>
      <c r="M33" s="507"/>
      <c r="O33" s="1942" t="s">
        <v>1606</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6" t="s">
        <v>1596</v>
      </c>
      <c r="C37" s="1946"/>
      <c r="D37" s="1946"/>
      <c r="E37" s="1946"/>
      <c r="F37" s="513"/>
      <c r="G37" s="513"/>
      <c r="H37" s="514"/>
      <c r="I37" s="373"/>
      <c r="J37" s="373"/>
      <c r="L37" s="526"/>
      <c r="M37" s="526"/>
      <c r="N37" s="526"/>
      <c r="O37" s="526"/>
      <c r="P37" s="526"/>
      <c r="Q37" s="526"/>
      <c r="R37" s="526"/>
      <c r="S37" s="526"/>
    </row>
    <row r="38" spans="1:21" ht="15" customHeight="1">
      <c r="B38" s="1951" t="s">
        <v>1612</v>
      </c>
      <c r="C38" s="1951"/>
      <c r="D38" s="1951"/>
      <c r="E38" s="1951"/>
      <c r="F38" s="647"/>
      <c r="G38" s="515">
        <f>D110</f>
        <v>12832532.797394387</v>
      </c>
      <c r="H38" s="381"/>
      <c r="I38" s="516"/>
      <c r="J38" s="381"/>
      <c r="K38" s="1958" t="s">
        <v>2206</v>
      </c>
      <c r="L38" s="1958"/>
      <c r="M38" s="1958"/>
      <c r="N38" s="1958"/>
      <c r="O38" s="1958"/>
      <c r="P38" s="1958"/>
      <c r="Q38" s="1958"/>
      <c r="R38" s="1958"/>
      <c r="S38" s="1958"/>
    </row>
    <row r="39" spans="1:21" ht="15" customHeight="1">
      <c r="B39" s="1952" t="s">
        <v>1282</v>
      </c>
      <c r="C39" s="1952"/>
      <c r="D39" s="1952"/>
      <c r="E39" s="1952"/>
      <c r="F39" s="647"/>
      <c r="G39" s="629"/>
      <c r="H39" s="381"/>
      <c r="I39" s="516"/>
      <c r="J39" s="381"/>
      <c r="K39" s="1958"/>
      <c r="L39" s="1958"/>
      <c r="M39" s="1958"/>
      <c r="N39" s="1958"/>
      <c r="O39" s="1958"/>
      <c r="P39" s="1958"/>
      <c r="Q39" s="1958"/>
      <c r="R39" s="1958"/>
      <c r="S39" s="1958"/>
    </row>
    <row r="40" spans="1:21" ht="15" customHeight="1">
      <c r="B40" s="1952" t="s">
        <v>1283</v>
      </c>
      <c r="C40" s="1952"/>
      <c r="D40" s="1952"/>
      <c r="E40" s="1952"/>
      <c r="F40" s="647"/>
      <c r="G40" s="629"/>
      <c r="H40" s="381"/>
      <c r="I40" s="516"/>
      <c r="J40" s="381"/>
      <c r="K40" s="1958"/>
      <c r="L40" s="1958"/>
      <c r="M40" s="1958"/>
      <c r="N40" s="1958"/>
      <c r="O40" s="1958"/>
      <c r="P40" s="1958"/>
      <c r="Q40" s="1958"/>
      <c r="R40" s="1958"/>
      <c r="S40" s="1958"/>
    </row>
    <row r="41" spans="1:21" ht="15" customHeight="1">
      <c r="B41" s="1953" t="s">
        <v>1607</v>
      </c>
      <c r="C41" s="1953"/>
      <c r="D41" s="1953"/>
      <c r="E41" s="1953"/>
      <c r="F41" s="647"/>
      <c r="G41" s="381"/>
      <c r="H41" s="381"/>
      <c r="I41" s="516"/>
      <c r="J41" s="381"/>
      <c r="K41" s="1957" t="s">
        <v>124</v>
      </c>
      <c r="L41" s="1957"/>
      <c r="M41" s="1957"/>
      <c r="N41" s="1957"/>
      <c r="O41" s="1957"/>
      <c r="P41" s="1957"/>
      <c r="Q41" s="1957"/>
      <c r="R41" s="1957"/>
      <c r="S41" s="1957"/>
    </row>
    <row r="42" spans="1:21" ht="15" customHeight="1">
      <c r="B42" s="631" t="str">
        <f>Application!C631</f>
        <v>PASS Deferred Loan</v>
      </c>
      <c r="C42" s="631"/>
      <c r="D42" s="625"/>
      <c r="E42" s="649">
        <f>Application!AO631</f>
        <v>515295</v>
      </c>
      <c r="F42" s="647"/>
      <c r="G42" s="381"/>
      <c r="H42" s="381"/>
      <c r="I42" s="516"/>
      <c r="J42" s="381"/>
      <c r="K42" s="1956"/>
      <c r="L42" s="1956"/>
      <c r="M42" s="1956"/>
      <c r="N42" s="1956"/>
      <c r="O42" s="1956"/>
      <c r="Q42" s="1959"/>
      <c r="R42" s="1959"/>
      <c r="U42" s="751" t="s">
        <v>124</v>
      </c>
    </row>
    <row r="43" spans="1:21" ht="15" customHeight="1">
      <c r="B43" s="631"/>
      <c r="C43" s="631"/>
      <c r="D43" s="501"/>
      <c r="E43" s="649"/>
      <c r="F43" s="647"/>
      <c r="G43" s="381"/>
      <c r="H43" s="381"/>
      <c r="I43" s="516"/>
      <c r="J43" s="381"/>
      <c r="L43" s="381"/>
      <c r="M43" s="373"/>
      <c r="N43" s="373"/>
      <c r="O43" s="373"/>
      <c r="Q43" s="517"/>
      <c r="R43" s="517"/>
      <c r="U43" s="751" t="s">
        <v>2205</v>
      </c>
    </row>
    <row r="44" spans="1:21" ht="15" customHeight="1">
      <c r="B44" s="631"/>
      <c r="C44" s="631"/>
      <c r="D44" s="501"/>
      <c r="E44" s="649"/>
      <c r="F44" s="647"/>
      <c r="G44" s="381"/>
      <c r="H44" s="381"/>
      <c r="I44" s="516"/>
      <c r="K44" s="380" t="s">
        <v>1841</v>
      </c>
      <c r="Q44" s="1959"/>
      <c r="R44" s="1959"/>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3" t="s">
        <v>1837</v>
      </c>
      <c r="L46" s="1933"/>
      <c r="M46" s="1933"/>
      <c r="N46" s="1933"/>
      <c r="O46" s="1933"/>
      <c r="Q46" s="1930"/>
      <c r="R46" s="1930"/>
    </row>
    <row r="47" spans="1:21" ht="15" customHeight="1">
      <c r="B47" s="631"/>
      <c r="C47" s="631"/>
      <c r="D47" s="501"/>
      <c r="E47" s="649"/>
      <c r="F47" s="647"/>
      <c r="G47" s="381"/>
      <c r="H47" s="381"/>
      <c r="I47" s="516"/>
      <c r="J47" s="381"/>
      <c r="K47" s="1934" t="s">
        <v>1838</v>
      </c>
      <c r="L47" s="1934"/>
      <c r="M47" s="1934"/>
      <c r="N47" s="1934"/>
      <c r="O47" s="1934"/>
      <c r="Q47" s="1932"/>
      <c r="R47" s="1932"/>
    </row>
    <row r="48" spans="1:21" ht="15" customHeight="1">
      <c r="B48" s="631"/>
      <c r="C48" s="631"/>
      <c r="D48" s="501"/>
      <c r="E48" s="649"/>
      <c r="F48" s="647"/>
      <c r="G48" s="381"/>
      <c r="H48" s="381"/>
      <c r="I48" s="516"/>
      <c r="J48" s="381"/>
      <c r="K48" s="1931" t="s">
        <v>1839</v>
      </c>
      <c r="L48" s="1931"/>
      <c r="M48" s="1931"/>
      <c r="N48" s="1931"/>
      <c r="O48" s="1931"/>
      <c r="Q48" s="1933">
        <f>Q46+Q47</f>
        <v>0</v>
      </c>
      <c r="R48" s="1933"/>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v>500000</v>
      </c>
      <c r="F51" s="647"/>
      <c r="G51" s="381"/>
      <c r="H51" s="381"/>
      <c r="I51" s="516"/>
      <c r="J51" s="381"/>
    </row>
    <row r="52" spans="1:29" ht="15" customHeight="1">
      <c r="B52" s="1951" t="s">
        <v>1603</v>
      </c>
      <c r="C52" s="1951"/>
      <c r="D52" s="1951"/>
      <c r="E52" s="1951"/>
      <c r="F52" s="647"/>
      <c r="G52" s="515">
        <f>SUM(E42:E49)-ABS(E50)-ABS(E51)</f>
        <v>15295</v>
      </c>
      <c r="H52" s="381"/>
      <c r="I52" s="516"/>
      <c r="J52" s="381"/>
    </row>
    <row r="53" spans="1:29" ht="15" customHeight="1">
      <c r="C53" s="520"/>
      <c r="D53" s="520" t="s">
        <v>875</v>
      </c>
      <c r="E53" s="520"/>
      <c r="F53" s="520"/>
      <c r="G53" s="521">
        <f>SUM(G38:G40)+G52</f>
        <v>12847827.797394387</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4" t="s">
        <v>1263</v>
      </c>
      <c r="C56" s="1954"/>
      <c r="D56" s="647"/>
      <c r="E56" s="647"/>
      <c r="F56" s="647"/>
      <c r="G56" s="647"/>
      <c r="H56" s="647"/>
      <c r="I56" s="647"/>
      <c r="J56" s="647"/>
      <c r="K56" s="647"/>
      <c r="L56" s="647"/>
      <c r="M56" s="647"/>
      <c r="N56" s="647"/>
      <c r="O56" s="647"/>
      <c r="P56" s="647"/>
      <c r="U56" s="948" t="s">
        <v>1784</v>
      </c>
      <c r="AC56" s="949">
        <v>0.2</v>
      </c>
    </row>
    <row r="57" spans="1:29" ht="15" customHeight="1">
      <c r="A57" s="518"/>
      <c r="B57" s="1955" t="s">
        <v>1598</v>
      </c>
      <c r="C57" s="1955"/>
      <c r="D57" s="1955"/>
      <c r="E57" s="1955"/>
      <c r="F57" s="1955"/>
      <c r="G57" s="1955"/>
      <c r="H57" s="1955"/>
      <c r="I57" s="1955"/>
      <c r="J57" s="1955"/>
      <c r="K57" s="1955"/>
      <c r="L57" s="1955"/>
      <c r="M57" s="1955"/>
      <c r="N57" s="1955"/>
      <c r="O57" s="1955"/>
      <c r="P57" s="647"/>
      <c r="U57" s="948" t="s">
        <v>1785</v>
      </c>
      <c r="AC57" s="949">
        <v>0.1</v>
      </c>
    </row>
    <row r="58" spans="1:29" ht="15" customHeight="1">
      <c r="B58" s="1946" t="s">
        <v>2204</v>
      </c>
      <c r="C58" s="1947"/>
      <c r="D58" s="1947"/>
      <c r="E58" s="1947"/>
      <c r="F58" s="523"/>
      <c r="G58" s="523"/>
      <c r="H58" s="513"/>
      <c r="I58" s="513"/>
      <c r="J58" s="1948">
        <f>('Sources and Uses Budget'!D104+Q47)/('Sources and Uses Budget'!B104+Q48)</f>
        <v>5.2583636540664988E-2</v>
      </c>
      <c r="K58" s="1949"/>
      <c r="L58" s="1949"/>
      <c r="M58" s="1949"/>
      <c r="N58" s="1950"/>
      <c r="O58" s="513"/>
      <c r="P58" s="513"/>
      <c r="U58" s="948" t="s">
        <v>1786</v>
      </c>
      <c r="AC58" s="949">
        <v>0.1</v>
      </c>
    </row>
    <row r="59" spans="1:29" ht="15" customHeight="1">
      <c r="B59" s="1929" t="s">
        <v>2106</v>
      </c>
      <c r="C59" s="1929"/>
      <c r="D59" s="1929"/>
      <c r="E59" s="1929"/>
      <c r="F59" s="1929"/>
      <c r="G59" s="1929"/>
      <c r="H59" s="1929"/>
      <c r="I59" s="1929"/>
      <c r="J59" s="1929"/>
      <c r="K59" s="1929"/>
      <c r="L59" s="1929"/>
      <c r="M59" s="1929"/>
      <c r="N59" s="1929"/>
      <c r="O59" s="1929"/>
      <c r="P59" s="513"/>
      <c r="U59" s="948" t="s">
        <v>1787</v>
      </c>
      <c r="AC59" s="949">
        <v>0.05</v>
      </c>
    </row>
    <row r="60" spans="1:29" ht="15" customHeight="1">
      <c r="B60" s="1929"/>
      <c r="C60" s="1929"/>
      <c r="D60" s="1929"/>
      <c r="E60" s="1929"/>
      <c r="F60" s="1929"/>
      <c r="G60" s="1929"/>
      <c r="H60" s="1929"/>
      <c r="I60" s="1929"/>
      <c r="J60" s="1929"/>
      <c r="K60" s="1929"/>
      <c r="L60" s="1929"/>
      <c r="M60" s="1929"/>
      <c r="N60" s="1929"/>
      <c r="O60" s="1929"/>
      <c r="P60" s="513"/>
      <c r="AC60" s="950"/>
    </row>
    <row r="61" spans="1:29" ht="15" customHeight="1">
      <c r="B61" s="19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5"/>
      <c r="D61" s="1955"/>
      <c r="E61" s="1955"/>
      <c r="F61" s="1955"/>
      <c r="G61" s="1955"/>
      <c r="H61" s="1955"/>
      <c r="I61" s="1955"/>
      <c r="J61" s="1955"/>
      <c r="K61" s="1955"/>
      <c r="L61" s="1955"/>
      <c r="M61" s="1955"/>
      <c r="N61" s="1955"/>
      <c r="O61" s="195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1" t="s">
        <v>2207</v>
      </c>
      <c r="K63" s="1962"/>
      <c r="L63" s="1962"/>
      <c r="M63" s="1962"/>
      <c r="N63" s="1962"/>
      <c r="O63" s="1962"/>
      <c r="P63" s="1962"/>
      <c r="Q63" s="1962"/>
      <c r="R63" s="1962"/>
    </row>
    <row r="64" spans="1:29" ht="15" customHeight="1" thickBot="1">
      <c r="B64" s="1954" t="s">
        <v>1608</v>
      </c>
      <c r="C64" s="1954"/>
      <c r="D64" s="373"/>
      <c r="F64" s="373"/>
      <c r="G64" s="520" t="s">
        <v>1840</v>
      </c>
      <c r="H64" s="373"/>
      <c r="I64" s="755"/>
      <c r="J64" s="1963"/>
      <c r="K64" s="1964"/>
      <c r="L64" s="1964"/>
      <c r="M64" s="1964"/>
      <c r="N64" s="1964"/>
      <c r="O64" s="1964"/>
      <c r="P64" s="1964"/>
      <c r="Q64" s="1964"/>
      <c r="R64" s="1964"/>
      <c r="U64" s="947">
        <f>IF(K41="Rural project in a county where no tax credit applications have been received within 5 years",AC59,0)</f>
        <v>0</v>
      </c>
    </row>
    <row r="65" spans="1:22" ht="15" customHeight="1" thickBot="1">
      <c r="B65" s="524" t="s">
        <v>1601</v>
      </c>
      <c r="C65" s="509" t="str">
        <f>IF(OR(Application!M357="Yes",Application!M358="Yes"),"Yes","No")</f>
        <v>No</v>
      </c>
      <c r="E65" s="785"/>
      <c r="F65" s="785"/>
      <c r="G65" s="520" t="s">
        <v>1842</v>
      </c>
      <c r="H65" s="373"/>
      <c r="I65" s="755"/>
      <c r="J65" s="1963"/>
      <c r="K65" s="1964"/>
      <c r="L65" s="1964"/>
      <c r="M65" s="1964"/>
      <c r="N65" s="1964"/>
      <c r="O65" s="1964"/>
      <c r="P65" s="1964"/>
      <c r="Q65" s="1964"/>
      <c r="R65" s="1964"/>
      <c r="U65" s="947">
        <f>IF(J67="Non-rural project, Census Tract is Highest Resource (20 percentage points)",AC56,0)</f>
        <v>0</v>
      </c>
    </row>
    <row r="66" spans="1:22" ht="15" customHeight="1" thickBot="1">
      <c r="B66" s="525" t="s">
        <v>1676</v>
      </c>
      <c r="C66" s="635">
        <f>Application!AG438-Application!AG439</f>
        <v>70</v>
      </c>
      <c r="D66" s="785"/>
      <c r="E66" s="525" t="s">
        <v>1843</v>
      </c>
      <c r="F66" s="785"/>
      <c r="G66" s="652"/>
      <c r="H66" s="526"/>
      <c r="I66" s="756"/>
      <c r="J66" s="1963"/>
      <c r="K66" s="1964"/>
      <c r="L66" s="1964"/>
      <c r="M66" s="1964"/>
      <c r="N66" s="1964"/>
      <c r="O66" s="1964"/>
      <c r="P66" s="1964"/>
      <c r="Q66" s="1964"/>
      <c r="R66" s="1964"/>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70</v>
      </c>
      <c r="H67" s="526"/>
      <c r="I67" s="756"/>
      <c r="J67" s="1960" t="s">
        <v>124</v>
      </c>
      <c r="K67" s="1957"/>
      <c r="L67" s="1957"/>
      <c r="M67" s="1957"/>
      <c r="N67" s="1957"/>
      <c r="O67" s="1957"/>
      <c r="P67" s="1957"/>
      <c r="Q67" s="1957"/>
      <c r="R67" s="1957"/>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3">
        <f>SUM(U62:U68)</f>
        <v>0</v>
      </c>
    </row>
    <row r="70" spans="1:22" ht="15" customHeight="1" thickBot="1">
      <c r="B70" s="505" t="s">
        <v>1605</v>
      </c>
      <c r="C70" s="505"/>
      <c r="D70" s="505"/>
      <c r="E70" s="505"/>
      <c r="F70" s="505"/>
      <c r="G70" s="505"/>
      <c r="U70" s="1944"/>
      <c r="V70" s="370" t="s">
        <v>1788</v>
      </c>
    </row>
    <row r="71" spans="1:22" ht="15" customHeight="1">
      <c r="B71" s="1951" t="s">
        <v>1609</v>
      </c>
      <c r="C71" s="1951"/>
      <c r="D71" s="1951"/>
      <c r="E71" s="505"/>
      <c r="F71" s="505"/>
      <c r="G71" s="515">
        <f>G53*(1-J58)</f>
        <v>12172242.290159149</v>
      </c>
      <c r="J71" s="527"/>
      <c r="K71" s="684" t="s">
        <v>1611</v>
      </c>
      <c r="L71" s="684"/>
      <c r="M71" s="684"/>
      <c r="N71" s="684"/>
      <c r="O71" s="684"/>
      <c r="Q71" s="1933">
        <f>'Basis &amp; Credits'!T23+'Basis &amp; Credits'!Y23+'Basis &amp; Credits'!AD23+'Basis &amp; Credits'!AI23</f>
        <v>31034837</v>
      </c>
      <c r="R71" s="1933"/>
    </row>
    <row r="72" spans="1:22" ht="15" customHeight="1">
      <c r="B72" s="1965" t="s">
        <v>1610</v>
      </c>
      <c r="C72" s="1965"/>
      <c r="D72" s="1965"/>
      <c r="E72" s="505"/>
      <c r="F72" s="505"/>
      <c r="G72" s="515">
        <f>G71*C67</f>
        <v>12172242.290159149</v>
      </c>
      <c r="J72" s="527"/>
      <c r="K72" s="647"/>
      <c r="L72" s="647"/>
      <c r="M72" s="647"/>
      <c r="N72" s="647"/>
      <c r="O72" s="647"/>
      <c r="Q72" s="1959"/>
      <c r="R72" s="1959"/>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6">
        <f>$G$72</f>
        <v>12172242.290159149</v>
      </c>
      <c r="C75" s="1967"/>
      <c r="D75" s="1967"/>
      <c r="E75" s="1967"/>
      <c r="F75" s="1967"/>
      <c r="G75" s="1967"/>
      <c r="H75" s="528"/>
      <c r="I75" s="1939" t="s">
        <v>139</v>
      </c>
      <c r="J75" s="1940" t="s">
        <v>992</v>
      </c>
      <c r="K75" s="1939">
        <v>1</v>
      </c>
      <c r="M75" s="392"/>
      <c r="N75" s="507"/>
      <c r="O75" s="654">
        <f>$Q$71</f>
        <v>31034837</v>
      </c>
      <c r="P75" s="1940" t="s">
        <v>1928</v>
      </c>
      <c r="Q75" s="1968" t="s">
        <v>138</v>
      </c>
      <c r="R75" s="1971">
        <f>((B75/B76)+((1-(O75/O76))/2))+U69</f>
        <v>0.46096178265397025</v>
      </c>
    </row>
    <row r="76" spans="1:22" ht="15" customHeight="1" thickBot="1">
      <c r="B76" s="1969">
        <f>'Sources and Uses Budget'!$C$104+$Q$46-($E$50+$E$51)*(1-$J$58)</f>
        <v>85689778.818270326</v>
      </c>
      <c r="C76" s="1970"/>
      <c r="D76" s="1970"/>
      <c r="E76" s="1970"/>
      <c r="F76" s="1970"/>
      <c r="G76" s="1969"/>
      <c r="I76" s="1939"/>
      <c r="J76" s="1940"/>
      <c r="K76" s="1939"/>
      <c r="M76" s="645"/>
      <c r="O76" s="653">
        <f>B76</f>
        <v>85689778.818270326</v>
      </c>
      <c r="P76" s="1940"/>
      <c r="Q76" s="1968"/>
      <c r="R76" s="197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0"/>
      <c r="R84" s="1930"/>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1016</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993</v>
      </c>
      <c r="I88" s="516"/>
      <c r="K88" s="753" t="s">
        <v>1617</v>
      </c>
      <c r="L88" s="648"/>
      <c r="M88" s="648"/>
      <c r="N88" s="648"/>
      <c r="O88" s="648"/>
      <c r="P88" s="648"/>
    </row>
    <row r="89" spans="2:18" ht="15" customHeight="1">
      <c r="B89" s="529" t="s">
        <v>986</v>
      </c>
      <c r="C89" s="530" t="s">
        <v>987</v>
      </c>
      <c r="D89" s="772" t="s">
        <v>1794</v>
      </c>
      <c r="E89" s="772" t="s">
        <v>1849</v>
      </c>
      <c r="F89" s="508"/>
      <c r="G89" s="508" t="s">
        <v>1795</v>
      </c>
      <c r="I89" s="516"/>
      <c r="K89" s="753" t="s">
        <v>1619</v>
      </c>
      <c r="L89" s="681"/>
      <c r="M89" s="681"/>
      <c r="N89" s="681"/>
      <c r="O89" s="681"/>
      <c r="P89" s="681"/>
      <c r="Q89" s="1930"/>
      <c r="R89" s="1930"/>
    </row>
    <row r="90" spans="2:18" ht="15" customHeight="1">
      <c r="B90" s="494" t="s">
        <v>615</v>
      </c>
      <c r="C90" s="495">
        <v>34</v>
      </c>
      <c r="D90" s="496">
        <v>1028</v>
      </c>
      <c r="E90" s="496">
        <v>2565</v>
      </c>
      <c r="F90" s="537"/>
      <c r="G90" s="381">
        <f>MAX(($E90-$D90)*$C90*12,0)</f>
        <v>627096</v>
      </c>
      <c r="I90" s="516"/>
      <c r="K90" s="753" t="s">
        <v>1620</v>
      </c>
      <c r="L90" s="681"/>
      <c r="M90" s="681"/>
      <c r="N90" s="681"/>
      <c r="O90" s="681"/>
      <c r="P90" s="681"/>
      <c r="Q90" s="1973"/>
      <c r="R90" s="1973"/>
    </row>
    <row r="91" spans="2:18" ht="15" customHeight="1">
      <c r="B91" s="494" t="s">
        <v>2536</v>
      </c>
      <c r="C91" s="495">
        <v>27</v>
      </c>
      <c r="D91" s="496">
        <v>1101</v>
      </c>
      <c r="E91" s="496">
        <v>2924</v>
      </c>
      <c r="F91" s="537"/>
      <c r="G91" s="381">
        <f t="shared" ref="G91:G97" si="0">MAX(($E91-$D91)*$C91*12,0)</f>
        <v>590652</v>
      </c>
      <c r="I91" s="516"/>
      <c r="K91" s="753" t="s">
        <v>1623</v>
      </c>
      <c r="L91" s="681"/>
      <c r="M91" s="681"/>
      <c r="N91" s="681"/>
      <c r="O91" s="681"/>
      <c r="P91" s="681"/>
      <c r="Q91" s="1934">
        <f>IFERROR(Q89/Q90,0)</f>
        <v>0</v>
      </c>
      <c r="R91" s="1934"/>
    </row>
    <row r="92" spans="2:18" ht="15" customHeight="1">
      <c r="B92" s="494" t="s">
        <v>2537</v>
      </c>
      <c r="C92" s="495">
        <v>5</v>
      </c>
      <c r="D92" s="496">
        <v>1322</v>
      </c>
      <c r="E92" s="496">
        <v>4007</v>
      </c>
      <c r="F92" s="537"/>
      <c r="G92" s="381">
        <f t="shared" si="0"/>
        <v>161100</v>
      </c>
      <c r="I92" s="516"/>
    </row>
    <row r="93" spans="2:18" ht="15" customHeight="1">
      <c r="B93" s="494" t="s">
        <v>615</v>
      </c>
      <c r="C93" s="495"/>
      <c r="D93" s="496"/>
      <c r="E93" s="496"/>
      <c r="F93" s="537"/>
      <c r="G93" s="381">
        <f t="shared" si="0"/>
        <v>0</v>
      </c>
      <c r="I93" s="516"/>
      <c r="K93" s="373" t="s">
        <v>1624</v>
      </c>
      <c r="L93" s="525"/>
      <c r="M93" s="525"/>
      <c r="N93" s="525"/>
      <c r="O93" s="525"/>
      <c r="P93" s="525"/>
      <c r="Q93" s="1933">
        <f>MAX(Q84,Q91)</f>
        <v>0</v>
      </c>
      <c r="R93" s="1933"/>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1710</v>
      </c>
      <c r="F98" s="525"/>
      <c r="G98" s="521">
        <f>SUM(G90:G97)</f>
        <v>1378848</v>
      </c>
      <c r="I98" s="516"/>
    </row>
    <row r="99" spans="2:9" ht="15" customHeight="1">
      <c r="I99" s="516"/>
    </row>
    <row r="100" spans="2:9" ht="15" customHeight="1">
      <c r="B100" s="373" t="s">
        <v>1621</v>
      </c>
      <c r="D100" s="517">
        <f>G98+Q93</f>
        <v>1378848</v>
      </c>
      <c r="I100" s="516"/>
    </row>
    <row r="101" spans="2:9" ht="15" customHeight="1">
      <c r="B101" s="373" t="s">
        <v>988</v>
      </c>
      <c r="D101" s="533">
        <v>0.05</v>
      </c>
      <c r="I101" s="516"/>
    </row>
    <row r="102" spans="2:9" ht="15" customHeight="1">
      <c r="B102" s="373" t="s">
        <v>1017</v>
      </c>
      <c r="D102" s="517">
        <f>D100-(D100*D101)</f>
        <v>1309905.6000000001</v>
      </c>
    </row>
    <row r="103" spans="2:9" ht="15" customHeight="1">
      <c r="B103" s="373" t="s">
        <v>1613</v>
      </c>
      <c r="D103" s="534"/>
    </row>
    <row r="104" spans="2:9" ht="15" customHeight="1">
      <c r="B104" s="373" t="s">
        <v>1622</v>
      </c>
      <c r="D104" s="517">
        <f>D102/D108</f>
        <v>1139048.3478260871</v>
      </c>
    </row>
    <row r="106" spans="2:9" ht="15" customHeight="1">
      <c r="B106" s="373" t="s">
        <v>1614</v>
      </c>
      <c r="D106" s="373">
        <v>15</v>
      </c>
    </row>
    <row r="107" spans="2:9" ht="15" customHeight="1">
      <c r="B107" s="373" t="s">
        <v>1615</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1616</v>
      </c>
      <c r="C110" s="373"/>
      <c r="D110" s="634">
        <f>PV(D107/12,D106*12,-D104/12, ,0)</f>
        <v>12832532.797394387</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workbookViewId="0"/>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1188036</v>
      </c>
      <c r="F4" s="381"/>
      <c r="G4" s="381">
        <f>E4*$C$4</f>
        <v>1217736.8999999999</v>
      </c>
      <c r="H4" s="381"/>
      <c r="I4" s="381">
        <f>G4*$C$4</f>
        <v>1248180.3224999998</v>
      </c>
      <c r="J4" s="381"/>
      <c r="K4" s="381">
        <f>I4*$C$4</f>
        <v>1279384.8305624996</v>
      </c>
      <c r="L4" s="381"/>
      <c r="M4" s="381">
        <f>K4*$C$4</f>
        <v>1311369.4513265619</v>
      </c>
      <c r="N4" s="381"/>
      <c r="O4" s="381">
        <f>M4*$C$4</f>
        <v>1344153.6876097259</v>
      </c>
      <c r="P4" s="381"/>
      <c r="Q4" s="381">
        <f>O4*$C$4</f>
        <v>1377757.5297999689</v>
      </c>
      <c r="R4" s="381"/>
      <c r="S4" s="381">
        <f>Q4*$C$4</f>
        <v>1412201.4680449681</v>
      </c>
      <c r="T4" s="381"/>
      <c r="U4" s="381">
        <f>S4*$C$4</f>
        <v>1447506.5047460923</v>
      </c>
      <c r="V4" s="381"/>
      <c r="W4" s="381">
        <f>U4*$C$4</f>
        <v>1483694.1673647445</v>
      </c>
      <c r="X4" s="381"/>
      <c r="Y4" s="381">
        <f>W4*$C$4</f>
        <v>1520786.521548863</v>
      </c>
      <c r="Z4" s="381"/>
      <c r="AA4" s="381">
        <f>Y4*$C$4</f>
        <v>1558806.1845875846</v>
      </c>
      <c r="AB4" s="381"/>
      <c r="AC4" s="381">
        <f>AA4*$C$4</f>
        <v>1597776.3392022741</v>
      </c>
      <c r="AD4" s="381"/>
      <c r="AE4" s="381">
        <f>AC4*$C$4</f>
        <v>1637720.7476823309</v>
      </c>
      <c r="AF4" s="381"/>
      <c r="AG4" s="381">
        <f>AE4*$C$4</f>
        <v>1678663.7663743889</v>
      </c>
      <c r="AH4" s="381"/>
    </row>
    <row r="5" spans="1:34" ht="14.25">
      <c r="A5" s="373"/>
      <c r="B5" s="373" t="s">
        <v>988</v>
      </c>
      <c r="C5" s="405">
        <v>0.05</v>
      </c>
      <c r="D5" s="373"/>
      <c r="E5" s="383">
        <f>-E4*$C$5</f>
        <v>-59401.8</v>
      </c>
      <c r="F5" s="383"/>
      <c r="G5" s="383">
        <f>-G4*$C$5</f>
        <v>-60886.845000000001</v>
      </c>
      <c r="H5" s="383"/>
      <c r="I5" s="383">
        <f>-I4*$C$5</f>
        <v>-62409.016124999995</v>
      </c>
      <c r="J5" s="383"/>
      <c r="K5" s="383">
        <f>-K4*$C$5</f>
        <v>-63969.241528124985</v>
      </c>
      <c r="L5" s="383"/>
      <c r="M5" s="383">
        <f>-M4*$C$5</f>
        <v>-65568.472566328099</v>
      </c>
      <c r="N5" s="383"/>
      <c r="O5" s="383">
        <f>-O4*$C$5</f>
        <v>-67207.684380486302</v>
      </c>
      <c r="P5" s="383"/>
      <c r="Q5" s="383">
        <f>-Q4*$C$5</f>
        <v>-68887.876489998453</v>
      </c>
      <c r="R5" s="383"/>
      <c r="S5" s="383">
        <f>-S4*$C$5</f>
        <v>-70610.07340224841</v>
      </c>
      <c r="T5" s="383"/>
      <c r="U5" s="383">
        <f>-U4*$C$5</f>
        <v>-72375.325237304613</v>
      </c>
      <c r="V5" s="383"/>
      <c r="W5" s="383">
        <f>-W4*$C$5</f>
        <v>-74184.708368237232</v>
      </c>
      <c r="X5" s="383"/>
      <c r="Y5" s="383">
        <f>-Y4*$C$5</f>
        <v>-76039.326077443155</v>
      </c>
      <c r="Z5" s="383"/>
      <c r="AA5" s="383">
        <f>-AA4*$C$5</f>
        <v>-77940.309229379229</v>
      </c>
      <c r="AB5" s="383"/>
      <c r="AC5" s="383">
        <f>-AC4*$C$5</f>
        <v>-79888.816960113705</v>
      </c>
      <c r="AD5" s="383"/>
      <c r="AE5" s="383">
        <f>-AE4*$C$5</f>
        <v>-81886.037384116556</v>
      </c>
      <c r="AF5" s="383"/>
      <c r="AG5" s="383">
        <f>-AG4*$C$5</f>
        <v>-83933.188318719447</v>
      </c>
      <c r="AH5" s="373"/>
    </row>
    <row r="6" spans="1:34" ht="14.25">
      <c r="A6" s="373" t="s">
        <v>1074</v>
      </c>
      <c r="B6" s="373"/>
      <c r="C6" s="404">
        <v>1.0249999999999999</v>
      </c>
      <c r="D6" s="373"/>
      <c r="E6" s="384">
        <f>Application!Z796</f>
        <v>1083288</v>
      </c>
      <c r="F6" s="384"/>
      <c r="G6" s="384">
        <f>E6*$C$6</f>
        <v>1110370.2</v>
      </c>
      <c r="H6" s="384"/>
      <c r="I6" s="384">
        <f>G6*$C$6</f>
        <v>1138129.4549999998</v>
      </c>
      <c r="J6" s="384"/>
      <c r="K6" s="384">
        <f>I6*$C$6</f>
        <v>1166582.6913749997</v>
      </c>
      <c r="L6" s="384"/>
      <c r="M6" s="384">
        <f>K6*$C$6</f>
        <v>1195747.2586593747</v>
      </c>
      <c r="N6" s="384"/>
      <c r="O6" s="384">
        <f>M6*$C$6</f>
        <v>1225640.9401258589</v>
      </c>
      <c r="P6" s="384"/>
      <c r="Q6" s="384">
        <f>O6*$C$6</f>
        <v>1256281.9636290052</v>
      </c>
      <c r="R6" s="384"/>
      <c r="S6" s="384">
        <f>Q6*$C$6</f>
        <v>1287689.0127197301</v>
      </c>
      <c r="T6" s="384"/>
      <c r="U6" s="384">
        <f>S6*$C$6</f>
        <v>1319881.2380377233</v>
      </c>
      <c r="V6" s="384"/>
      <c r="W6" s="384">
        <f>U6*$C$6</f>
        <v>1352878.2689886664</v>
      </c>
      <c r="X6" s="384"/>
      <c r="Y6" s="384">
        <f>W6*$C$6</f>
        <v>1386700.2257133829</v>
      </c>
      <c r="Z6" s="384"/>
      <c r="AA6" s="384">
        <f>Y6*$C$6</f>
        <v>1421367.7313562173</v>
      </c>
      <c r="AB6" s="384"/>
      <c r="AC6" s="384">
        <f>AA6*$C$6</f>
        <v>1456901.9246401226</v>
      </c>
      <c r="AD6" s="384"/>
      <c r="AE6" s="384">
        <f>AC6*$C$6</f>
        <v>1493324.4727561255</v>
      </c>
      <c r="AF6" s="384"/>
      <c r="AG6" s="384">
        <f>AE6*$C$6</f>
        <v>1530657.5845750284</v>
      </c>
      <c r="AH6" s="373"/>
    </row>
    <row r="7" spans="1:34" ht="14.25">
      <c r="A7" s="373"/>
      <c r="B7" s="373" t="s">
        <v>988</v>
      </c>
      <c r="C7" s="405">
        <v>0.05</v>
      </c>
      <c r="D7" s="373"/>
      <c r="E7" s="383">
        <f>-E6*$C$7</f>
        <v>-54164.4</v>
      </c>
      <c r="F7" s="383"/>
      <c r="G7" s="383">
        <f>-G6*$C$7</f>
        <v>-55518.51</v>
      </c>
      <c r="H7" s="383"/>
      <c r="I7" s="383">
        <f>-I6*$C$7</f>
        <v>-56906.472749999994</v>
      </c>
      <c r="J7" s="383"/>
      <c r="K7" s="383">
        <f>-K6*$C$7</f>
        <v>-58329.134568749985</v>
      </c>
      <c r="L7" s="383"/>
      <c r="M7" s="383">
        <f>-M6*$C$7</f>
        <v>-59787.362932968739</v>
      </c>
      <c r="N7" s="383"/>
      <c r="O7" s="383">
        <f>-O6*$C$7</f>
        <v>-61282.047006292945</v>
      </c>
      <c r="P7" s="383"/>
      <c r="Q7" s="383">
        <f>-Q6*$C$7</f>
        <v>-62814.098181450267</v>
      </c>
      <c r="R7" s="383"/>
      <c r="S7" s="383">
        <f>-S6*$C$7</f>
        <v>-64384.450635986512</v>
      </c>
      <c r="T7" s="383"/>
      <c r="U7" s="383">
        <f>-U6*$C$7</f>
        <v>-65994.061901886176</v>
      </c>
      <c r="V7" s="383"/>
      <c r="W7" s="383">
        <f>-W6*$C$7</f>
        <v>-67643.913449433327</v>
      </c>
      <c r="X7" s="383"/>
      <c r="Y7" s="383">
        <f>-Y6*$C$7</f>
        <v>-69335.011285669156</v>
      </c>
      <c r="Z7" s="383"/>
      <c r="AA7" s="383">
        <f>-AA6*$C$7</f>
        <v>-71068.38656781087</v>
      </c>
      <c r="AB7" s="383"/>
      <c r="AC7" s="383">
        <f>-AC6*$C$7</f>
        <v>-72845.096232006137</v>
      </c>
      <c r="AD7" s="383"/>
      <c r="AE7" s="383">
        <f>-AE6*$C$7</f>
        <v>-74666.223637806281</v>
      </c>
      <c r="AF7" s="383"/>
      <c r="AG7" s="383">
        <f>-AG6*$C$7</f>
        <v>-76532.879228751422</v>
      </c>
      <c r="AH7" s="373"/>
    </row>
    <row r="8" spans="1:34" ht="14.25">
      <c r="A8" s="373" t="s">
        <v>261</v>
      </c>
      <c r="B8" s="373"/>
      <c r="C8" s="404">
        <v>1.0249999999999999</v>
      </c>
      <c r="D8" s="373"/>
      <c r="E8" s="384">
        <f>Application!Z804</f>
        <v>4500</v>
      </c>
      <c r="F8" s="384"/>
      <c r="G8" s="384">
        <f>E8*$C$8</f>
        <v>4612.5</v>
      </c>
      <c r="H8" s="384"/>
      <c r="I8" s="384">
        <f>G8*$C$8</f>
        <v>4727.8125</v>
      </c>
      <c r="J8" s="384"/>
      <c r="K8" s="384">
        <f>I8*$C$8</f>
        <v>4846.0078125</v>
      </c>
      <c r="L8" s="384"/>
      <c r="M8" s="384">
        <f>K8*$C$8</f>
        <v>4967.1580078124998</v>
      </c>
      <c r="N8" s="384"/>
      <c r="O8" s="384">
        <f>M8*$C$8</f>
        <v>5091.3369580078115</v>
      </c>
      <c r="P8" s="384"/>
      <c r="Q8" s="384">
        <f>O8*$C$8</f>
        <v>5218.620381958006</v>
      </c>
      <c r="R8" s="384"/>
      <c r="S8" s="384">
        <f>Q8*$C$8</f>
        <v>5349.0858915069557</v>
      </c>
      <c r="T8" s="384"/>
      <c r="U8" s="384">
        <f>S8*$C$8</f>
        <v>5482.8130387946294</v>
      </c>
      <c r="V8" s="384"/>
      <c r="W8" s="384">
        <f>U8*$C$8</f>
        <v>5619.8833647644942</v>
      </c>
      <c r="X8" s="384"/>
      <c r="Y8" s="384">
        <f>W8*$C$8</f>
        <v>5760.3804488836058</v>
      </c>
      <c r="Z8" s="384"/>
      <c r="AA8" s="384">
        <f>Y8*$C$8</f>
        <v>5904.3899601056955</v>
      </c>
      <c r="AB8" s="384"/>
      <c r="AC8" s="384">
        <f>AA8*$C$8</f>
        <v>6051.9997091083378</v>
      </c>
      <c r="AD8" s="384"/>
      <c r="AE8" s="384">
        <f>AC8*$C$8</f>
        <v>6203.2997018360456</v>
      </c>
      <c r="AF8" s="384"/>
      <c r="AG8" s="384">
        <f>AE8*$C$8</f>
        <v>6358.3821943819466</v>
      </c>
      <c r="AH8" s="373"/>
    </row>
    <row r="9" spans="1:34" ht="14.25">
      <c r="A9" s="373"/>
      <c r="B9" s="373" t="s">
        <v>988</v>
      </c>
      <c r="C9" s="405">
        <f>IF(Application!$D$214="Special Needs",(((0.1*Application!$V$215)+(0.05*(1-Application!$V$215)))),0.05)</f>
        <v>0.1</v>
      </c>
      <c r="D9" s="373"/>
      <c r="E9" s="383">
        <f>-E8*$C$9</f>
        <v>-450</v>
      </c>
      <c r="F9" s="383"/>
      <c r="G9" s="383">
        <f>-G8*$C$9</f>
        <v>-461.25</v>
      </c>
      <c r="H9" s="383"/>
      <c r="I9" s="383">
        <f>-I8*$C$9</f>
        <v>-472.78125</v>
      </c>
      <c r="J9" s="383"/>
      <c r="K9" s="383">
        <f>-K8*$C$9</f>
        <v>-484.60078125000001</v>
      </c>
      <c r="L9" s="383"/>
      <c r="M9" s="383">
        <f>-M8*$C$9</f>
        <v>-496.71580078124998</v>
      </c>
      <c r="N9" s="383"/>
      <c r="O9" s="383">
        <f>-O8*$C$9</f>
        <v>-509.1336958007812</v>
      </c>
      <c r="P9" s="383"/>
      <c r="Q9" s="383">
        <f>-Q8*$C$9</f>
        <v>-521.86203819580066</v>
      </c>
      <c r="R9" s="383"/>
      <c r="S9" s="383">
        <f>-S8*$C$9</f>
        <v>-534.90858915069555</v>
      </c>
      <c r="T9" s="383"/>
      <c r="U9" s="383">
        <f>-U8*$C$9</f>
        <v>-548.28130387946294</v>
      </c>
      <c r="V9" s="383"/>
      <c r="W9" s="383">
        <f>-W8*$C$9</f>
        <v>-561.98833647644949</v>
      </c>
      <c r="X9" s="383"/>
      <c r="Y9" s="383">
        <f>-Y8*$C$9</f>
        <v>-576.03804488836056</v>
      </c>
      <c r="Z9" s="383"/>
      <c r="AA9" s="383">
        <f>-AA8*$C$9</f>
        <v>-590.43899601056955</v>
      </c>
      <c r="AB9" s="383"/>
      <c r="AC9" s="383">
        <f>-AC8*$C$9</f>
        <v>-605.19997091083383</v>
      </c>
      <c r="AD9" s="383"/>
      <c r="AE9" s="383">
        <f>-AE8*$C$9</f>
        <v>-620.32997018360459</v>
      </c>
      <c r="AF9" s="383"/>
      <c r="AG9" s="383">
        <f>-AG8*$C$9</f>
        <v>-635.83821943819476</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2161807.8000000003</v>
      </c>
      <c r="F11" s="385"/>
      <c r="G11" s="385">
        <f>SUM(G4:G10)</f>
        <v>2215852.9950000001</v>
      </c>
      <c r="H11" s="385"/>
      <c r="I11" s="385">
        <f>SUM(I4:I10)</f>
        <v>2271249.3198749996</v>
      </c>
      <c r="J11" s="385"/>
      <c r="K11" s="385">
        <f>SUM(K4:K10)</f>
        <v>2328030.5528718745</v>
      </c>
      <c r="L11" s="385"/>
      <c r="M11" s="385">
        <f>SUM(M4:M10)</f>
        <v>2386231.316693671</v>
      </c>
      <c r="N11" s="385"/>
      <c r="O11" s="385">
        <f>SUM(O4:O10)</f>
        <v>2445887.0996110127</v>
      </c>
      <c r="P11" s="385"/>
      <c r="Q11" s="385">
        <f>SUM(Q4:Q10)</f>
        <v>2507034.2771012876</v>
      </c>
      <c r="R11" s="385"/>
      <c r="S11" s="385">
        <f>SUM(S4:S10)</f>
        <v>2569710.1340288199</v>
      </c>
      <c r="T11" s="385"/>
      <c r="U11" s="385">
        <f>SUM(U4:U10)</f>
        <v>2633952.8873795401</v>
      </c>
      <c r="V11" s="385"/>
      <c r="W11" s="385">
        <f>SUM(W4:W10)</f>
        <v>2699801.7095640283</v>
      </c>
      <c r="X11" s="385"/>
      <c r="Y11" s="385">
        <f>SUM(Y4:Y10)</f>
        <v>2767296.7523031286</v>
      </c>
      <c r="Z11" s="385"/>
      <c r="AA11" s="385">
        <f>SUM(AA4:AA10)</f>
        <v>2836479.1711107069</v>
      </c>
      <c r="AB11" s="385"/>
      <c r="AC11" s="385">
        <f>SUM(AC4:AC10)</f>
        <v>2907391.1503884746</v>
      </c>
      <c r="AD11" s="385"/>
      <c r="AE11" s="385">
        <f>SUM(AE4:AE10)</f>
        <v>2980075.929148186</v>
      </c>
      <c r="AF11" s="385"/>
      <c r="AG11" s="385">
        <f>SUM(AG4:AG10)</f>
        <v>3054577.82737689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161853</v>
      </c>
      <c r="F15" s="381"/>
      <c r="G15" s="381">
        <f t="shared" ref="G15:G21" si="0">E15*$C$14</f>
        <v>167517.85499999998</v>
      </c>
      <c r="H15" s="381"/>
      <c r="I15" s="381">
        <f t="shared" ref="I15:I21" si="1">G15*$C$14</f>
        <v>173380.97992499996</v>
      </c>
      <c r="J15" s="381"/>
      <c r="K15" s="381">
        <f t="shared" ref="K15:K21" si="2">I15*$C$14</f>
        <v>179449.31422237496</v>
      </c>
      <c r="L15" s="381"/>
      <c r="M15" s="381">
        <f t="shared" ref="M15:M21" si="3">K15*$C$14</f>
        <v>185730.04022015806</v>
      </c>
      <c r="N15" s="381"/>
      <c r="O15" s="381">
        <f t="shared" ref="O15:O21" si="4">M15*$C$14</f>
        <v>192230.59162786359</v>
      </c>
      <c r="P15" s="381"/>
      <c r="Q15" s="381">
        <f t="shared" ref="Q15:Q21" si="5">O15*$C$14</f>
        <v>198958.66233483879</v>
      </c>
      <c r="R15" s="381"/>
      <c r="S15" s="381">
        <f t="shared" ref="S15:S21" si="6">Q15*$C$14</f>
        <v>205922.21551655815</v>
      </c>
      <c r="T15" s="381"/>
      <c r="U15" s="381">
        <f t="shared" ref="U15:U21" si="7">S15*$C$14</f>
        <v>213129.49305963767</v>
      </c>
      <c r="V15" s="381"/>
      <c r="W15" s="381">
        <f t="shared" ref="W15:W21" si="8">U15*$C$14</f>
        <v>220589.02531672496</v>
      </c>
      <c r="X15" s="381"/>
      <c r="Y15" s="381">
        <f t="shared" ref="Y15:Y21" si="9">W15*$C$14</f>
        <v>228309.64120281031</v>
      </c>
      <c r="Z15" s="381"/>
      <c r="AA15" s="381">
        <f t="shared" ref="AA15:AA21" si="10">Y15*$C$14</f>
        <v>236300.47864490864</v>
      </c>
      <c r="AB15" s="381"/>
      <c r="AC15" s="381">
        <f t="shared" ref="AC15:AC21" si="11">AA15*$C$14</f>
        <v>244570.99539748041</v>
      </c>
      <c r="AD15" s="381"/>
      <c r="AE15" s="381">
        <f t="shared" ref="AE15:AE21" si="12">AC15*$C$14</f>
        <v>253130.98023639221</v>
      </c>
      <c r="AF15" s="381"/>
      <c r="AG15" s="381">
        <f t="shared" ref="AG15:AG21" si="13">AE15*$C$14</f>
        <v>261990.56454466592</v>
      </c>
      <c r="AH15" s="381"/>
    </row>
    <row r="16" spans="1:34" ht="14.25">
      <c r="A16" s="373" t="s">
        <v>468</v>
      </c>
      <c r="B16" s="373"/>
      <c r="C16" s="395"/>
      <c r="D16" s="373"/>
      <c r="E16" s="384">
        <f>Application!W836</f>
        <v>60444</v>
      </c>
      <c r="F16" s="384"/>
      <c r="G16" s="384">
        <f t="shared" si="0"/>
        <v>62559.539999999994</v>
      </c>
      <c r="H16" s="384"/>
      <c r="I16" s="384">
        <f t="shared" si="1"/>
        <v>64749.123899999991</v>
      </c>
      <c r="J16" s="384"/>
      <c r="K16" s="384">
        <f t="shared" si="2"/>
        <v>67015.34323649999</v>
      </c>
      <c r="L16" s="384"/>
      <c r="M16" s="384">
        <f t="shared" si="3"/>
        <v>69360.880249777489</v>
      </c>
      <c r="N16" s="384"/>
      <c r="O16" s="384">
        <f t="shared" si="4"/>
        <v>71788.511058519696</v>
      </c>
      <c r="P16" s="384"/>
      <c r="Q16" s="384">
        <f t="shared" si="5"/>
        <v>74301.108945567874</v>
      </c>
      <c r="R16" s="384"/>
      <c r="S16" s="384">
        <f t="shared" si="6"/>
        <v>76901.647758662744</v>
      </c>
      <c r="T16" s="384"/>
      <c r="U16" s="384">
        <f t="shared" si="7"/>
        <v>79593.205430215938</v>
      </c>
      <c r="V16" s="384"/>
      <c r="W16" s="384">
        <f t="shared" si="8"/>
        <v>82378.967620273484</v>
      </c>
      <c r="X16" s="384"/>
      <c r="Y16" s="384">
        <f t="shared" si="9"/>
        <v>85262.231486983044</v>
      </c>
      <c r="Z16" s="384"/>
      <c r="AA16" s="384">
        <f t="shared" si="10"/>
        <v>88246.409589027448</v>
      </c>
      <c r="AB16" s="384"/>
      <c r="AC16" s="384">
        <f t="shared" si="11"/>
        <v>91335.033924643401</v>
      </c>
      <c r="AD16" s="384"/>
      <c r="AE16" s="384">
        <f t="shared" si="12"/>
        <v>94531.760112005912</v>
      </c>
      <c r="AF16" s="384"/>
      <c r="AG16" s="384">
        <f t="shared" si="13"/>
        <v>97840.371715926114</v>
      </c>
      <c r="AH16" s="373"/>
    </row>
    <row r="17" spans="1:34" ht="14.25">
      <c r="A17" s="373" t="s">
        <v>734</v>
      </c>
      <c r="B17" s="373"/>
      <c r="C17" s="395"/>
      <c r="D17" s="373"/>
      <c r="E17" s="384">
        <f>Application!W842</f>
        <v>389302</v>
      </c>
      <c r="F17" s="384"/>
      <c r="G17" s="384">
        <f t="shared" si="0"/>
        <v>402927.56999999995</v>
      </c>
      <c r="H17" s="384"/>
      <c r="I17" s="384">
        <f t="shared" si="1"/>
        <v>417030.03494999994</v>
      </c>
      <c r="J17" s="384"/>
      <c r="K17" s="384">
        <f t="shared" si="2"/>
        <v>431626.08617324993</v>
      </c>
      <c r="L17" s="384"/>
      <c r="M17" s="384">
        <f t="shared" si="3"/>
        <v>446732.99918931362</v>
      </c>
      <c r="N17" s="384"/>
      <c r="O17" s="384">
        <f t="shared" si="4"/>
        <v>462368.65416093956</v>
      </c>
      <c r="P17" s="384"/>
      <c r="Q17" s="384">
        <f t="shared" si="5"/>
        <v>478551.5570565724</v>
      </c>
      <c r="R17" s="384"/>
      <c r="S17" s="384">
        <f t="shared" si="6"/>
        <v>495300.86155355239</v>
      </c>
      <c r="T17" s="384"/>
      <c r="U17" s="384">
        <f t="shared" si="7"/>
        <v>512636.3917079267</v>
      </c>
      <c r="V17" s="384"/>
      <c r="W17" s="384">
        <f t="shared" si="8"/>
        <v>530578.66541770415</v>
      </c>
      <c r="X17" s="384"/>
      <c r="Y17" s="384">
        <f t="shared" si="9"/>
        <v>549148.91870732373</v>
      </c>
      <c r="Z17" s="384"/>
      <c r="AA17" s="384">
        <f t="shared" si="10"/>
        <v>568369.13086208003</v>
      </c>
      <c r="AB17" s="384"/>
      <c r="AC17" s="384">
        <f t="shared" si="11"/>
        <v>588262.05044225277</v>
      </c>
      <c r="AD17" s="384"/>
      <c r="AE17" s="384">
        <f t="shared" si="12"/>
        <v>608851.22220773157</v>
      </c>
      <c r="AF17" s="384"/>
      <c r="AG17" s="384">
        <f t="shared" si="13"/>
        <v>630161.01498500211</v>
      </c>
      <c r="AH17" s="373"/>
    </row>
    <row r="18" spans="1:34" ht="14.25">
      <c r="A18" s="373" t="s">
        <v>1079</v>
      </c>
      <c r="B18" s="373"/>
      <c r="C18" s="395"/>
      <c r="D18" s="373"/>
      <c r="E18" s="384">
        <f>Application!W849</f>
        <v>623173</v>
      </c>
      <c r="F18" s="384"/>
      <c r="G18" s="384">
        <f t="shared" si="0"/>
        <v>644984.05499999993</v>
      </c>
      <c r="H18" s="384"/>
      <c r="I18" s="384">
        <f t="shared" si="1"/>
        <v>667558.49692499987</v>
      </c>
      <c r="J18" s="384"/>
      <c r="K18" s="384">
        <f t="shared" si="2"/>
        <v>690923.04431737482</v>
      </c>
      <c r="L18" s="384"/>
      <c r="M18" s="384">
        <f t="shared" si="3"/>
        <v>715105.35086848284</v>
      </c>
      <c r="N18" s="384"/>
      <c r="O18" s="384">
        <f t="shared" si="4"/>
        <v>740134.03814887966</v>
      </c>
      <c r="P18" s="384"/>
      <c r="Q18" s="384">
        <f t="shared" si="5"/>
        <v>766038.72948409035</v>
      </c>
      <c r="R18" s="384"/>
      <c r="S18" s="384">
        <f t="shared" si="6"/>
        <v>792850.0850160335</v>
      </c>
      <c r="T18" s="384"/>
      <c r="U18" s="384">
        <f t="shared" si="7"/>
        <v>820599.83799159457</v>
      </c>
      <c r="V18" s="384"/>
      <c r="W18" s="384">
        <f t="shared" si="8"/>
        <v>849320.83232130029</v>
      </c>
      <c r="X18" s="384"/>
      <c r="Y18" s="384">
        <f t="shared" si="9"/>
        <v>879047.06145254569</v>
      </c>
      <c r="Z18" s="384"/>
      <c r="AA18" s="384">
        <f t="shared" si="10"/>
        <v>909813.70860338467</v>
      </c>
      <c r="AB18" s="384"/>
      <c r="AC18" s="384">
        <f t="shared" si="11"/>
        <v>941657.18840450305</v>
      </c>
      <c r="AD18" s="384"/>
      <c r="AE18" s="384">
        <f t="shared" si="12"/>
        <v>974615.18999866059</v>
      </c>
      <c r="AF18" s="384"/>
      <c r="AG18" s="384">
        <f t="shared" si="13"/>
        <v>1008726.7216486136</v>
      </c>
    </row>
    <row r="19" spans="1:34" ht="14.25">
      <c r="A19" s="373" t="s">
        <v>931</v>
      </c>
      <c r="B19" s="373"/>
      <c r="C19" s="395"/>
      <c r="D19" s="373"/>
      <c r="E19" s="384">
        <f>Application!W850</f>
        <v>72419</v>
      </c>
      <c r="F19" s="384"/>
      <c r="G19" s="384">
        <f t="shared" si="0"/>
        <v>74953.664999999994</v>
      </c>
      <c r="H19" s="384"/>
      <c r="I19" s="384">
        <f t="shared" si="1"/>
        <v>77577.043274999989</v>
      </c>
      <c r="J19" s="384"/>
      <c r="K19" s="384">
        <f t="shared" si="2"/>
        <v>80292.239789624989</v>
      </c>
      <c r="L19" s="384"/>
      <c r="M19" s="384">
        <f t="shared" si="3"/>
        <v>83102.468182261859</v>
      </c>
      <c r="N19" s="384"/>
      <c r="O19" s="384">
        <f t="shared" si="4"/>
        <v>86011.054568641019</v>
      </c>
      <c r="P19" s="384"/>
      <c r="Q19" s="384">
        <f t="shared" si="5"/>
        <v>89021.441478543449</v>
      </c>
      <c r="R19" s="384"/>
      <c r="S19" s="384">
        <f t="shared" si="6"/>
        <v>92137.191930292465</v>
      </c>
      <c r="T19" s="384"/>
      <c r="U19" s="384">
        <f t="shared" si="7"/>
        <v>95361.993647852694</v>
      </c>
      <c r="V19" s="384"/>
      <c r="W19" s="384">
        <f t="shared" si="8"/>
        <v>98699.663425527528</v>
      </c>
      <c r="X19" s="384"/>
      <c r="Y19" s="384">
        <f t="shared" si="9"/>
        <v>102154.15164542098</v>
      </c>
      <c r="Z19" s="384"/>
      <c r="AA19" s="384">
        <f t="shared" si="10"/>
        <v>105729.54695301071</v>
      </c>
      <c r="AB19" s="384"/>
      <c r="AC19" s="384">
        <f t="shared" si="11"/>
        <v>109430.08109636608</v>
      </c>
      <c r="AD19" s="384"/>
      <c r="AE19" s="384">
        <f t="shared" si="12"/>
        <v>113260.13393473889</v>
      </c>
      <c r="AF19" s="384"/>
      <c r="AG19" s="384">
        <f t="shared" si="13"/>
        <v>117224.23862245474</v>
      </c>
    </row>
    <row r="20" spans="1:34" ht="14.25">
      <c r="A20" s="373" t="s">
        <v>55</v>
      </c>
      <c r="B20" s="373"/>
      <c r="C20" s="395"/>
      <c r="D20" s="373"/>
      <c r="E20" s="384">
        <f>Application!W859</f>
        <v>272319</v>
      </c>
      <c r="F20" s="384"/>
      <c r="G20" s="384">
        <f t="shared" si="0"/>
        <v>281850.16499999998</v>
      </c>
      <c r="H20" s="384"/>
      <c r="I20" s="384">
        <f t="shared" si="1"/>
        <v>291714.92077499995</v>
      </c>
      <c r="J20" s="384"/>
      <c r="K20" s="384">
        <f t="shared" si="2"/>
        <v>301924.9430021249</v>
      </c>
      <c r="L20" s="384"/>
      <c r="M20" s="384">
        <f t="shared" si="3"/>
        <v>312492.31600719923</v>
      </c>
      <c r="N20" s="384"/>
      <c r="O20" s="384">
        <f t="shared" si="4"/>
        <v>323429.54706745117</v>
      </c>
      <c r="P20" s="384"/>
      <c r="Q20" s="384">
        <f t="shared" si="5"/>
        <v>334749.58121481194</v>
      </c>
      <c r="R20" s="384"/>
      <c r="S20" s="384">
        <f t="shared" si="6"/>
        <v>346465.81655733031</v>
      </c>
      <c r="T20" s="384"/>
      <c r="U20" s="384">
        <f t="shared" si="7"/>
        <v>358592.12013683683</v>
      </c>
      <c r="V20" s="384"/>
      <c r="W20" s="384">
        <f t="shared" si="8"/>
        <v>371142.8443416261</v>
      </c>
      <c r="X20" s="384"/>
      <c r="Y20" s="384">
        <f t="shared" si="9"/>
        <v>384132.84389358299</v>
      </c>
      <c r="Z20" s="384"/>
      <c r="AA20" s="384">
        <f t="shared" si="10"/>
        <v>397577.49342985835</v>
      </c>
      <c r="AB20" s="384"/>
      <c r="AC20" s="384">
        <f t="shared" si="11"/>
        <v>411492.70569990337</v>
      </c>
      <c r="AD20" s="384"/>
      <c r="AE20" s="384">
        <f t="shared" si="12"/>
        <v>425894.95039939997</v>
      </c>
      <c r="AF20" s="384"/>
      <c r="AG20" s="384">
        <f t="shared" si="13"/>
        <v>440801.27366337896</v>
      </c>
    </row>
    <row r="21" spans="1:34" ht="14.25">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1579510</v>
      </c>
      <c r="F22" s="385"/>
      <c r="G22" s="385">
        <f>SUM(G15:G21)</f>
        <v>1634792.8499999999</v>
      </c>
      <c r="H22" s="385"/>
      <c r="I22" s="385">
        <f>SUM(I15:I21)</f>
        <v>1692010.5997499998</v>
      </c>
      <c r="J22" s="385"/>
      <c r="K22" s="385">
        <f>SUM(K15:K21)</f>
        <v>1751230.9707412496</v>
      </c>
      <c r="L22" s="385"/>
      <c r="M22" s="385">
        <f>SUM(M15:M21)</f>
        <v>1812524.0547171931</v>
      </c>
      <c r="N22" s="385"/>
      <c r="O22" s="385">
        <f>SUM(O15:O21)</f>
        <v>1875962.3966322946</v>
      </c>
      <c r="P22" s="385"/>
      <c r="Q22" s="385">
        <f>SUM(Q15:Q21)</f>
        <v>1941621.0805144247</v>
      </c>
      <c r="R22" s="385"/>
      <c r="S22" s="385">
        <f>SUM(S15:S21)</f>
        <v>2009577.8183324295</v>
      </c>
      <c r="T22" s="385"/>
      <c r="U22" s="385">
        <f>SUM(U15:U21)</f>
        <v>2079913.0419740644</v>
      </c>
      <c r="V22" s="385"/>
      <c r="W22" s="385">
        <f>SUM(W15:W21)</f>
        <v>2152709.9984431565</v>
      </c>
      <c r="X22" s="385"/>
      <c r="Y22" s="385">
        <f>SUM(Y15:Y21)</f>
        <v>2228054.8483886668</v>
      </c>
      <c r="Z22" s="385"/>
      <c r="AA22" s="385">
        <f>SUM(AA15:AA21)</f>
        <v>2306036.7680822699</v>
      </c>
      <c r="AB22" s="385"/>
      <c r="AC22" s="385">
        <f>SUM(AC15:AC21)</f>
        <v>2386748.0549651491</v>
      </c>
      <c r="AD22" s="385"/>
      <c r="AE22" s="385">
        <f>SUM(AE15:AE21)</f>
        <v>2470284.2368889293</v>
      </c>
      <c r="AF22" s="385"/>
      <c r="AG22" s="385">
        <f>SUM(AG15:AG21)</f>
        <v>2556744.1851800415</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0</v>
      </c>
      <c r="F27" s="384"/>
      <c r="G27" s="384">
        <f>E27*$C$27</f>
        <v>0</v>
      </c>
      <c r="H27" s="384"/>
      <c r="I27" s="384">
        <f>G27*$C$27</f>
        <v>0</v>
      </c>
      <c r="J27" s="384"/>
      <c r="K27" s="384">
        <f>I27*$C$27</f>
        <v>0</v>
      </c>
      <c r="L27" s="384"/>
      <c r="M27" s="384">
        <f>K27*$C$27</f>
        <v>0</v>
      </c>
      <c r="N27" s="384"/>
      <c r="O27" s="384">
        <f>M27*$C$27</f>
        <v>0</v>
      </c>
      <c r="P27" s="384"/>
      <c r="Q27" s="384">
        <f>O27*$C$27</f>
        <v>0</v>
      </c>
      <c r="R27" s="384"/>
      <c r="S27" s="384">
        <f>Q27*$C$27</f>
        <v>0</v>
      </c>
      <c r="T27" s="384"/>
      <c r="U27" s="384">
        <f>S27*$C$27</f>
        <v>0</v>
      </c>
      <c r="V27" s="384"/>
      <c r="W27" s="384">
        <f>U27*$C$27</f>
        <v>0</v>
      </c>
      <c r="X27" s="384"/>
      <c r="Y27" s="384">
        <f>W27*$C$27</f>
        <v>0</v>
      </c>
      <c r="Z27" s="384"/>
      <c r="AA27" s="384">
        <f>Y27*$C$27</f>
        <v>0</v>
      </c>
      <c r="AB27" s="384"/>
      <c r="AC27" s="384">
        <f>AA27*$C$27</f>
        <v>0</v>
      </c>
      <c r="AD27" s="384"/>
      <c r="AE27" s="384">
        <f>AC27*$C$27</f>
        <v>0</v>
      </c>
      <c r="AF27" s="384"/>
      <c r="AG27" s="384">
        <f>AE27*$C$27</f>
        <v>0</v>
      </c>
    </row>
    <row r="28" spans="1:34" ht="14.25">
      <c r="A28" s="596" t="s">
        <v>1082</v>
      </c>
      <c r="B28" s="373"/>
      <c r="C28" s="404"/>
      <c r="D28" s="373"/>
      <c r="E28" s="384">
        <f>Application!AC876</f>
        <v>35000</v>
      </c>
      <c r="F28" s="384"/>
      <c r="G28" s="384">
        <f>$E$28</f>
        <v>35000</v>
      </c>
      <c r="H28" s="384"/>
      <c r="I28" s="384">
        <f>$E$28</f>
        <v>35000</v>
      </c>
      <c r="J28" s="384"/>
      <c r="K28" s="384">
        <f>$E$28</f>
        <v>35000</v>
      </c>
      <c r="L28" s="384"/>
      <c r="M28" s="384">
        <f>$E$28</f>
        <v>35000</v>
      </c>
      <c r="N28" s="384"/>
      <c r="O28" s="384">
        <f>$E$28</f>
        <v>35000</v>
      </c>
      <c r="P28" s="384"/>
      <c r="Q28" s="384">
        <f>$E$28</f>
        <v>35000</v>
      </c>
      <c r="R28" s="384"/>
      <c r="S28" s="384">
        <f>$E$28</f>
        <v>35000</v>
      </c>
      <c r="T28" s="384"/>
      <c r="U28" s="384">
        <f>$E$28</f>
        <v>35000</v>
      </c>
      <c r="V28" s="384"/>
      <c r="W28" s="384">
        <f>$E$28</f>
        <v>35000</v>
      </c>
      <c r="X28" s="384"/>
      <c r="Y28" s="384">
        <f>$E$28</f>
        <v>35000</v>
      </c>
      <c r="Z28" s="384"/>
      <c r="AA28" s="384">
        <f>$E$28</f>
        <v>35000</v>
      </c>
      <c r="AB28" s="384"/>
      <c r="AC28" s="384">
        <f>$E$28</f>
        <v>35000</v>
      </c>
      <c r="AD28" s="384"/>
      <c r="AE28" s="384">
        <f>$E$28</f>
        <v>35000</v>
      </c>
      <c r="AF28" s="384"/>
      <c r="AG28" s="384">
        <f>$E$28</f>
        <v>35000</v>
      </c>
    </row>
    <row r="29" spans="1:34" ht="14.25">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32482</v>
      </c>
      <c r="F30" s="384"/>
      <c r="G30" s="384">
        <f>E30*$C$30</f>
        <v>33131.64</v>
      </c>
      <c r="H30" s="384"/>
      <c r="I30" s="384">
        <f>G30*$C$30</f>
        <v>33794.272799999999</v>
      </c>
      <c r="J30" s="384"/>
      <c r="K30" s="384">
        <f>I30*$C$30</f>
        <v>34470.158256000002</v>
      </c>
      <c r="L30" s="384"/>
      <c r="M30" s="384">
        <f>K30*$C$30</f>
        <v>35159.561421120001</v>
      </c>
      <c r="N30" s="384"/>
      <c r="O30" s="384">
        <f>M30*$C$30</f>
        <v>35862.752649542403</v>
      </c>
      <c r="P30" s="384"/>
      <c r="Q30" s="384">
        <f>O30*$C$30</f>
        <v>36580.00770253325</v>
      </c>
      <c r="R30" s="384"/>
      <c r="S30" s="384">
        <f>Q30*$C$30</f>
        <v>37311.607856583913</v>
      </c>
      <c r="T30" s="384"/>
      <c r="U30" s="384">
        <f>S30*$C$30</f>
        <v>38057.840013715591</v>
      </c>
      <c r="V30" s="384"/>
      <c r="W30" s="384">
        <f>U30*$C$30</f>
        <v>38818.996813989907</v>
      </c>
      <c r="X30" s="384"/>
      <c r="Y30" s="384">
        <f>W30*$C$30</f>
        <v>39595.376750269708</v>
      </c>
      <c r="Z30" s="384"/>
      <c r="AA30" s="384">
        <f>Y30*$C$30</f>
        <v>40387.284285275106</v>
      </c>
      <c r="AB30" s="384"/>
      <c r="AC30" s="384">
        <f>AA30*$C$30</f>
        <v>41195.029970980606</v>
      </c>
      <c r="AD30" s="384"/>
      <c r="AE30" s="384">
        <f>AC30*$C$30</f>
        <v>42018.930570400218</v>
      </c>
      <c r="AF30" s="384"/>
      <c r="AG30" s="384">
        <f>AE30*$C$30</f>
        <v>42859.309181808225</v>
      </c>
    </row>
    <row r="31" spans="1:34" ht="14.25">
      <c r="A31" s="596" t="s">
        <v>1926</v>
      </c>
      <c r="B31" s="373"/>
      <c r="C31" s="404">
        <v>1.02</v>
      </c>
      <c r="D31" s="373"/>
      <c r="E31" s="384">
        <f>Application!AC879</f>
        <v>6216</v>
      </c>
      <c r="F31" s="384"/>
      <c r="G31" s="384">
        <f>E31*$C$31</f>
        <v>6340.32</v>
      </c>
      <c r="H31" s="384"/>
      <c r="I31" s="384">
        <f>G31*$C$31</f>
        <v>6467.1264000000001</v>
      </c>
      <c r="J31" s="384"/>
      <c r="K31" s="384">
        <f>I31*$C$31</f>
        <v>6596.4689280000002</v>
      </c>
      <c r="L31" s="384"/>
      <c r="M31" s="384">
        <f>K31*$C$31</f>
        <v>6728.3983065600005</v>
      </c>
      <c r="N31" s="384"/>
      <c r="O31" s="384">
        <f>M31*$C$31</f>
        <v>6862.9662726912002</v>
      </c>
      <c r="P31" s="384"/>
      <c r="Q31" s="384">
        <f>O31*$C$31</f>
        <v>7000.2255981450244</v>
      </c>
      <c r="R31" s="384"/>
      <c r="S31" s="384">
        <f>Q31*$C$31</f>
        <v>7140.2301101079247</v>
      </c>
      <c r="T31" s="384"/>
      <c r="U31" s="384">
        <f>S31*$C$31</f>
        <v>7283.0347123100837</v>
      </c>
      <c r="V31" s="384"/>
      <c r="W31" s="384">
        <f>U31*$C$31</f>
        <v>7428.6954065562859</v>
      </c>
      <c r="X31" s="384"/>
      <c r="Y31" s="384">
        <f>W31*$C$31</f>
        <v>7577.2693146874117</v>
      </c>
      <c r="Z31" s="384"/>
      <c r="AA31" s="384">
        <f>Y31*$C$31</f>
        <v>7728.8147009811601</v>
      </c>
      <c r="AB31" s="384"/>
      <c r="AC31" s="384">
        <f>AA31*$C$31</f>
        <v>7883.3909950007837</v>
      </c>
      <c r="AD31" s="384"/>
      <c r="AE31" s="384">
        <f>AC31*$C$31</f>
        <v>8041.0588149007999</v>
      </c>
      <c r="AF31" s="384"/>
      <c r="AG31" s="384">
        <f>AE31*$C$31</f>
        <v>8201.8799911988153</v>
      </c>
    </row>
    <row r="32" spans="1:34" ht="14.25">
      <c r="A32" s="373" t="str">
        <f>Application!E880</f>
        <v>MOHCD ground lease payment</v>
      </c>
      <c r="B32" s="373"/>
      <c r="C32" s="485">
        <v>1</v>
      </c>
      <c r="D32" s="373"/>
      <c r="E32" s="384">
        <f>Application!AC880</f>
        <v>5000</v>
      </c>
      <c r="F32" s="384"/>
      <c r="G32" s="384">
        <f>E32*$C$32</f>
        <v>5000</v>
      </c>
      <c r="H32" s="384"/>
      <c r="I32" s="384">
        <f>G32*$C$32</f>
        <v>5000</v>
      </c>
      <c r="J32" s="384"/>
      <c r="K32" s="384">
        <f>I32*$C$32</f>
        <v>5000</v>
      </c>
      <c r="L32" s="384"/>
      <c r="M32" s="384">
        <f>K32*$C$32</f>
        <v>5000</v>
      </c>
      <c r="N32" s="384"/>
      <c r="O32" s="384">
        <f>M32*$C$32</f>
        <v>5000</v>
      </c>
      <c r="P32" s="384"/>
      <c r="Q32" s="384">
        <f>O32*$C$32</f>
        <v>5000</v>
      </c>
      <c r="R32" s="384"/>
      <c r="S32" s="384">
        <f>Q32*$C$32</f>
        <v>5000</v>
      </c>
      <c r="T32" s="384"/>
      <c r="U32" s="384">
        <f>S32*$C$32</f>
        <v>5000</v>
      </c>
      <c r="V32" s="384"/>
      <c r="W32" s="384">
        <f>U32*$C$32</f>
        <v>5000</v>
      </c>
      <c r="X32" s="384"/>
      <c r="Y32" s="384">
        <f>W32*$C$32</f>
        <v>5000</v>
      </c>
      <c r="Z32" s="384"/>
      <c r="AA32" s="384">
        <f>Y32*$C$32</f>
        <v>5000</v>
      </c>
      <c r="AB32" s="384"/>
      <c r="AC32" s="384">
        <f>AA32*$C$32</f>
        <v>5000</v>
      </c>
      <c r="AD32" s="384"/>
      <c r="AE32" s="384">
        <f>AC32*$C$32</f>
        <v>5000</v>
      </c>
      <c r="AF32" s="384"/>
      <c r="AG32" s="384">
        <f>AE32*$C$32</f>
        <v>5000</v>
      </c>
    </row>
    <row r="33" spans="1:1023 1025:2047 2049:3071 3073:4095 4097:5119 5121:6143 6145:7167 7169:8191 8193:9215 9217:10239 10241:11263 11265:12287 12289:13311 13313:14335 14337:15359 15361:16383" ht="14.25">
      <c r="A33" s="373" t="str">
        <f>Application!E881</f>
        <v>HCD MHP Fee</v>
      </c>
      <c r="B33" s="373"/>
      <c r="C33" s="485">
        <v>1.0349999999999999</v>
      </c>
      <c r="D33" s="373"/>
      <c r="E33" s="384">
        <f>Application!AC881</f>
        <v>18590</v>
      </c>
      <c r="F33" s="384"/>
      <c r="G33" s="384">
        <f>E33*$C$33</f>
        <v>19240.649999999998</v>
      </c>
      <c r="H33" s="384"/>
      <c r="I33" s="384">
        <f>G33*$C$33</f>
        <v>19914.072749999996</v>
      </c>
      <c r="J33" s="384"/>
      <c r="K33" s="384">
        <f>I33*$C$33</f>
        <v>20611.065296249995</v>
      </c>
      <c r="L33" s="384"/>
      <c r="M33" s="384">
        <f>K33*$C$33</f>
        <v>21332.452581618745</v>
      </c>
      <c r="N33" s="384"/>
      <c r="O33" s="384">
        <f>M33*$C$33</f>
        <v>22079.088421975401</v>
      </c>
      <c r="P33" s="384"/>
      <c r="Q33" s="384">
        <f>O33*$C$33</f>
        <v>22851.856516744538</v>
      </c>
      <c r="R33" s="384"/>
      <c r="S33" s="384">
        <f>Q33*$C$33</f>
        <v>23651.671494830596</v>
      </c>
      <c r="T33" s="384"/>
      <c r="U33" s="384">
        <f>S33*$C$33</f>
        <v>24479.479997149665</v>
      </c>
      <c r="V33" s="384"/>
      <c r="W33" s="384">
        <f>U33*$C$33</f>
        <v>25336.261797049901</v>
      </c>
      <c r="X33" s="384"/>
      <c r="Y33" s="384">
        <f>W33*$C$33</f>
        <v>26223.030959946645</v>
      </c>
      <c r="Z33" s="384"/>
      <c r="AA33" s="384">
        <f>Y33*$C$33</f>
        <v>27140.837043544776</v>
      </c>
      <c r="AB33" s="384"/>
      <c r="AC33" s="384">
        <f>AA33*$C$33</f>
        <v>28090.76634006884</v>
      </c>
      <c r="AD33" s="384"/>
      <c r="AE33" s="384">
        <f>AC33*$C$33</f>
        <v>29073.943161971249</v>
      </c>
      <c r="AF33" s="384"/>
      <c r="AG33" s="384">
        <f>AE33*$C$33</f>
        <v>30091.53117264024</v>
      </c>
    </row>
    <row r="34" spans="1:1023 1025:2047 2049:3071 3073:4095 4097:5119 5121:6143 6145:7167 7169:8191 8193:9215 9217:10239 10241:11263 11265:12287 12289:13311 13313:14335 14337:15359 15361:16383"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1023 1025:2047 2049:3071 3073:4095 4097:5119 5121:6143 6145:7167 7169:8191 8193:9215 9217:10239 10241:11263 11265:12287 12289:13311 13313:14335 14337:15359 15361:16383" ht="15">
      <c r="A35" s="385" t="s">
        <v>148</v>
      </c>
      <c r="B35" s="385"/>
      <c r="C35" s="386"/>
      <c r="D35" s="385"/>
      <c r="E35" s="385">
        <f>SUM(E22:E33)</f>
        <v>1676798</v>
      </c>
      <c r="F35" s="385"/>
      <c r="G35" s="385">
        <f>SUM(G22:G33)</f>
        <v>1733505.4599999997</v>
      </c>
      <c r="H35" s="385"/>
      <c r="I35" s="385">
        <f>SUM(I22:I33)</f>
        <v>1792186.0716999997</v>
      </c>
      <c r="J35" s="385"/>
      <c r="K35" s="385">
        <f>SUM(K22:K33)</f>
        <v>1852908.6632214994</v>
      </c>
      <c r="L35" s="385"/>
      <c r="M35" s="385">
        <f>SUM(M22:M33)</f>
        <v>1915744.4670264919</v>
      </c>
      <c r="N35" s="385"/>
      <c r="O35" s="385">
        <f>SUM(O22:O33)</f>
        <v>1980767.2039765038</v>
      </c>
      <c r="P35" s="385"/>
      <c r="Q35" s="385">
        <f>SUM(Q22:Q33)</f>
        <v>2048053.1703318474</v>
      </c>
      <c r="R35" s="385"/>
      <c r="S35" s="385">
        <f>SUM(S22:S33)</f>
        <v>2117681.3277939521</v>
      </c>
      <c r="T35" s="385"/>
      <c r="U35" s="385">
        <f>SUM(U22:U33)</f>
        <v>2189733.3966972395</v>
      </c>
      <c r="V35" s="385"/>
      <c r="W35" s="385">
        <f>SUM(W22:W33)</f>
        <v>2264293.9524607523</v>
      </c>
      <c r="X35" s="385"/>
      <c r="Y35" s="385">
        <f>SUM(Y22:Y33)</f>
        <v>2341450.5254135705</v>
      </c>
      <c r="Z35" s="385"/>
      <c r="AA35" s="385">
        <f>SUM(AA22:AA33)</f>
        <v>2421293.7041120711</v>
      </c>
      <c r="AB35" s="385"/>
      <c r="AC35" s="385">
        <f>SUM(AC22:AC33)</f>
        <v>2503917.2422711998</v>
      </c>
      <c r="AD35" s="385"/>
      <c r="AE35" s="385">
        <f>SUM(AE22:AE33)</f>
        <v>2589418.1694362019</v>
      </c>
      <c r="AF35" s="385"/>
      <c r="AG35" s="385">
        <f>SUM(AG22:AG33)</f>
        <v>2677896.9055256885</v>
      </c>
    </row>
    <row r="36" spans="1:1023 1025:2047 2049:3071 3073:4095 4097:5119 5121:6143 6145:7167 7169:8191 8193:9215 9217:10239 10241:11263 11265:12287 12289:13311 13313:14335 14337:15359 15361:16383"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1023 1025:2047 2049:3071 3073:4095 4097:5119 5121:6143 6145:7167 7169:8191 8193:9215 9217:10239 10241:11263 11265:12287 12289:13311 13313:14335 14337:15359 15361:16383" ht="15">
      <c r="A37" s="385" t="s">
        <v>1084</v>
      </c>
      <c r="B37" s="385"/>
      <c r="C37" s="386"/>
      <c r="D37" s="385"/>
      <c r="E37" s="385">
        <f>E11-E35</f>
        <v>485009.80000000028</v>
      </c>
      <c r="F37" s="385"/>
      <c r="G37" s="385">
        <f>G11-G35</f>
        <v>482347.53500000038</v>
      </c>
      <c r="H37" s="385"/>
      <c r="I37" s="385">
        <f>I11-I35</f>
        <v>479063.24817499984</v>
      </c>
      <c r="J37" s="385"/>
      <c r="K37" s="385">
        <f>K11-K35</f>
        <v>475121.88965037512</v>
      </c>
      <c r="L37" s="385"/>
      <c r="M37" s="385">
        <f>M11-M35</f>
        <v>470486.84966717917</v>
      </c>
      <c r="N37" s="385"/>
      <c r="O37" s="385">
        <f>O11-O35</f>
        <v>465119.89563450892</v>
      </c>
      <c r="P37" s="385"/>
      <c r="Q37" s="385">
        <f>Q11-Q35</f>
        <v>458981.10676944023</v>
      </c>
      <c r="R37" s="385"/>
      <c r="S37" s="385">
        <f>S11-S35</f>
        <v>452028.80623486778</v>
      </c>
      <c r="T37" s="385"/>
      <c r="U37" s="385">
        <f>U11-U35</f>
        <v>444219.49068230065</v>
      </c>
      <c r="V37" s="385"/>
      <c r="W37" s="385">
        <f>W11-W35</f>
        <v>435507.75710327597</v>
      </c>
      <c r="X37" s="385"/>
      <c r="Y37" s="385">
        <f>Y11-Y35</f>
        <v>425846.22688955814</v>
      </c>
      <c r="Z37" s="385"/>
      <c r="AA37" s="385">
        <f>AA11-AA35</f>
        <v>415185.46699863579</v>
      </c>
      <c r="AB37" s="385"/>
      <c r="AC37" s="385">
        <f>AC11-AC35</f>
        <v>403473.90811727475</v>
      </c>
      <c r="AD37" s="385"/>
      <c r="AE37" s="385">
        <f>AE11-AE35</f>
        <v>390657.75971198408</v>
      </c>
      <c r="AF37" s="385"/>
      <c r="AG37" s="385">
        <f>AG11-AG35</f>
        <v>376680.92185120145</v>
      </c>
    </row>
    <row r="38" spans="1:1023 1025:2047 2049:3071 3073:4095 4097:5119 5121:6143 6145:7167 7169:8191 8193:9215 9217:10239 10241:11263 11265:12287 12289:13311 13313:14335 14337:15359 15361:16383"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1023 1025:2047 2049:3071 3073:4095 4097:5119 5121:6143 6145:7167 7169:8191 8193:9215 9217:10239 10241:11263 11265:12287 12289:13311 13313:14335 14337:15359 15361:16383"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1023 1025:2047 2049:3071 3073:4095 4097:5119 5121:6143 6145:7167 7169:8191 8193:9215 9217:10239 10241:11263 11265:12287 12289:13311 13313:14335 14337:15359 15361:16383" ht="14.25">
      <c r="A40" s="387" t="str">
        <f>Application!C629</f>
        <v>PASS Market Rate Loan</v>
      </c>
      <c r="B40" s="388"/>
      <c r="C40" s="382"/>
      <c r="D40" s="373"/>
      <c r="E40" s="381">
        <f>Application!AF629</f>
        <v>280768</v>
      </c>
      <c r="F40" s="381"/>
      <c r="G40" s="381">
        <f>$E$40</f>
        <v>280768</v>
      </c>
      <c r="H40" s="381"/>
      <c r="I40" s="381">
        <f>$E$40</f>
        <v>280768</v>
      </c>
      <c r="J40" s="381"/>
      <c r="K40" s="381">
        <f>$E$40</f>
        <v>280768</v>
      </c>
      <c r="L40" s="381"/>
      <c r="M40" s="381">
        <f>$E$40</f>
        <v>280768</v>
      </c>
      <c r="N40" s="381"/>
      <c r="O40" s="381">
        <f>$E$40</f>
        <v>280768</v>
      </c>
      <c r="P40" s="381"/>
      <c r="Q40" s="381">
        <f>$E$40</f>
        <v>280768</v>
      </c>
      <c r="R40" s="381"/>
      <c r="S40" s="381">
        <f>$E$40</f>
        <v>280768</v>
      </c>
      <c r="T40" s="381"/>
      <c r="U40" s="381">
        <f>$E$40</f>
        <v>280768</v>
      </c>
      <c r="V40" s="381"/>
      <c r="W40" s="381">
        <f>$E$40</f>
        <v>280768</v>
      </c>
      <c r="X40" s="381"/>
      <c r="Y40" s="381">
        <f>$E$40</f>
        <v>280768</v>
      </c>
      <c r="Z40" s="381"/>
      <c r="AA40" s="381">
        <f>$E$40</f>
        <v>280768</v>
      </c>
      <c r="AB40" s="381"/>
      <c r="AC40" s="381">
        <f>$E$40</f>
        <v>280768</v>
      </c>
      <c r="AD40" s="381"/>
      <c r="AE40" s="381">
        <f>$E$40</f>
        <v>280768</v>
      </c>
      <c r="AF40" s="381"/>
      <c r="AG40" s="381">
        <f>$E$40</f>
        <v>280768</v>
      </c>
      <c r="AH40" s="373"/>
      <c r="AI40" s="373"/>
    </row>
    <row r="41" spans="1:1023 1025:2047 2049:3071 3073:4095 4097:5119 5121:6143 6145:7167 7169:8191 8193:9215 9217:10239 10241:11263 11265:12287 12289:13311 13313:14335 14337:15359 15361:16383" s="384" customFormat="1" ht="14.25">
      <c r="A41" s="387" t="str">
        <f>Application!C630</f>
        <v>PASS Below Market Rate Loan</v>
      </c>
      <c r="B41" s="388"/>
      <c r="C41" s="382"/>
      <c r="D41" s="373"/>
      <c r="E41" s="384">
        <f>Application!AF630</f>
        <v>94764</v>
      </c>
      <c r="G41" s="384">
        <f>E41</f>
        <v>94764</v>
      </c>
      <c r="I41" s="384">
        <f t="shared" ref="I41" si="14">G41</f>
        <v>94764</v>
      </c>
      <c r="K41" s="384">
        <f t="shared" ref="K41" si="15">I41</f>
        <v>94764</v>
      </c>
      <c r="M41" s="384">
        <f t="shared" ref="M41" si="16">K41</f>
        <v>94764</v>
      </c>
      <c r="O41" s="384">
        <f t="shared" ref="O41" si="17">M41</f>
        <v>94764</v>
      </c>
      <c r="Q41" s="384">
        <f t="shared" ref="Q41" si="18">O41</f>
        <v>94764</v>
      </c>
      <c r="S41" s="384">
        <f t="shared" ref="S41" si="19">Q41</f>
        <v>94764</v>
      </c>
      <c r="U41" s="384">
        <f t="shared" ref="U41" si="20">S41</f>
        <v>94764</v>
      </c>
      <c r="W41" s="384">
        <f t="shared" ref="W41" si="21">U41</f>
        <v>94764</v>
      </c>
      <c r="Y41" s="384">
        <f t="shared" ref="Y41" si="22">W41</f>
        <v>94764</v>
      </c>
      <c r="AA41" s="384">
        <f t="shared" ref="AA41" si="23">Y41</f>
        <v>94764</v>
      </c>
      <c r="AC41" s="384">
        <f t="shared" ref="AC41" si="24">AA41</f>
        <v>94764</v>
      </c>
      <c r="AE41" s="384">
        <f t="shared" ref="AE41" si="25">AC41</f>
        <v>94764</v>
      </c>
      <c r="AG41" s="384">
        <f t="shared" ref="AG41" si="26">AE41</f>
        <v>94764</v>
      </c>
      <c r="AI41" s="384">
        <f>Application!BJ630</f>
        <v>0</v>
      </c>
      <c r="AK41" s="384">
        <f>Application!BL630</f>
        <v>0</v>
      </c>
      <c r="AM41" s="384">
        <f>Application!BN630</f>
        <v>0</v>
      </c>
      <c r="AO41" s="384">
        <f>Application!BP630</f>
        <v>0</v>
      </c>
      <c r="AQ41" s="384">
        <f>Application!BR630</f>
        <v>0</v>
      </c>
      <c r="AS41" s="384">
        <f>Application!BT630</f>
        <v>0</v>
      </c>
      <c r="AU41" s="384">
        <f>Application!BV630</f>
        <v>0</v>
      </c>
      <c r="AW41" s="384">
        <f>Application!BX630</f>
        <v>0</v>
      </c>
      <c r="AY41" s="384">
        <f>Application!BZ630</f>
        <v>0</v>
      </c>
      <c r="BA41" s="384">
        <f>Application!CB630</f>
        <v>0</v>
      </c>
      <c r="BC41" s="384">
        <f>Application!CD630</f>
        <v>0</v>
      </c>
      <c r="BE41" s="384">
        <f>Application!CF630</f>
        <v>0</v>
      </c>
      <c r="BG41" s="384">
        <f>Application!CH630</f>
        <v>0</v>
      </c>
      <c r="BI41" s="384">
        <f>Application!CJ630</f>
        <v>0</v>
      </c>
      <c r="BK41" s="384">
        <f>Application!CL630</f>
        <v>0</v>
      </c>
      <c r="BM41" s="384">
        <f>Application!CN630</f>
        <v>0</v>
      </c>
      <c r="BO41" s="384">
        <f>Application!CP630</f>
        <v>0</v>
      </c>
      <c r="BQ41" s="384">
        <f>Application!CR630</f>
        <v>0</v>
      </c>
      <c r="BS41" s="384">
        <f>Application!CT630</f>
        <v>0</v>
      </c>
      <c r="BU41" s="384">
        <f>Application!CV630</f>
        <v>0</v>
      </c>
      <c r="BW41" s="384">
        <f>Application!CX630</f>
        <v>0</v>
      </c>
      <c r="BY41" s="384">
        <f>Application!CZ630</f>
        <v>0</v>
      </c>
      <c r="CA41" s="384">
        <f>Application!DB630</f>
        <v>0</v>
      </c>
      <c r="CC41" s="384">
        <f>Application!DD630</f>
        <v>0</v>
      </c>
      <c r="CE41" s="384">
        <f>Application!DF630</f>
        <v>0</v>
      </c>
      <c r="CG41" s="384">
        <f>Application!DH630</f>
        <v>0</v>
      </c>
      <c r="CI41" s="384">
        <f>Application!DJ630</f>
        <v>0</v>
      </c>
      <c r="CK41" s="384">
        <f>Application!DL630</f>
        <v>0</v>
      </c>
      <c r="CM41" s="384">
        <f>Application!DN630</f>
        <v>0</v>
      </c>
      <c r="CO41" s="384">
        <f>Application!DP630</f>
        <v>0</v>
      </c>
      <c r="CQ41" s="384">
        <f>Application!DR630</f>
        <v>0</v>
      </c>
      <c r="CS41" s="384">
        <f>Application!DT630</f>
        <v>0</v>
      </c>
      <c r="CU41" s="384">
        <f>Application!DV630</f>
        <v>0</v>
      </c>
      <c r="CW41" s="384">
        <f>Application!DX630</f>
        <v>0</v>
      </c>
      <c r="CY41" s="384">
        <f>Application!DZ630</f>
        <v>0</v>
      </c>
      <c r="DA41" s="384">
        <f>Application!EB630</f>
        <v>0</v>
      </c>
      <c r="DC41" s="384">
        <f>Application!ED630</f>
        <v>0</v>
      </c>
      <c r="DE41" s="384">
        <f>Application!EF630</f>
        <v>0</v>
      </c>
      <c r="DG41" s="384">
        <f>Application!EH630</f>
        <v>0</v>
      </c>
      <c r="DI41" s="384">
        <f>Application!EJ630</f>
        <v>0</v>
      </c>
      <c r="DK41" s="384">
        <f>Application!EL630</f>
        <v>0</v>
      </c>
      <c r="DM41" s="384">
        <f>Application!EN630</f>
        <v>0</v>
      </c>
      <c r="DO41" s="384">
        <f>Application!EP630</f>
        <v>0</v>
      </c>
      <c r="DQ41" s="384">
        <f>Application!ER630</f>
        <v>0</v>
      </c>
      <c r="DS41" s="384">
        <f>Application!ET630</f>
        <v>0</v>
      </c>
      <c r="DU41" s="384">
        <f>Application!EV630</f>
        <v>0</v>
      </c>
      <c r="DW41" s="384">
        <f>Application!EX630</f>
        <v>0</v>
      </c>
      <c r="DY41" s="384">
        <f>Application!EZ630</f>
        <v>0</v>
      </c>
      <c r="EA41" s="384">
        <f>Application!FB630</f>
        <v>0</v>
      </c>
      <c r="EC41" s="384">
        <f>Application!FD630</f>
        <v>0</v>
      </c>
      <c r="EE41" s="384">
        <f>Application!FF630</f>
        <v>0</v>
      </c>
      <c r="EG41" s="384">
        <f>Application!FH630</f>
        <v>0</v>
      </c>
      <c r="EI41" s="384">
        <f>Application!FJ630</f>
        <v>0</v>
      </c>
      <c r="EK41" s="384">
        <f>Application!FL630</f>
        <v>0</v>
      </c>
      <c r="EM41" s="384">
        <f>Application!FN630</f>
        <v>0</v>
      </c>
      <c r="EO41" s="384">
        <f>Application!FP630</f>
        <v>0</v>
      </c>
      <c r="EQ41" s="384">
        <f>Application!FR630</f>
        <v>0</v>
      </c>
      <c r="ES41" s="384">
        <f>Application!FT630</f>
        <v>0</v>
      </c>
      <c r="EU41" s="384">
        <f>Application!FV630</f>
        <v>0</v>
      </c>
      <c r="EW41" s="384">
        <f>Application!FX630</f>
        <v>0</v>
      </c>
      <c r="EY41" s="384">
        <f>Application!FZ630</f>
        <v>0</v>
      </c>
      <c r="FA41" s="384">
        <f>Application!GB630</f>
        <v>0</v>
      </c>
      <c r="FC41" s="384">
        <f>Application!GD630</f>
        <v>0</v>
      </c>
      <c r="FE41" s="384">
        <f>Application!GF630</f>
        <v>0</v>
      </c>
      <c r="FG41" s="384">
        <f>Application!GH630</f>
        <v>0</v>
      </c>
      <c r="FI41" s="384">
        <f>Application!GJ630</f>
        <v>0</v>
      </c>
      <c r="FK41" s="384">
        <f>Application!GL630</f>
        <v>0</v>
      </c>
      <c r="FM41" s="384">
        <f>Application!GN630</f>
        <v>0</v>
      </c>
      <c r="FO41" s="384">
        <f>Application!GP630</f>
        <v>0</v>
      </c>
      <c r="FQ41" s="384">
        <f>Application!GR630</f>
        <v>0</v>
      </c>
      <c r="FS41" s="384">
        <f>Application!GT630</f>
        <v>0</v>
      </c>
      <c r="FU41" s="384">
        <f>Application!GV630</f>
        <v>0</v>
      </c>
      <c r="FW41" s="384">
        <f>Application!GX630</f>
        <v>0</v>
      </c>
      <c r="FY41" s="384">
        <f>Application!GZ630</f>
        <v>0</v>
      </c>
      <c r="GA41" s="384">
        <f>Application!HB630</f>
        <v>0</v>
      </c>
      <c r="GC41" s="384">
        <f>Application!HD630</f>
        <v>0</v>
      </c>
      <c r="GE41" s="384">
        <f>Application!HF630</f>
        <v>0</v>
      </c>
      <c r="GG41" s="384">
        <f>Application!HH630</f>
        <v>0</v>
      </c>
      <c r="GI41" s="384">
        <f>Application!HJ630</f>
        <v>0</v>
      </c>
      <c r="GK41" s="384">
        <f>Application!HL630</f>
        <v>0</v>
      </c>
      <c r="GM41" s="384">
        <f>Application!HN630</f>
        <v>0</v>
      </c>
      <c r="GO41" s="384">
        <f>Application!HP630</f>
        <v>0</v>
      </c>
      <c r="GQ41" s="384">
        <f>Application!HR630</f>
        <v>0</v>
      </c>
      <c r="GS41" s="384">
        <f>Application!HT630</f>
        <v>0</v>
      </c>
      <c r="GU41" s="384">
        <f>Application!HV630</f>
        <v>0</v>
      </c>
      <c r="GW41" s="384">
        <f>Application!HX630</f>
        <v>0</v>
      </c>
      <c r="GY41" s="384">
        <f>Application!HZ630</f>
        <v>0</v>
      </c>
      <c r="HA41" s="384">
        <f>Application!IB630</f>
        <v>0</v>
      </c>
      <c r="HC41" s="384">
        <f>Application!ID630</f>
        <v>0</v>
      </c>
      <c r="HE41" s="384">
        <f>Application!IF630</f>
        <v>0</v>
      </c>
      <c r="HG41" s="384">
        <f>Application!IH630</f>
        <v>0</v>
      </c>
      <c r="HI41" s="384">
        <f>Application!IJ630</f>
        <v>0</v>
      </c>
      <c r="HK41" s="384">
        <f>Application!IL630</f>
        <v>0</v>
      </c>
      <c r="HM41" s="384">
        <f>Application!IN630</f>
        <v>0</v>
      </c>
      <c r="HO41" s="384">
        <f>Application!IP630</f>
        <v>0</v>
      </c>
      <c r="HQ41" s="384">
        <f>Application!IR630</f>
        <v>0</v>
      </c>
      <c r="HS41" s="384">
        <f>Application!IT630</f>
        <v>0</v>
      </c>
      <c r="HU41" s="384">
        <f>Application!IV630</f>
        <v>0</v>
      </c>
      <c r="HW41" s="384">
        <f>Application!IX630</f>
        <v>0</v>
      </c>
      <c r="HY41" s="384">
        <f>Application!IZ630</f>
        <v>0</v>
      </c>
      <c r="IA41" s="384">
        <f>Application!JB630</f>
        <v>0</v>
      </c>
      <c r="IC41" s="384">
        <f>Application!JD630</f>
        <v>0</v>
      </c>
      <c r="IE41" s="384">
        <f>Application!JF630</f>
        <v>0</v>
      </c>
      <c r="IG41" s="384">
        <f>Application!JH630</f>
        <v>0</v>
      </c>
      <c r="II41" s="384">
        <f>Application!JJ630</f>
        <v>0</v>
      </c>
      <c r="IK41" s="384">
        <f>Application!JL630</f>
        <v>0</v>
      </c>
      <c r="IM41" s="384">
        <f>Application!JN630</f>
        <v>0</v>
      </c>
      <c r="IO41" s="384">
        <f>Application!JP630</f>
        <v>0</v>
      </c>
      <c r="IQ41" s="384">
        <f>Application!JR630</f>
        <v>0</v>
      </c>
      <c r="IS41" s="384">
        <f>Application!JT630</f>
        <v>0</v>
      </c>
      <c r="IU41" s="384">
        <f>Application!JV630</f>
        <v>0</v>
      </c>
      <c r="IW41" s="384">
        <f>Application!JX630</f>
        <v>0</v>
      </c>
      <c r="IY41" s="384">
        <f>Application!JZ630</f>
        <v>0</v>
      </c>
      <c r="JA41" s="384">
        <f>Application!KB630</f>
        <v>0</v>
      </c>
      <c r="JC41" s="384">
        <f>Application!KD630</f>
        <v>0</v>
      </c>
      <c r="JE41" s="384">
        <f>Application!KF630</f>
        <v>0</v>
      </c>
      <c r="JG41" s="384">
        <f>Application!KH630</f>
        <v>0</v>
      </c>
      <c r="JI41" s="384">
        <f>Application!KJ630</f>
        <v>0</v>
      </c>
      <c r="JK41" s="384">
        <f>Application!KL630</f>
        <v>0</v>
      </c>
      <c r="JM41" s="384">
        <f>Application!KN630</f>
        <v>0</v>
      </c>
      <c r="JO41" s="384">
        <f>Application!KP630</f>
        <v>0</v>
      </c>
      <c r="JQ41" s="384">
        <f>Application!KR630</f>
        <v>0</v>
      </c>
      <c r="JS41" s="384">
        <f>Application!KT630</f>
        <v>0</v>
      </c>
      <c r="JU41" s="384">
        <f>Application!KV630</f>
        <v>0</v>
      </c>
      <c r="JW41" s="384">
        <f>Application!KX630</f>
        <v>0</v>
      </c>
      <c r="JY41" s="384">
        <f>Application!KZ630</f>
        <v>0</v>
      </c>
      <c r="KA41" s="384">
        <f>Application!LB630</f>
        <v>0</v>
      </c>
      <c r="KC41" s="384">
        <f>Application!LD630</f>
        <v>0</v>
      </c>
      <c r="KE41" s="384">
        <f>Application!LF630</f>
        <v>0</v>
      </c>
      <c r="KG41" s="384">
        <f>Application!LH630</f>
        <v>0</v>
      </c>
      <c r="KI41" s="384">
        <f>Application!LJ630</f>
        <v>0</v>
      </c>
      <c r="KK41" s="384">
        <f>Application!LL630</f>
        <v>0</v>
      </c>
      <c r="KM41" s="384">
        <f>Application!LN630</f>
        <v>0</v>
      </c>
      <c r="KO41" s="384">
        <f>Application!LP630</f>
        <v>0</v>
      </c>
      <c r="KQ41" s="384">
        <f>Application!LR630</f>
        <v>0</v>
      </c>
      <c r="KS41" s="384">
        <f>Application!LT630</f>
        <v>0</v>
      </c>
      <c r="KU41" s="384">
        <f>Application!LV630</f>
        <v>0</v>
      </c>
      <c r="KW41" s="384">
        <f>Application!LX630</f>
        <v>0</v>
      </c>
      <c r="KY41" s="384">
        <f>Application!LZ630</f>
        <v>0</v>
      </c>
      <c r="LA41" s="384">
        <f>Application!MB630</f>
        <v>0</v>
      </c>
      <c r="LC41" s="384">
        <f>Application!MD630</f>
        <v>0</v>
      </c>
      <c r="LE41" s="384">
        <f>Application!MF630</f>
        <v>0</v>
      </c>
      <c r="LG41" s="384">
        <f>Application!MH630</f>
        <v>0</v>
      </c>
      <c r="LI41" s="384">
        <f>Application!MJ630</f>
        <v>0</v>
      </c>
      <c r="LK41" s="384">
        <f>Application!ML630</f>
        <v>0</v>
      </c>
      <c r="LM41" s="384">
        <f>Application!MN630</f>
        <v>0</v>
      </c>
      <c r="LO41" s="384">
        <f>Application!MP630</f>
        <v>0</v>
      </c>
      <c r="LQ41" s="384">
        <f>Application!MR630</f>
        <v>0</v>
      </c>
      <c r="LS41" s="384">
        <f>Application!MT630</f>
        <v>0</v>
      </c>
      <c r="LU41" s="384">
        <f>Application!MV630</f>
        <v>0</v>
      </c>
      <c r="LW41" s="384">
        <f>Application!MX630</f>
        <v>0</v>
      </c>
      <c r="LY41" s="384">
        <f>Application!MZ630</f>
        <v>0</v>
      </c>
      <c r="MA41" s="384">
        <f>Application!NB630</f>
        <v>0</v>
      </c>
      <c r="MC41" s="384">
        <f>Application!ND630</f>
        <v>0</v>
      </c>
      <c r="ME41" s="384">
        <f>Application!NF630</f>
        <v>0</v>
      </c>
      <c r="MG41" s="384">
        <f>Application!NH630</f>
        <v>0</v>
      </c>
      <c r="MI41" s="384">
        <f>Application!NJ630</f>
        <v>0</v>
      </c>
      <c r="MK41" s="384">
        <f>Application!NL630</f>
        <v>0</v>
      </c>
      <c r="MM41" s="384">
        <f>Application!NN630</f>
        <v>0</v>
      </c>
      <c r="MO41" s="384">
        <f>Application!NP630</f>
        <v>0</v>
      </c>
      <c r="MQ41" s="384">
        <f>Application!NR630</f>
        <v>0</v>
      </c>
      <c r="MS41" s="384">
        <f>Application!NT630</f>
        <v>0</v>
      </c>
      <c r="MU41" s="384">
        <f>Application!NV630</f>
        <v>0</v>
      </c>
      <c r="MW41" s="384">
        <f>Application!NX630</f>
        <v>0</v>
      </c>
      <c r="MY41" s="384">
        <f>Application!NZ630</f>
        <v>0</v>
      </c>
      <c r="NA41" s="384">
        <f>Application!OB630</f>
        <v>0</v>
      </c>
      <c r="NC41" s="384">
        <f>Application!OD630</f>
        <v>0</v>
      </c>
      <c r="NE41" s="384">
        <f>Application!OF630</f>
        <v>0</v>
      </c>
      <c r="NG41" s="384">
        <f>Application!OH630</f>
        <v>0</v>
      </c>
      <c r="NI41" s="384">
        <f>Application!OJ630</f>
        <v>0</v>
      </c>
      <c r="NK41" s="384">
        <f>Application!OL630</f>
        <v>0</v>
      </c>
      <c r="NM41" s="384">
        <f>Application!ON630</f>
        <v>0</v>
      </c>
      <c r="NO41" s="384">
        <f>Application!OP630</f>
        <v>0</v>
      </c>
      <c r="NQ41" s="384">
        <f>Application!OR630</f>
        <v>0</v>
      </c>
      <c r="NS41" s="384">
        <f>Application!OT630</f>
        <v>0</v>
      </c>
      <c r="NU41" s="384">
        <f>Application!OV630</f>
        <v>0</v>
      </c>
      <c r="NW41" s="384">
        <f>Application!OX630</f>
        <v>0</v>
      </c>
      <c r="NY41" s="384">
        <f>Application!OZ630</f>
        <v>0</v>
      </c>
      <c r="OA41" s="384">
        <f>Application!PB630</f>
        <v>0</v>
      </c>
      <c r="OC41" s="384">
        <f>Application!PD630</f>
        <v>0</v>
      </c>
      <c r="OE41" s="384">
        <f>Application!PF630</f>
        <v>0</v>
      </c>
      <c r="OG41" s="384">
        <f>Application!PH630</f>
        <v>0</v>
      </c>
      <c r="OI41" s="384">
        <f>Application!PJ630</f>
        <v>0</v>
      </c>
      <c r="OK41" s="384">
        <f>Application!PL630</f>
        <v>0</v>
      </c>
      <c r="OM41" s="384">
        <f>Application!PN630</f>
        <v>0</v>
      </c>
      <c r="OO41" s="384">
        <f>Application!PP630</f>
        <v>0</v>
      </c>
      <c r="OQ41" s="384">
        <f>Application!PR630</f>
        <v>0</v>
      </c>
      <c r="OS41" s="384">
        <f>Application!PT630</f>
        <v>0</v>
      </c>
      <c r="OU41" s="384">
        <f>Application!PV630</f>
        <v>0</v>
      </c>
      <c r="OW41" s="384">
        <f>Application!PX630</f>
        <v>0</v>
      </c>
      <c r="OY41" s="384">
        <f>Application!PZ630</f>
        <v>0</v>
      </c>
      <c r="PA41" s="384">
        <f>Application!QB630</f>
        <v>0</v>
      </c>
      <c r="PC41" s="384">
        <f>Application!QD630</f>
        <v>0</v>
      </c>
      <c r="PE41" s="384">
        <f>Application!QF630</f>
        <v>0</v>
      </c>
      <c r="PG41" s="384">
        <f>Application!QH630</f>
        <v>0</v>
      </c>
      <c r="PI41" s="384">
        <f>Application!QJ630</f>
        <v>0</v>
      </c>
      <c r="PK41" s="384">
        <f>Application!QL630</f>
        <v>0</v>
      </c>
      <c r="PM41" s="384">
        <f>Application!QN630</f>
        <v>0</v>
      </c>
      <c r="PO41" s="384">
        <f>Application!QP630</f>
        <v>0</v>
      </c>
      <c r="PQ41" s="384">
        <f>Application!QR630</f>
        <v>0</v>
      </c>
      <c r="PS41" s="384">
        <f>Application!QT630</f>
        <v>0</v>
      </c>
      <c r="PU41" s="384">
        <f>Application!QV630</f>
        <v>0</v>
      </c>
      <c r="PW41" s="384">
        <f>Application!QX630</f>
        <v>0</v>
      </c>
      <c r="PY41" s="384">
        <f>Application!QZ630</f>
        <v>0</v>
      </c>
      <c r="QA41" s="384">
        <f>Application!RB630</f>
        <v>0</v>
      </c>
      <c r="QC41" s="384">
        <f>Application!RD630</f>
        <v>0</v>
      </c>
      <c r="QE41" s="384">
        <f>Application!RF630</f>
        <v>0</v>
      </c>
      <c r="QG41" s="384">
        <f>Application!RH630</f>
        <v>0</v>
      </c>
      <c r="QI41" s="384">
        <f>Application!RJ630</f>
        <v>0</v>
      </c>
      <c r="QK41" s="384">
        <f>Application!RL630</f>
        <v>0</v>
      </c>
      <c r="QM41" s="384">
        <f>Application!RN630</f>
        <v>0</v>
      </c>
      <c r="QO41" s="384">
        <f>Application!RP630</f>
        <v>0</v>
      </c>
      <c r="QQ41" s="384">
        <f>Application!RR630</f>
        <v>0</v>
      </c>
      <c r="QS41" s="384">
        <f>Application!RT630</f>
        <v>0</v>
      </c>
      <c r="QU41" s="384">
        <f>Application!RV630</f>
        <v>0</v>
      </c>
      <c r="QW41" s="384">
        <f>Application!RX630</f>
        <v>0</v>
      </c>
      <c r="QY41" s="384">
        <f>Application!RZ630</f>
        <v>0</v>
      </c>
      <c r="RA41" s="384">
        <f>Application!SB630</f>
        <v>0</v>
      </c>
      <c r="RC41" s="384">
        <f>Application!SD630</f>
        <v>0</v>
      </c>
      <c r="RE41" s="384">
        <f>Application!SF630</f>
        <v>0</v>
      </c>
      <c r="RG41" s="384">
        <f>Application!SH630</f>
        <v>0</v>
      </c>
      <c r="RI41" s="384">
        <f>Application!SJ630</f>
        <v>0</v>
      </c>
      <c r="RK41" s="384">
        <f>Application!SL630</f>
        <v>0</v>
      </c>
      <c r="RM41" s="384">
        <f>Application!SN630</f>
        <v>0</v>
      </c>
      <c r="RO41" s="384">
        <f>Application!SP630</f>
        <v>0</v>
      </c>
      <c r="RQ41" s="384">
        <f>Application!SR630</f>
        <v>0</v>
      </c>
      <c r="RS41" s="384">
        <f>Application!ST630</f>
        <v>0</v>
      </c>
      <c r="RU41" s="384">
        <f>Application!SV630</f>
        <v>0</v>
      </c>
      <c r="RW41" s="384">
        <f>Application!SX630</f>
        <v>0</v>
      </c>
      <c r="RY41" s="384">
        <f>Application!SZ630</f>
        <v>0</v>
      </c>
      <c r="SA41" s="384">
        <f>Application!TB630</f>
        <v>0</v>
      </c>
      <c r="SC41" s="384">
        <f>Application!TD630</f>
        <v>0</v>
      </c>
      <c r="SE41" s="384">
        <f>Application!TF630</f>
        <v>0</v>
      </c>
      <c r="SG41" s="384">
        <f>Application!TH630</f>
        <v>0</v>
      </c>
      <c r="SI41" s="384">
        <f>Application!TJ630</f>
        <v>0</v>
      </c>
      <c r="SK41" s="384">
        <f>Application!TL630</f>
        <v>0</v>
      </c>
      <c r="SM41" s="384">
        <f>Application!TN630</f>
        <v>0</v>
      </c>
      <c r="SO41" s="384">
        <f>Application!TP630</f>
        <v>0</v>
      </c>
      <c r="SQ41" s="384">
        <f>Application!TR630</f>
        <v>0</v>
      </c>
      <c r="SS41" s="384">
        <f>Application!TT630</f>
        <v>0</v>
      </c>
      <c r="SU41" s="384">
        <f>Application!TV630</f>
        <v>0</v>
      </c>
      <c r="SW41" s="384">
        <f>Application!TX630</f>
        <v>0</v>
      </c>
      <c r="SY41" s="384">
        <f>Application!TZ630</f>
        <v>0</v>
      </c>
      <c r="TA41" s="384">
        <f>Application!UB630</f>
        <v>0</v>
      </c>
      <c r="TC41" s="384">
        <f>Application!UD630</f>
        <v>0</v>
      </c>
      <c r="TE41" s="384">
        <f>Application!UF630</f>
        <v>0</v>
      </c>
      <c r="TG41" s="384">
        <f>Application!UH630</f>
        <v>0</v>
      </c>
      <c r="TI41" s="384">
        <f>Application!UJ630</f>
        <v>0</v>
      </c>
      <c r="TK41" s="384">
        <f>Application!UL630</f>
        <v>0</v>
      </c>
      <c r="TM41" s="384">
        <f>Application!UN630</f>
        <v>0</v>
      </c>
      <c r="TO41" s="384">
        <f>Application!UP630</f>
        <v>0</v>
      </c>
      <c r="TQ41" s="384">
        <f>Application!UR630</f>
        <v>0</v>
      </c>
      <c r="TS41" s="384">
        <f>Application!UT630</f>
        <v>0</v>
      </c>
      <c r="TU41" s="384">
        <f>Application!UV630</f>
        <v>0</v>
      </c>
      <c r="TW41" s="384">
        <f>Application!UX630</f>
        <v>0</v>
      </c>
      <c r="TY41" s="384">
        <f>Application!UZ630</f>
        <v>0</v>
      </c>
      <c r="UA41" s="384">
        <f>Application!VB630</f>
        <v>0</v>
      </c>
      <c r="UC41" s="384">
        <f>Application!VD630</f>
        <v>0</v>
      </c>
      <c r="UE41" s="384">
        <f>Application!VF630</f>
        <v>0</v>
      </c>
      <c r="UG41" s="384">
        <f>Application!VH630</f>
        <v>0</v>
      </c>
      <c r="UI41" s="384">
        <f>Application!VJ630</f>
        <v>0</v>
      </c>
      <c r="UK41" s="384">
        <f>Application!VL630</f>
        <v>0</v>
      </c>
      <c r="UM41" s="384">
        <f>Application!VN630</f>
        <v>0</v>
      </c>
      <c r="UO41" s="384">
        <f>Application!VP630</f>
        <v>0</v>
      </c>
      <c r="UQ41" s="384">
        <f>Application!VR630</f>
        <v>0</v>
      </c>
      <c r="US41" s="384">
        <f>Application!VT630</f>
        <v>0</v>
      </c>
      <c r="UU41" s="384">
        <f>Application!VV630</f>
        <v>0</v>
      </c>
      <c r="UW41" s="384">
        <f>Application!VX630</f>
        <v>0</v>
      </c>
      <c r="UY41" s="384">
        <f>Application!VZ630</f>
        <v>0</v>
      </c>
      <c r="VA41" s="384">
        <f>Application!WB630</f>
        <v>0</v>
      </c>
      <c r="VC41" s="384">
        <f>Application!WD630</f>
        <v>0</v>
      </c>
      <c r="VE41" s="384">
        <f>Application!WF630</f>
        <v>0</v>
      </c>
      <c r="VG41" s="384">
        <f>Application!WH630</f>
        <v>0</v>
      </c>
      <c r="VI41" s="384">
        <f>Application!WJ630</f>
        <v>0</v>
      </c>
      <c r="VK41" s="384">
        <f>Application!WL630</f>
        <v>0</v>
      </c>
      <c r="VM41" s="384">
        <f>Application!WN630</f>
        <v>0</v>
      </c>
      <c r="VO41" s="384">
        <f>Application!WP630</f>
        <v>0</v>
      </c>
      <c r="VQ41" s="384">
        <f>Application!WR630</f>
        <v>0</v>
      </c>
      <c r="VS41" s="384">
        <f>Application!WT630</f>
        <v>0</v>
      </c>
      <c r="VU41" s="384">
        <f>Application!WV630</f>
        <v>0</v>
      </c>
      <c r="VW41" s="384">
        <f>Application!WX630</f>
        <v>0</v>
      </c>
      <c r="VY41" s="384">
        <f>Application!WZ630</f>
        <v>0</v>
      </c>
      <c r="WA41" s="384">
        <f>Application!XB630</f>
        <v>0</v>
      </c>
      <c r="WC41" s="384">
        <f>Application!XD630</f>
        <v>0</v>
      </c>
      <c r="WE41" s="384">
        <f>Application!XF630</f>
        <v>0</v>
      </c>
      <c r="WG41" s="384">
        <f>Application!XH630</f>
        <v>0</v>
      </c>
      <c r="WI41" s="384">
        <f>Application!XJ630</f>
        <v>0</v>
      </c>
      <c r="WK41" s="384">
        <f>Application!XL630</f>
        <v>0</v>
      </c>
      <c r="WM41" s="384">
        <f>Application!XN630</f>
        <v>0</v>
      </c>
      <c r="WO41" s="384">
        <f>Application!XP630</f>
        <v>0</v>
      </c>
      <c r="WQ41" s="384">
        <f>Application!XR630</f>
        <v>0</v>
      </c>
      <c r="WS41" s="384">
        <f>Application!XT630</f>
        <v>0</v>
      </c>
      <c r="WU41" s="384">
        <f>Application!XV630</f>
        <v>0</v>
      </c>
      <c r="WW41" s="384">
        <f>Application!XX630</f>
        <v>0</v>
      </c>
      <c r="WY41" s="384">
        <f>Application!XZ630</f>
        <v>0</v>
      </c>
      <c r="XA41" s="384">
        <f>Application!YB630</f>
        <v>0</v>
      </c>
      <c r="XC41" s="384">
        <f>Application!YD630</f>
        <v>0</v>
      </c>
      <c r="XE41" s="384">
        <f>Application!YF630</f>
        <v>0</v>
      </c>
      <c r="XG41" s="384">
        <f>Application!YH630</f>
        <v>0</v>
      </c>
      <c r="XI41" s="384">
        <f>Application!YJ630</f>
        <v>0</v>
      </c>
      <c r="XK41" s="384">
        <f>Application!YL630</f>
        <v>0</v>
      </c>
      <c r="XM41" s="384">
        <f>Application!YN630</f>
        <v>0</v>
      </c>
      <c r="XO41" s="384">
        <f>Application!YP630</f>
        <v>0</v>
      </c>
      <c r="XQ41" s="384">
        <f>Application!YR630</f>
        <v>0</v>
      </c>
      <c r="XS41" s="384">
        <f>Application!YT630</f>
        <v>0</v>
      </c>
      <c r="XU41" s="384">
        <f>Application!YV630</f>
        <v>0</v>
      </c>
      <c r="XW41" s="384">
        <f>Application!YX630</f>
        <v>0</v>
      </c>
      <c r="XY41" s="384">
        <f>Application!YZ630</f>
        <v>0</v>
      </c>
      <c r="YA41" s="384">
        <f>Application!ZB630</f>
        <v>0</v>
      </c>
      <c r="YC41" s="384">
        <f>Application!ZD630</f>
        <v>0</v>
      </c>
      <c r="YE41" s="384">
        <f>Application!ZF630</f>
        <v>0</v>
      </c>
      <c r="YG41" s="384">
        <f>Application!ZH630</f>
        <v>0</v>
      </c>
      <c r="YI41" s="384">
        <f>Application!ZJ630</f>
        <v>0</v>
      </c>
      <c r="YK41" s="384">
        <f>Application!ZL630</f>
        <v>0</v>
      </c>
      <c r="YM41" s="384">
        <f>Application!ZN630</f>
        <v>0</v>
      </c>
      <c r="YO41" s="384">
        <f>Application!ZP630</f>
        <v>0</v>
      </c>
      <c r="YQ41" s="384">
        <f>Application!ZR630</f>
        <v>0</v>
      </c>
      <c r="YS41" s="384">
        <f>Application!ZT630</f>
        <v>0</v>
      </c>
      <c r="YU41" s="384">
        <f>Application!ZV630</f>
        <v>0</v>
      </c>
      <c r="YW41" s="384">
        <f>Application!ZX630</f>
        <v>0</v>
      </c>
      <c r="YY41" s="384">
        <f>Application!ZZ630</f>
        <v>0</v>
      </c>
      <c r="ZA41" s="384">
        <f>Application!AAB630</f>
        <v>0</v>
      </c>
      <c r="ZC41" s="384">
        <f>Application!AAD630</f>
        <v>0</v>
      </c>
      <c r="ZE41" s="384">
        <f>Application!AAF630</f>
        <v>0</v>
      </c>
      <c r="ZG41" s="384">
        <f>Application!AAH630</f>
        <v>0</v>
      </c>
      <c r="ZI41" s="384">
        <f>Application!AAJ630</f>
        <v>0</v>
      </c>
      <c r="ZK41" s="384">
        <f>Application!AAL630</f>
        <v>0</v>
      </c>
      <c r="ZM41" s="384">
        <f>Application!AAN630</f>
        <v>0</v>
      </c>
      <c r="ZO41" s="384">
        <f>Application!AAP630</f>
        <v>0</v>
      </c>
      <c r="ZQ41" s="384">
        <f>Application!AAR630</f>
        <v>0</v>
      </c>
      <c r="ZS41" s="384">
        <f>Application!AAT630</f>
        <v>0</v>
      </c>
      <c r="ZU41" s="384">
        <f>Application!AAV630</f>
        <v>0</v>
      </c>
      <c r="ZW41" s="384">
        <f>Application!AAX630</f>
        <v>0</v>
      </c>
      <c r="ZY41" s="384">
        <f>Application!AAZ630</f>
        <v>0</v>
      </c>
      <c r="AAA41" s="384">
        <f>Application!ABB630</f>
        <v>0</v>
      </c>
      <c r="AAC41" s="384">
        <f>Application!ABD630</f>
        <v>0</v>
      </c>
      <c r="AAE41" s="384">
        <f>Application!ABF630</f>
        <v>0</v>
      </c>
      <c r="AAG41" s="384">
        <f>Application!ABH630</f>
        <v>0</v>
      </c>
      <c r="AAI41" s="384">
        <f>Application!ABJ630</f>
        <v>0</v>
      </c>
      <c r="AAK41" s="384">
        <f>Application!ABL630</f>
        <v>0</v>
      </c>
      <c r="AAM41" s="384">
        <f>Application!ABN630</f>
        <v>0</v>
      </c>
      <c r="AAO41" s="384">
        <f>Application!ABP630</f>
        <v>0</v>
      </c>
      <c r="AAQ41" s="384">
        <f>Application!ABR630</f>
        <v>0</v>
      </c>
      <c r="AAS41" s="384">
        <f>Application!ABT630</f>
        <v>0</v>
      </c>
      <c r="AAU41" s="384">
        <f>Application!ABV630</f>
        <v>0</v>
      </c>
      <c r="AAW41" s="384">
        <f>Application!ABX630</f>
        <v>0</v>
      </c>
      <c r="AAY41" s="384">
        <f>Application!ABZ630</f>
        <v>0</v>
      </c>
      <c r="ABA41" s="384">
        <f>Application!ACB630</f>
        <v>0</v>
      </c>
      <c r="ABC41" s="384">
        <f>Application!ACD630</f>
        <v>0</v>
      </c>
      <c r="ABE41" s="384">
        <f>Application!ACF630</f>
        <v>0</v>
      </c>
      <c r="ABG41" s="384">
        <f>Application!ACH630</f>
        <v>0</v>
      </c>
      <c r="ABI41" s="384">
        <f>Application!ACJ630</f>
        <v>0</v>
      </c>
      <c r="ABK41" s="384">
        <f>Application!ACL630</f>
        <v>0</v>
      </c>
      <c r="ABM41" s="384">
        <f>Application!ACN630</f>
        <v>0</v>
      </c>
      <c r="ABO41" s="384">
        <f>Application!ACP630</f>
        <v>0</v>
      </c>
      <c r="ABQ41" s="384">
        <f>Application!ACR630</f>
        <v>0</v>
      </c>
      <c r="ABS41" s="384">
        <f>Application!ACT630</f>
        <v>0</v>
      </c>
      <c r="ABU41" s="384">
        <f>Application!ACV630</f>
        <v>0</v>
      </c>
      <c r="ABW41" s="384">
        <f>Application!ACX630</f>
        <v>0</v>
      </c>
      <c r="ABY41" s="384">
        <f>Application!ACZ630</f>
        <v>0</v>
      </c>
      <c r="ACA41" s="384">
        <f>Application!ADB630</f>
        <v>0</v>
      </c>
      <c r="ACC41" s="384">
        <f>Application!ADD630</f>
        <v>0</v>
      </c>
      <c r="ACE41" s="384">
        <f>Application!ADF630</f>
        <v>0</v>
      </c>
      <c r="ACG41" s="384">
        <f>Application!ADH630</f>
        <v>0</v>
      </c>
      <c r="ACI41" s="384">
        <f>Application!ADJ630</f>
        <v>0</v>
      </c>
      <c r="ACK41" s="384">
        <f>Application!ADL630</f>
        <v>0</v>
      </c>
      <c r="ACM41" s="384">
        <f>Application!ADN630</f>
        <v>0</v>
      </c>
      <c r="ACO41" s="384">
        <f>Application!ADP630</f>
        <v>0</v>
      </c>
      <c r="ACQ41" s="384">
        <f>Application!ADR630</f>
        <v>0</v>
      </c>
      <c r="ACS41" s="384">
        <f>Application!ADT630</f>
        <v>0</v>
      </c>
      <c r="ACU41" s="384">
        <f>Application!ADV630</f>
        <v>0</v>
      </c>
      <c r="ACW41" s="384">
        <f>Application!ADX630</f>
        <v>0</v>
      </c>
      <c r="ACY41" s="384">
        <f>Application!ADZ630</f>
        <v>0</v>
      </c>
      <c r="ADA41" s="384">
        <f>Application!AEB630</f>
        <v>0</v>
      </c>
      <c r="ADC41" s="384">
        <f>Application!AED630</f>
        <v>0</v>
      </c>
      <c r="ADE41" s="384">
        <f>Application!AEF630</f>
        <v>0</v>
      </c>
      <c r="ADG41" s="384">
        <f>Application!AEH630</f>
        <v>0</v>
      </c>
      <c r="ADI41" s="384">
        <f>Application!AEJ630</f>
        <v>0</v>
      </c>
      <c r="ADK41" s="384">
        <f>Application!AEL630</f>
        <v>0</v>
      </c>
      <c r="ADM41" s="384">
        <f>Application!AEN630</f>
        <v>0</v>
      </c>
      <c r="ADO41" s="384">
        <f>Application!AEP630</f>
        <v>0</v>
      </c>
      <c r="ADQ41" s="384">
        <f>Application!AER630</f>
        <v>0</v>
      </c>
      <c r="ADS41" s="384">
        <f>Application!AET630</f>
        <v>0</v>
      </c>
      <c r="ADU41" s="384">
        <f>Application!AEV630</f>
        <v>0</v>
      </c>
      <c r="ADW41" s="384">
        <f>Application!AEX630</f>
        <v>0</v>
      </c>
      <c r="ADY41" s="384">
        <f>Application!AEZ630</f>
        <v>0</v>
      </c>
      <c r="AEA41" s="384">
        <f>Application!AFB630</f>
        <v>0</v>
      </c>
      <c r="AEC41" s="384">
        <f>Application!AFD630</f>
        <v>0</v>
      </c>
      <c r="AEE41" s="384">
        <f>Application!AFF630</f>
        <v>0</v>
      </c>
      <c r="AEG41" s="384">
        <f>Application!AFH630</f>
        <v>0</v>
      </c>
      <c r="AEI41" s="384">
        <f>Application!AFJ630</f>
        <v>0</v>
      </c>
      <c r="AEK41" s="384">
        <f>Application!AFL630</f>
        <v>0</v>
      </c>
      <c r="AEM41" s="384">
        <f>Application!AFN630</f>
        <v>0</v>
      </c>
      <c r="AEO41" s="384">
        <f>Application!AFP630</f>
        <v>0</v>
      </c>
      <c r="AEQ41" s="384">
        <f>Application!AFR630</f>
        <v>0</v>
      </c>
      <c r="AES41" s="384">
        <f>Application!AFT630</f>
        <v>0</v>
      </c>
      <c r="AEU41" s="384">
        <f>Application!AFV630</f>
        <v>0</v>
      </c>
      <c r="AEW41" s="384">
        <f>Application!AFX630</f>
        <v>0</v>
      </c>
      <c r="AEY41" s="384">
        <f>Application!AFZ630</f>
        <v>0</v>
      </c>
      <c r="AFA41" s="384">
        <f>Application!AGB630</f>
        <v>0</v>
      </c>
      <c r="AFC41" s="384">
        <f>Application!AGD630</f>
        <v>0</v>
      </c>
      <c r="AFE41" s="384">
        <f>Application!AGF630</f>
        <v>0</v>
      </c>
      <c r="AFG41" s="384">
        <f>Application!AGH630</f>
        <v>0</v>
      </c>
      <c r="AFI41" s="384">
        <f>Application!AGJ630</f>
        <v>0</v>
      </c>
      <c r="AFK41" s="384">
        <f>Application!AGL630</f>
        <v>0</v>
      </c>
      <c r="AFM41" s="384">
        <f>Application!AGN630</f>
        <v>0</v>
      </c>
      <c r="AFO41" s="384">
        <f>Application!AGP630</f>
        <v>0</v>
      </c>
      <c r="AFQ41" s="384">
        <f>Application!AGR630</f>
        <v>0</v>
      </c>
      <c r="AFS41" s="384">
        <f>Application!AGT630</f>
        <v>0</v>
      </c>
      <c r="AFU41" s="384">
        <f>Application!AGV630</f>
        <v>0</v>
      </c>
      <c r="AFW41" s="384">
        <f>Application!AGX630</f>
        <v>0</v>
      </c>
      <c r="AFY41" s="384">
        <f>Application!AGZ630</f>
        <v>0</v>
      </c>
      <c r="AGA41" s="384">
        <f>Application!AHB630</f>
        <v>0</v>
      </c>
      <c r="AGC41" s="384">
        <f>Application!AHD630</f>
        <v>0</v>
      </c>
      <c r="AGE41" s="384">
        <f>Application!AHF630</f>
        <v>0</v>
      </c>
      <c r="AGG41" s="384">
        <f>Application!AHH630</f>
        <v>0</v>
      </c>
      <c r="AGI41" s="384">
        <f>Application!AHJ630</f>
        <v>0</v>
      </c>
      <c r="AGK41" s="384">
        <f>Application!AHL630</f>
        <v>0</v>
      </c>
      <c r="AGM41" s="384">
        <f>Application!AHN630</f>
        <v>0</v>
      </c>
      <c r="AGO41" s="384">
        <f>Application!AHP630</f>
        <v>0</v>
      </c>
      <c r="AGQ41" s="384">
        <f>Application!AHR630</f>
        <v>0</v>
      </c>
      <c r="AGS41" s="384">
        <f>Application!AHT630</f>
        <v>0</v>
      </c>
      <c r="AGU41" s="384">
        <f>Application!AHV630</f>
        <v>0</v>
      </c>
      <c r="AGW41" s="384">
        <f>Application!AHX630</f>
        <v>0</v>
      </c>
      <c r="AGY41" s="384">
        <f>Application!AHZ630</f>
        <v>0</v>
      </c>
      <c r="AHA41" s="384">
        <f>Application!AIB630</f>
        <v>0</v>
      </c>
      <c r="AHC41" s="384">
        <f>Application!AID630</f>
        <v>0</v>
      </c>
      <c r="AHE41" s="384">
        <f>Application!AIF630</f>
        <v>0</v>
      </c>
      <c r="AHG41" s="384">
        <f>Application!AIH630</f>
        <v>0</v>
      </c>
      <c r="AHI41" s="384">
        <f>Application!AIJ630</f>
        <v>0</v>
      </c>
      <c r="AHK41" s="384">
        <f>Application!AIL630</f>
        <v>0</v>
      </c>
      <c r="AHM41" s="384">
        <f>Application!AIN630</f>
        <v>0</v>
      </c>
      <c r="AHO41" s="384">
        <f>Application!AIP630</f>
        <v>0</v>
      </c>
      <c r="AHQ41" s="384">
        <f>Application!AIR630</f>
        <v>0</v>
      </c>
      <c r="AHS41" s="384">
        <f>Application!AIT630</f>
        <v>0</v>
      </c>
      <c r="AHU41" s="384">
        <f>Application!AIV630</f>
        <v>0</v>
      </c>
      <c r="AHW41" s="384">
        <f>Application!AIX630</f>
        <v>0</v>
      </c>
      <c r="AHY41" s="384">
        <f>Application!AIZ630</f>
        <v>0</v>
      </c>
      <c r="AIA41" s="384">
        <f>Application!AJB630</f>
        <v>0</v>
      </c>
      <c r="AIC41" s="384">
        <f>Application!AJD630</f>
        <v>0</v>
      </c>
      <c r="AIE41" s="384">
        <f>Application!AJF630</f>
        <v>0</v>
      </c>
      <c r="AIG41" s="384">
        <f>Application!AJH630</f>
        <v>0</v>
      </c>
      <c r="AII41" s="384">
        <f>Application!AJJ630</f>
        <v>0</v>
      </c>
      <c r="AIK41" s="384">
        <f>Application!AJL630</f>
        <v>0</v>
      </c>
      <c r="AIM41" s="384">
        <f>Application!AJN630</f>
        <v>0</v>
      </c>
      <c r="AIO41" s="384">
        <f>Application!AJP630</f>
        <v>0</v>
      </c>
      <c r="AIQ41" s="384">
        <f>Application!AJR630</f>
        <v>0</v>
      </c>
      <c r="AIS41" s="384">
        <f>Application!AJT630</f>
        <v>0</v>
      </c>
      <c r="AIU41" s="384">
        <f>Application!AJV630</f>
        <v>0</v>
      </c>
      <c r="AIW41" s="384">
        <f>Application!AJX630</f>
        <v>0</v>
      </c>
      <c r="AIY41" s="384">
        <f>Application!AJZ630</f>
        <v>0</v>
      </c>
      <c r="AJA41" s="384">
        <f>Application!AKB630</f>
        <v>0</v>
      </c>
      <c r="AJC41" s="384">
        <f>Application!AKD630</f>
        <v>0</v>
      </c>
      <c r="AJE41" s="384">
        <f>Application!AKF630</f>
        <v>0</v>
      </c>
      <c r="AJG41" s="384">
        <f>Application!AKH630</f>
        <v>0</v>
      </c>
      <c r="AJI41" s="384">
        <f>Application!AKJ630</f>
        <v>0</v>
      </c>
      <c r="AJK41" s="384">
        <f>Application!AKL630</f>
        <v>0</v>
      </c>
      <c r="AJM41" s="384">
        <f>Application!AKN630</f>
        <v>0</v>
      </c>
      <c r="AJO41" s="384">
        <f>Application!AKP630</f>
        <v>0</v>
      </c>
      <c r="AJQ41" s="384">
        <f>Application!AKR630</f>
        <v>0</v>
      </c>
      <c r="AJS41" s="384">
        <f>Application!AKT630</f>
        <v>0</v>
      </c>
      <c r="AJU41" s="384">
        <f>Application!AKV630</f>
        <v>0</v>
      </c>
      <c r="AJW41" s="384">
        <f>Application!AKX630</f>
        <v>0</v>
      </c>
      <c r="AJY41" s="384">
        <f>Application!AKZ630</f>
        <v>0</v>
      </c>
      <c r="AKA41" s="384">
        <f>Application!ALB630</f>
        <v>0</v>
      </c>
      <c r="AKC41" s="384">
        <f>Application!ALD630</f>
        <v>0</v>
      </c>
      <c r="AKE41" s="384">
        <f>Application!ALF630</f>
        <v>0</v>
      </c>
      <c r="AKG41" s="384">
        <f>Application!ALH630</f>
        <v>0</v>
      </c>
      <c r="AKI41" s="384">
        <f>Application!ALJ630</f>
        <v>0</v>
      </c>
      <c r="AKK41" s="384">
        <f>Application!ALL630</f>
        <v>0</v>
      </c>
      <c r="AKM41" s="384">
        <f>Application!ALN630</f>
        <v>0</v>
      </c>
      <c r="AKO41" s="384">
        <f>Application!ALP630</f>
        <v>0</v>
      </c>
      <c r="AKQ41" s="384">
        <f>Application!ALR630</f>
        <v>0</v>
      </c>
      <c r="AKS41" s="384">
        <f>Application!ALT630</f>
        <v>0</v>
      </c>
      <c r="AKU41" s="384">
        <f>Application!ALV630</f>
        <v>0</v>
      </c>
      <c r="AKW41" s="384">
        <f>Application!ALX630</f>
        <v>0</v>
      </c>
      <c r="AKY41" s="384">
        <f>Application!ALZ630</f>
        <v>0</v>
      </c>
      <c r="ALA41" s="384">
        <f>Application!AMB630</f>
        <v>0</v>
      </c>
      <c r="ALC41" s="384">
        <f>Application!AMD630</f>
        <v>0</v>
      </c>
      <c r="ALE41" s="384">
        <f>Application!AMF630</f>
        <v>0</v>
      </c>
      <c r="ALG41" s="384">
        <f>Application!AMH630</f>
        <v>0</v>
      </c>
      <c r="ALI41" s="384">
        <f>Application!AMJ630</f>
        <v>0</v>
      </c>
      <c r="ALK41" s="384">
        <f>Application!AML630</f>
        <v>0</v>
      </c>
      <c r="ALM41" s="384">
        <f>Application!AMN630</f>
        <v>0</v>
      </c>
      <c r="ALO41" s="384">
        <f>Application!AMP630</f>
        <v>0</v>
      </c>
      <c r="ALQ41" s="384">
        <f>Application!AMR630</f>
        <v>0</v>
      </c>
      <c r="ALS41" s="384">
        <f>Application!AMT630</f>
        <v>0</v>
      </c>
      <c r="ALU41" s="384">
        <f>Application!AMV630</f>
        <v>0</v>
      </c>
      <c r="ALW41" s="384">
        <f>Application!AMX630</f>
        <v>0</v>
      </c>
      <c r="ALY41" s="384">
        <f>Application!AMZ630</f>
        <v>0</v>
      </c>
      <c r="AMA41" s="384">
        <f>Application!ANB630</f>
        <v>0</v>
      </c>
      <c r="AMC41" s="384">
        <f>Application!AND630</f>
        <v>0</v>
      </c>
      <c r="AME41" s="384">
        <f>Application!ANF630</f>
        <v>0</v>
      </c>
      <c r="AMG41" s="384">
        <f>Application!ANH630</f>
        <v>0</v>
      </c>
      <c r="AMI41" s="384">
        <f>Application!ANJ630</f>
        <v>0</v>
      </c>
      <c r="AMK41" s="384">
        <f>Application!ANL630</f>
        <v>0</v>
      </c>
      <c r="AMM41" s="384">
        <f>Application!ANN630</f>
        <v>0</v>
      </c>
      <c r="AMO41" s="384">
        <f>Application!ANP630</f>
        <v>0</v>
      </c>
      <c r="AMQ41" s="384">
        <f>Application!ANR630</f>
        <v>0</v>
      </c>
      <c r="AMS41" s="384">
        <f>Application!ANT630</f>
        <v>0</v>
      </c>
      <c r="AMU41" s="384">
        <f>Application!ANV630</f>
        <v>0</v>
      </c>
      <c r="AMW41" s="384">
        <f>Application!ANX630</f>
        <v>0</v>
      </c>
      <c r="AMY41" s="384">
        <f>Application!ANZ630</f>
        <v>0</v>
      </c>
      <c r="ANA41" s="384">
        <f>Application!AOB630</f>
        <v>0</v>
      </c>
      <c r="ANC41" s="384">
        <f>Application!AOD630</f>
        <v>0</v>
      </c>
      <c r="ANE41" s="384">
        <f>Application!AOF630</f>
        <v>0</v>
      </c>
      <c r="ANG41" s="384">
        <f>Application!AOH630</f>
        <v>0</v>
      </c>
      <c r="ANI41" s="384">
        <f>Application!AOJ630</f>
        <v>0</v>
      </c>
      <c r="ANK41" s="384">
        <f>Application!AOL630</f>
        <v>0</v>
      </c>
      <c r="ANM41" s="384">
        <f>Application!AON630</f>
        <v>0</v>
      </c>
      <c r="ANO41" s="384">
        <f>Application!AOP630</f>
        <v>0</v>
      </c>
      <c r="ANQ41" s="384">
        <f>Application!AOR630</f>
        <v>0</v>
      </c>
      <c r="ANS41" s="384">
        <f>Application!AOT630</f>
        <v>0</v>
      </c>
      <c r="ANU41" s="384">
        <f>Application!AOV630</f>
        <v>0</v>
      </c>
      <c r="ANW41" s="384">
        <f>Application!AOX630</f>
        <v>0</v>
      </c>
      <c r="ANY41" s="384">
        <f>Application!AOZ630</f>
        <v>0</v>
      </c>
      <c r="AOA41" s="384">
        <f>Application!APB630</f>
        <v>0</v>
      </c>
      <c r="AOC41" s="384">
        <f>Application!APD630</f>
        <v>0</v>
      </c>
      <c r="AOE41" s="384">
        <f>Application!APF630</f>
        <v>0</v>
      </c>
      <c r="AOG41" s="384">
        <f>Application!APH630</f>
        <v>0</v>
      </c>
      <c r="AOI41" s="384">
        <f>Application!APJ630</f>
        <v>0</v>
      </c>
      <c r="AOK41" s="384">
        <f>Application!APL630</f>
        <v>0</v>
      </c>
      <c r="AOM41" s="384">
        <f>Application!APN630</f>
        <v>0</v>
      </c>
      <c r="AOO41" s="384">
        <f>Application!APP630</f>
        <v>0</v>
      </c>
      <c r="AOQ41" s="384">
        <f>Application!APR630</f>
        <v>0</v>
      </c>
      <c r="AOS41" s="384">
        <f>Application!APT630</f>
        <v>0</v>
      </c>
      <c r="AOU41" s="384">
        <f>Application!APV630</f>
        <v>0</v>
      </c>
      <c r="AOW41" s="384">
        <f>Application!APX630</f>
        <v>0</v>
      </c>
      <c r="AOY41" s="384">
        <f>Application!APZ630</f>
        <v>0</v>
      </c>
      <c r="APA41" s="384">
        <f>Application!AQB630</f>
        <v>0</v>
      </c>
      <c r="APC41" s="384">
        <f>Application!AQD630</f>
        <v>0</v>
      </c>
      <c r="APE41" s="384">
        <f>Application!AQF630</f>
        <v>0</v>
      </c>
      <c r="APG41" s="384">
        <f>Application!AQH630</f>
        <v>0</v>
      </c>
      <c r="API41" s="384">
        <f>Application!AQJ630</f>
        <v>0</v>
      </c>
      <c r="APK41" s="384">
        <f>Application!AQL630</f>
        <v>0</v>
      </c>
      <c r="APM41" s="384">
        <f>Application!AQN630</f>
        <v>0</v>
      </c>
      <c r="APO41" s="384">
        <f>Application!AQP630</f>
        <v>0</v>
      </c>
      <c r="APQ41" s="384">
        <f>Application!AQR630</f>
        <v>0</v>
      </c>
      <c r="APS41" s="384">
        <f>Application!AQT630</f>
        <v>0</v>
      </c>
      <c r="APU41" s="384">
        <f>Application!AQV630</f>
        <v>0</v>
      </c>
      <c r="APW41" s="384">
        <f>Application!AQX630</f>
        <v>0</v>
      </c>
      <c r="APY41" s="384">
        <f>Application!AQZ630</f>
        <v>0</v>
      </c>
      <c r="AQA41" s="384">
        <f>Application!ARB630</f>
        <v>0</v>
      </c>
      <c r="AQC41" s="384">
        <f>Application!ARD630</f>
        <v>0</v>
      </c>
      <c r="AQE41" s="384">
        <f>Application!ARF630</f>
        <v>0</v>
      </c>
      <c r="AQG41" s="384">
        <f>Application!ARH630</f>
        <v>0</v>
      </c>
      <c r="AQI41" s="384">
        <f>Application!ARJ630</f>
        <v>0</v>
      </c>
      <c r="AQK41" s="384">
        <f>Application!ARL630</f>
        <v>0</v>
      </c>
      <c r="AQM41" s="384">
        <f>Application!ARN630</f>
        <v>0</v>
      </c>
      <c r="AQO41" s="384">
        <f>Application!ARP630</f>
        <v>0</v>
      </c>
      <c r="AQQ41" s="384">
        <f>Application!ARR630</f>
        <v>0</v>
      </c>
      <c r="AQS41" s="384">
        <f>Application!ART630</f>
        <v>0</v>
      </c>
      <c r="AQU41" s="384">
        <f>Application!ARV630</f>
        <v>0</v>
      </c>
      <c r="AQW41" s="384">
        <f>Application!ARX630</f>
        <v>0</v>
      </c>
      <c r="AQY41" s="384">
        <f>Application!ARZ630</f>
        <v>0</v>
      </c>
      <c r="ARA41" s="384">
        <f>Application!ASB630</f>
        <v>0</v>
      </c>
      <c r="ARC41" s="384">
        <f>Application!ASD630</f>
        <v>0</v>
      </c>
      <c r="ARE41" s="384">
        <f>Application!ASF630</f>
        <v>0</v>
      </c>
      <c r="ARG41" s="384">
        <f>Application!ASH630</f>
        <v>0</v>
      </c>
      <c r="ARI41" s="384">
        <f>Application!ASJ630</f>
        <v>0</v>
      </c>
      <c r="ARK41" s="384">
        <f>Application!ASL630</f>
        <v>0</v>
      </c>
      <c r="ARM41" s="384">
        <f>Application!ASN630</f>
        <v>0</v>
      </c>
      <c r="ARO41" s="384">
        <f>Application!ASP630</f>
        <v>0</v>
      </c>
      <c r="ARQ41" s="384">
        <f>Application!ASR630</f>
        <v>0</v>
      </c>
      <c r="ARS41" s="384">
        <f>Application!AST630</f>
        <v>0</v>
      </c>
      <c r="ARU41" s="384">
        <f>Application!ASV630</f>
        <v>0</v>
      </c>
      <c r="ARW41" s="384">
        <f>Application!ASX630</f>
        <v>0</v>
      </c>
      <c r="ARY41" s="384">
        <f>Application!ASZ630</f>
        <v>0</v>
      </c>
      <c r="ASA41" s="384">
        <f>Application!ATB630</f>
        <v>0</v>
      </c>
      <c r="ASC41" s="384">
        <f>Application!ATD630</f>
        <v>0</v>
      </c>
      <c r="ASE41" s="384">
        <f>Application!ATF630</f>
        <v>0</v>
      </c>
      <c r="ASG41" s="384">
        <f>Application!ATH630</f>
        <v>0</v>
      </c>
      <c r="ASI41" s="384">
        <f>Application!ATJ630</f>
        <v>0</v>
      </c>
      <c r="ASK41" s="384">
        <f>Application!ATL630</f>
        <v>0</v>
      </c>
      <c r="ASM41" s="384">
        <f>Application!ATN630</f>
        <v>0</v>
      </c>
      <c r="ASO41" s="384">
        <f>Application!ATP630</f>
        <v>0</v>
      </c>
      <c r="ASQ41" s="384">
        <f>Application!ATR630</f>
        <v>0</v>
      </c>
      <c r="ASS41" s="384">
        <f>Application!ATT630</f>
        <v>0</v>
      </c>
      <c r="ASU41" s="384">
        <f>Application!ATV630</f>
        <v>0</v>
      </c>
      <c r="ASW41" s="384">
        <f>Application!ATX630</f>
        <v>0</v>
      </c>
      <c r="ASY41" s="384">
        <f>Application!ATZ630</f>
        <v>0</v>
      </c>
      <c r="ATA41" s="384">
        <f>Application!AUB630</f>
        <v>0</v>
      </c>
      <c r="ATC41" s="384">
        <f>Application!AUD630</f>
        <v>0</v>
      </c>
      <c r="ATE41" s="384">
        <f>Application!AUF630</f>
        <v>0</v>
      </c>
      <c r="ATG41" s="384">
        <f>Application!AUH630</f>
        <v>0</v>
      </c>
      <c r="ATI41" s="384">
        <f>Application!AUJ630</f>
        <v>0</v>
      </c>
      <c r="ATK41" s="384">
        <f>Application!AUL630</f>
        <v>0</v>
      </c>
      <c r="ATM41" s="384">
        <f>Application!AUN630</f>
        <v>0</v>
      </c>
      <c r="ATO41" s="384">
        <f>Application!AUP630</f>
        <v>0</v>
      </c>
      <c r="ATQ41" s="384">
        <f>Application!AUR630</f>
        <v>0</v>
      </c>
      <c r="ATS41" s="384">
        <f>Application!AUT630</f>
        <v>0</v>
      </c>
      <c r="ATU41" s="384">
        <f>Application!AUV630</f>
        <v>0</v>
      </c>
      <c r="ATW41" s="384">
        <f>Application!AUX630</f>
        <v>0</v>
      </c>
      <c r="ATY41" s="384">
        <f>Application!AUZ630</f>
        <v>0</v>
      </c>
      <c r="AUA41" s="384">
        <f>Application!AVB630</f>
        <v>0</v>
      </c>
      <c r="AUC41" s="384">
        <f>Application!AVD630</f>
        <v>0</v>
      </c>
      <c r="AUE41" s="384">
        <f>Application!AVF630</f>
        <v>0</v>
      </c>
      <c r="AUG41" s="384">
        <f>Application!AVH630</f>
        <v>0</v>
      </c>
      <c r="AUI41" s="384">
        <f>Application!AVJ630</f>
        <v>0</v>
      </c>
      <c r="AUK41" s="384">
        <f>Application!AVL630</f>
        <v>0</v>
      </c>
      <c r="AUM41" s="384">
        <f>Application!AVN630</f>
        <v>0</v>
      </c>
      <c r="AUO41" s="384">
        <f>Application!AVP630</f>
        <v>0</v>
      </c>
      <c r="AUQ41" s="384">
        <f>Application!AVR630</f>
        <v>0</v>
      </c>
      <c r="AUS41" s="384">
        <f>Application!AVT630</f>
        <v>0</v>
      </c>
      <c r="AUU41" s="384">
        <f>Application!AVV630</f>
        <v>0</v>
      </c>
      <c r="AUW41" s="384">
        <f>Application!AVX630</f>
        <v>0</v>
      </c>
      <c r="AUY41" s="384">
        <f>Application!AVZ630</f>
        <v>0</v>
      </c>
      <c r="AVA41" s="384">
        <f>Application!AWB630</f>
        <v>0</v>
      </c>
      <c r="AVC41" s="384">
        <f>Application!AWD630</f>
        <v>0</v>
      </c>
      <c r="AVE41" s="384">
        <f>Application!AWF630</f>
        <v>0</v>
      </c>
      <c r="AVG41" s="384">
        <f>Application!AWH630</f>
        <v>0</v>
      </c>
      <c r="AVI41" s="384">
        <f>Application!AWJ630</f>
        <v>0</v>
      </c>
      <c r="AVK41" s="384">
        <f>Application!AWL630</f>
        <v>0</v>
      </c>
      <c r="AVM41" s="384">
        <f>Application!AWN630</f>
        <v>0</v>
      </c>
      <c r="AVO41" s="384">
        <f>Application!AWP630</f>
        <v>0</v>
      </c>
      <c r="AVQ41" s="384">
        <f>Application!AWR630</f>
        <v>0</v>
      </c>
      <c r="AVS41" s="384">
        <f>Application!AWT630</f>
        <v>0</v>
      </c>
      <c r="AVU41" s="384">
        <f>Application!AWV630</f>
        <v>0</v>
      </c>
      <c r="AVW41" s="384">
        <f>Application!AWX630</f>
        <v>0</v>
      </c>
      <c r="AVY41" s="384">
        <f>Application!AWZ630</f>
        <v>0</v>
      </c>
      <c r="AWA41" s="384">
        <f>Application!AXB630</f>
        <v>0</v>
      </c>
      <c r="AWC41" s="384">
        <f>Application!AXD630</f>
        <v>0</v>
      </c>
      <c r="AWE41" s="384">
        <f>Application!AXF630</f>
        <v>0</v>
      </c>
      <c r="AWG41" s="384">
        <f>Application!AXH630</f>
        <v>0</v>
      </c>
      <c r="AWI41" s="384">
        <f>Application!AXJ630</f>
        <v>0</v>
      </c>
      <c r="AWK41" s="384">
        <f>Application!AXL630</f>
        <v>0</v>
      </c>
      <c r="AWM41" s="384">
        <f>Application!AXN630</f>
        <v>0</v>
      </c>
      <c r="AWO41" s="384">
        <f>Application!AXP630</f>
        <v>0</v>
      </c>
      <c r="AWQ41" s="384">
        <f>Application!AXR630</f>
        <v>0</v>
      </c>
      <c r="AWS41" s="384">
        <f>Application!AXT630</f>
        <v>0</v>
      </c>
      <c r="AWU41" s="384">
        <f>Application!AXV630</f>
        <v>0</v>
      </c>
      <c r="AWW41" s="384">
        <f>Application!AXX630</f>
        <v>0</v>
      </c>
      <c r="AWY41" s="384">
        <f>Application!AXZ630</f>
        <v>0</v>
      </c>
      <c r="AXA41" s="384">
        <f>Application!AYB630</f>
        <v>0</v>
      </c>
      <c r="AXC41" s="384">
        <f>Application!AYD630</f>
        <v>0</v>
      </c>
      <c r="AXE41" s="384">
        <f>Application!AYF630</f>
        <v>0</v>
      </c>
      <c r="AXG41" s="384">
        <f>Application!AYH630</f>
        <v>0</v>
      </c>
      <c r="AXI41" s="384">
        <f>Application!AYJ630</f>
        <v>0</v>
      </c>
      <c r="AXK41" s="384">
        <f>Application!AYL630</f>
        <v>0</v>
      </c>
      <c r="AXM41" s="384">
        <f>Application!AYN630</f>
        <v>0</v>
      </c>
      <c r="AXO41" s="384">
        <f>Application!AYP630</f>
        <v>0</v>
      </c>
      <c r="AXQ41" s="384">
        <f>Application!AYR630</f>
        <v>0</v>
      </c>
      <c r="AXS41" s="384">
        <f>Application!AYT630</f>
        <v>0</v>
      </c>
      <c r="AXU41" s="384">
        <f>Application!AYV630</f>
        <v>0</v>
      </c>
      <c r="AXW41" s="384">
        <f>Application!AYX630</f>
        <v>0</v>
      </c>
      <c r="AXY41" s="384">
        <f>Application!AYZ630</f>
        <v>0</v>
      </c>
      <c r="AYA41" s="384">
        <f>Application!AZB630</f>
        <v>0</v>
      </c>
      <c r="AYC41" s="384">
        <f>Application!AZD630</f>
        <v>0</v>
      </c>
      <c r="AYE41" s="384">
        <f>Application!AZF630</f>
        <v>0</v>
      </c>
      <c r="AYG41" s="384">
        <f>Application!AZH630</f>
        <v>0</v>
      </c>
      <c r="AYI41" s="384">
        <f>Application!AZJ630</f>
        <v>0</v>
      </c>
      <c r="AYK41" s="384">
        <f>Application!AZL630</f>
        <v>0</v>
      </c>
      <c r="AYM41" s="384">
        <f>Application!AZN630</f>
        <v>0</v>
      </c>
      <c r="AYO41" s="384">
        <f>Application!AZP630</f>
        <v>0</v>
      </c>
      <c r="AYQ41" s="384">
        <f>Application!AZR630</f>
        <v>0</v>
      </c>
      <c r="AYS41" s="384">
        <f>Application!AZT630</f>
        <v>0</v>
      </c>
      <c r="AYU41" s="384">
        <f>Application!AZV630</f>
        <v>0</v>
      </c>
      <c r="AYW41" s="384">
        <f>Application!AZX630</f>
        <v>0</v>
      </c>
      <c r="AYY41" s="384">
        <f>Application!AZZ630</f>
        <v>0</v>
      </c>
      <c r="AZA41" s="384">
        <f>Application!BAB630</f>
        <v>0</v>
      </c>
      <c r="AZC41" s="384">
        <f>Application!BAD630</f>
        <v>0</v>
      </c>
      <c r="AZE41" s="384">
        <f>Application!BAF630</f>
        <v>0</v>
      </c>
      <c r="AZG41" s="384">
        <f>Application!BAH630</f>
        <v>0</v>
      </c>
      <c r="AZI41" s="384">
        <f>Application!BAJ630</f>
        <v>0</v>
      </c>
      <c r="AZK41" s="384">
        <f>Application!BAL630</f>
        <v>0</v>
      </c>
      <c r="AZM41" s="384">
        <f>Application!BAN630</f>
        <v>0</v>
      </c>
      <c r="AZO41" s="384">
        <f>Application!BAP630</f>
        <v>0</v>
      </c>
      <c r="AZQ41" s="384">
        <f>Application!BAR630</f>
        <v>0</v>
      </c>
      <c r="AZS41" s="384">
        <f>Application!BAT630</f>
        <v>0</v>
      </c>
      <c r="AZU41" s="384">
        <f>Application!BAV630</f>
        <v>0</v>
      </c>
      <c r="AZW41" s="384">
        <f>Application!BAX630</f>
        <v>0</v>
      </c>
      <c r="AZY41" s="384">
        <f>Application!BAZ630</f>
        <v>0</v>
      </c>
      <c r="BAA41" s="384">
        <f>Application!BBB630</f>
        <v>0</v>
      </c>
      <c r="BAC41" s="384">
        <f>Application!BBD630</f>
        <v>0</v>
      </c>
      <c r="BAE41" s="384">
        <f>Application!BBF630</f>
        <v>0</v>
      </c>
      <c r="BAG41" s="384">
        <f>Application!BBH630</f>
        <v>0</v>
      </c>
      <c r="BAI41" s="384">
        <f>Application!BBJ630</f>
        <v>0</v>
      </c>
      <c r="BAK41" s="384">
        <f>Application!BBL630</f>
        <v>0</v>
      </c>
      <c r="BAM41" s="384">
        <f>Application!BBN630</f>
        <v>0</v>
      </c>
      <c r="BAO41" s="384">
        <f>Application!BBP630</f>
        <v>0</v>
      </c>
      <c r="BAQ41" s="384">
        <f>Application!BBR630</f>
        <v>0</v>
      </c>
      <c r="BAS41" s="384">
        <f>Application!BBT630</f>
        <v>0</v>
      </c>
      <c r="BAU41" s="384">
        <f>Application!BBV630</f>
        <v>0</v>
      </c>
      <c r="BAW41" s="384">
        <f>Application!BBX630</f>
        <v>0</v>
      </c>
      <c r="BAY41" s="384">
        <f>Application!BBZ630</f>
        <v>0</v>
      </c>
      <c r="BBA41" s="384">
        <f>Application!BCB630</f>
        <v>0</v>
      </c>
      <c r="BBC41" s="384">
        <f>Application!BCD630</f>
        <v>0</v>
      </c>
      <c r="BBE41" s="384">
        <f>Application!BCF630</f>
        <v>0</v>
      </c>
      <c r="BBG41" s="384">
        <f>Application!BCH630</f>
        <v>0</v>
      </c>
      <c r="BBI41" s="384">
        <f>Application!BCJ630</f>
        <v>0</v>
      </c>
      <c r="BBK41" s="384">
        <f>Application!BCL630</f>
        <v>0</v>
      </c>
      <c r="BBM41" s="384">
        <f>Application!BCN630</f>
        <v>0</v>
      </c>
      <c r="BBO41" s="384">
        <f>Application!BCP630</f>
        <v>0</v>
      </c>
      <c r="BBQ41" s="384">
        <f>Application!BCR630</f>
        <v>0</v>
      </c>
      <c r="BBS41" s="384">
        <f>Application!BCT630</f>
        <v>0</v>
      </c>
      <c r="BBU41" s="384">
        <f>Application!BCV630</f>
        <v>0</v>
      </c>
      <c r="BBW41" s="384">
        <f>Application!BCX630</f>
        <v>0</v>
      </c>
      <c r="BBY41" s="384">
        <f>Application!BCZ630</f>
        <v>0</v>
      </c>
      <c r="BCA41" s="384">
        <f>Application!BDB630</f>
        <v>0</v>
      </c>
      <c r="BCC41" s="384">
        <f>Application!BDD630</f>
        <v>0</v>
      </c>
      <c r="BCE41" s="384">
        <f>Application!BDF630</f>
        <v>0</v>
      </c>
      <c r="BCG41" s="384">
        <f>Application!BDH630</f>
        <v>0</v>
      </c>
      <c r="BCI41" s="384">
        <f>Application!BDJ630</f>
        <v>0</v>
      </c>
      <c r="BCK41" s="384">
        <f>Application!BDL630</f>
        <v>0</v>
      </c>
      <c r="BCM41" s="384">
        <f>Application!BDN630</f>
        <v>0</v>
      </c>
      <c r="BCO41" s="384">
        <f>Application!BDP630</f>
        <v>0</v>
      </c>
      <c r="BCQ41" s="384">
        <f>Application!BDR630</f>
        <v>0</v>
      </c>
      <c r="BCS41" s="384">
        <f>Application!BDT630</f>
        <v>0</v>
      </c>
      <c r="BCU41" s="384">
        <f>Application!BDV630</f>
        <v>0</v>
      </c>
      <c r="BCW41" s="384">
        <f>Application!BDX630</f>
        <v>0</v>
      </c>
      <c r="BCY41" s="384">
        <f>Application!BDZ630</f>
        <v>0</v>
      </c>
      <c r="BDA41" s="384">
        <f>Application!BEB630</f>
        <v>0</v>
      </c>
      <c r="BDC41" s="384">
        <f>Application!BED630</f>
        <v>0</v>
      </c>
      <c r="BDE41" s="384">
        <f>Application!BEF630</f>
        <v>0</v>
      </c>
      <c r="BDG41" s="384">
        <f>Application!BEH630</f>
        <v>0</v>
      </c>
      <c r="BDI41" s="384">
        <f>Application!BEJ630</f>
        <v>0</v>
      </c>
      <c r="BDK41" s="384">
        <f>Application!BEL630</f>
        <v>0</v>
      </c>
      <c r="BDM41" s="384">
        <f>Application!BEN630</f>
        <v>0</v>
      </c>
      <c r="BDO41" s="384">
        <f>Application!BEP630</f>
        <v>0</v>
      </c>
      <c r="BDQ41" s="384">
        <f>Application!BER630</f>
        <v>0</v>
      </c>
      <c r="BDS41" s="384">
        <f>Application!BET630</f>
        <v>0</v>
      </c>
      <c r="BDU41" s="384">
        <f>Application!BEV630</f>
        <v>0</v>
      </c>
      <c r="BDW41" s="384">
        <f>Application!BEX630</f>
        <v>0</v>
      </c>
      <c r="BDY41" s="384">
        <f>Application!BEZ630</f>
        <v>0</v>
      </c>
      <c r="BEA41" s="384">
        <f>Application!BFB630</f>
        <v>0</v>
      </c>
      <c r="BEC41" s="384">
        <f>Application!BFD630</f>
        <v>0</v>
      </c>
      <c r="BEE41" s="384">
        <f>Application!BFF630</f>
        <v>0</v>
      </c>
      <c r="BEG41" s="384">
        <f>Application!BFH630</f>
        <v>0</v>
      </c>
      <c r="BEI41" s="384">
        <f>Application!BFJ630</f>
        <v>0</v>
      </c>
      <c r="BEK41" s="384">
        <f>Application!BFL630</f>
        <v>0</v>
      </c>
      <c r="BEM41" s="384">
        <f>Application!BFN630</f>
        <v>0</v>
      </c>
      <c r="BEO41" s="384">
        <f>Application!BFP630</f>
        <v>0</v>
      </c>
      <c r="BEQ41" s="384">
        <f>Application!BFR630</f>
        <v>0</v>
      </c>
      <c r="BES41" s="384">
        <f>Application!BFT630</f>
        <v>0</v>
      </c>
      <c r="BEU41" s="384">
        <f>Application!BFV630</f>
        <v>0</v>
      </c>
      <c r="BEW41" s="384">
        <f>Application!BFX630</f>
        <v>0</v>
      </c>
      <c r="BEY41" s="384">
        <f>Application!BFZ630</f>
        <v>0</v>
      </c>
      <c r="BFA41" s="384">
        <f>Application!BGB630</f>
        <v>0</v>
      </c>
      <c r="BFC41" s="384">
        <f>Application!BGD630</f>
        <v>0</v>
      </c>
      <c r="BFE41" s="384">
        <f>Application!BGF630</f>
        <v>0</v>
      </c>
      <c r="BFG41" s="384">
        <f>Application!BGH630</f>
        <v>0</v>
      </c>
      <c r="BFI41" s="384">
        <f>Application!BGJ630</f>
        <v>0</v>
      </c>
      <c r="BFK41" s="384">
        <f>Application!BGL630</f>
        <v>0</v>
      </c>
      <c r="BFM41" s="384">
        <f>Application!BGN630</f>
        <v>0</v>
      </c>
      <c r="BFO41" s="384">
        <f>Application!BGP630</f>
        <v>0</v>
      </c>
      <c r="BFQ41" s="384">
        <f>Application!BGR630</f>
        <v>0</v>
      </c>
      <c r="BFS41" s="384">
        <f>Application!BGT630</f>
        <v>0</v>
      </c>
      <c r="BFU41" s="384">
        <f>Application!BGV630</f>
        <v>0</v>
      </c>
      <c r="BFW41" s="384">
        <f>Application!BGX630</f>
        <v>0</v>
      </c>
      <c r="BFY41" s="384">
        <f>Application!BGZ630</f>
        <v>0</v>
      </c>
      <c r="BGA41" s="384">
        <f>Application!BHB630</f>
        <v>0</v>
      </c>
      <c r="BGC41" s="384">
        <f>Application!BHD630</f>
        <v>0</v>
      </c>
      <c r="BGE41" s="384">
        <f>Application!BHF630</f>
        <v>0</v>
      </c>
      <c r="BGG41" s="384">
        <f>Application!BHH630</f>
        <v>0</v>
      </c>
      <c r="BGI41" s="384">
        <f>Application!BHJ630</f>
        <v>0</v>
      </c>
      <c r="BGK41" s="384">
        <f>Application!BHL630</f>
        <v>0</v>
      </c>
      <c r="BGM41" s="384">
        <f>Application!BHN630</f>
        <v>0</v>
      </c>
      <c r="BGO41" s="384">
        <f>Application!BHP630</f>
        <v>0</v>
      </c>
      <c r="BGQ41" s="384">
        <f>Application!BHR630</f>
        <v>0</v>
      </c>
      <c r="BGS41" s="384">
        <f>Application!BHT630</f>
        <v>0</v>
      </c>
      <c r="BGU41" s="384">
        <f>Application!BHV630</f>
        <v>0</v>
      </c>
      <c r="BGW41" s="384">
        <f>Application!BHX630</f>
        <v>0</v>
      </c>
      <c r="BGY41" s="384">
        <f>Application!BHZ630</f>
        <v>0</v>
      </c>
      <c r="BHA41" s="384">
        <f>Application!BIB630</f>
        <v>0</v>
      </c>
      <c r="BHC41" s="384">
        <f>Application!BID630</f>
        <v>0</v>
      </c>
      <c r="BHE41" s="384">
        <f>Application!BIF630</f>
        <v>0</v>
      </c>
      <c r="BHG41" s="384">
        <f>Application!BIH630</f>
        <v>0</v>
      </c>
      <c r="BHI41" s="384">
        <f>Application!BIJ630</f>
        <v>0</v>
      </c>
      <c r="BHK41" s="384">
        <f>Application!BIL630</f>
        <v>0</v>
      </c>
      <c r="BHM41" s="384">
        <f>Application!BIN630</f>
        <v>0</v>
      </c>
      <c r="BHO41" s="384">
        <f>Application!BIP630</f>
        <v>0</v>
      </c>
      <c r="BHQ41" s="384">
        <f>Application!BIR630</f>
        <v>0</v>
      </c>
      <c r="BHS41" s="384">
        <f>Application!BIT630</f>
        <v>0</v>
      </c>
      <c r="BHU41" s="384">
        <f>Application!BIV630</f>
        <v>0</v>
      </c>
      <c r="BHW41" s="384">
        <f>Application!BIX630</f>
        <v>0</v>
      </c>
      <c r="BHY41" s="384">
        <f>Application!BIZ630</f>
        <v>0</v>
      </c>
      <c r="BIA41" s="384">
        <f>Application!BJB630</f>
        <v>0</v>
      </c>
      <c r="BIC41" s="384">
        <f>Application!BJD630</f>
        <v>0</v>
      </c>
      <c r="BIE41" s="384">
        <f>Application!BJF630</f>
        <v>0</v>
      </c>
      <c r="BIG41" s="384">
        <f>Application!BJH630</f>
        <v>0</v>
      </c>
      <c r="BII41" s="384">
        <f>Application!BJJ630</f>
        <v>0</v>
      </c>
      <c r="BIK41" s="384">
        <f>Application!BJL630</f>
        <v>0</v>
      </c>
      <c r="BIM41" s="384">
        <f>Application!BJN630</f>
        <v>0</v>
      </c>
      <c r="BIO41" s="384">
        <f>Application!BJP630</f>
        <v>0</v>
      </c>
      <c r="BIQ41" s="384">
        <f>Application!BJR630</f>
        <v>0</v>
      </c>
      <c r="BIS41" s="384">
        <f>Application!BJT630</f>
        <v>0</v>
      </c>
      <c r="BIU41" s="384">
        <f>Application!BJV630</f>
        <v>0</v>
      </c>
      <c r="BIW41" s="384">
        <f>Application!BJX630</f>
        <v>0</v>
      </c>
      <c r="BIY41" s="384">
        <f>Application!BJZ630</f>
        <v>0</v>
      </c>
      <c r="BJA41" s="384">
        <f>Application!BKB630</f>
        <v>0</v>
      </c>
      <c r="BJC41" s="384">
        <f>Application!BKD630</f>
        <v>0</v>
      </c>
      <c r="BJE41" s="384">
        <f>Application!BKF630</f>
        <v>0</v>
      </c>
      <c r="BJG41" s="384">
        <f>Application!BKH630</f>
        <v>0</v>
      </c>
      <c r="BJI41" s="384">
        <f>Application!BKJ630</f>
        <v>0</v>
      </c>
      <c r="BJK41" s="384">
        <f>Application!BKL630</f>
        <v>0</v>
      </c>
      <c r="BJM41" s="384">
        <f>Application!BKN630</f>
        <v>0</v>
      </c>
      <c r="BJO41" s="384">
        <f>Application!BKP630</f>
        <v>0</v>
      </c>
      <c r="BJQ41" s="384">
        <f>Application!BKR630</f>
        <v>0</v>
      </c>
      <c r="BJS41" s="384">
        <f>Application!BKT630</f>
        <v>0</v>
      </c>
      <c r="BJU41" s="384">
        <f>Application!BKV630</f>
        <v>0</v>
      </c>
      <c r="BJW41" s="384">
        <f>Application!BKX630</f>
        <v>0</v>
      </c>
      <c r="BJY41" s="384">
        <f>Application!BKZ630</f>
        <v>0</v>
      </c>
      <c r="BKA41" s="384">
        <f>Application!BLB630</f>
        <v>0</v>
      </c>
      <c r="BKC41" s="384">
        <f>Application!BLD630</f>
        <v>0</v>
      </c>
      <c r="BKE41" s="384">
        <f>Application!BLF630</f>
        <v>0</v>
      </c>
      <c r="BKG41" s="384">
        <f>Application!BLH630</f>
        <v>0</v>
      </c>
      <c r="BKI41" s="384">
        <f>Application!BLJ630</f>
        <v>0</v>
      </c>
      <c r="BKK41" s="384">
        <f>Application!BLL630</f>
        <v>0</v>
      </c>
      <c r="BKM41" s="384">
        <f>Application!BLN630</f>
        <v>0</v>
      </c>
      <c r="BKO41" s="384">
        <f>Application!BLP630</f>
        <v>0</v>
      </c>
      <c r="BKQ41" s="384">
        <f>Application!BLR630</f>
        <v>0</v>
      </c>
      <c r="BKS41" s="384">
        <f>Application!BLT630</f>
        <v>0</v>
      </c>
      <c r="BKU41" s="384">
        <f>Application!BLV630</f>
        <v>0</v>
      </c>
      <c r="BKW41" s="384">
        <f>Application!BLX630</f>
        <v>0</v>
      </c>
      <c r="BKY41" s="384">
        <f>Application!BLZ630</f>
        <v>0</v>
      </c>
      <c r="BLA41" s="384">
        <f>Application!BMB630</f>
        <v>0</v>
      </c>
      <c r="BLC41" s="384">
        <f>Application!BMD630</f>
        <v>0</v>
      </c>
      <c r="BLE41" s="384">
        <f>Application!BMF630</f>
        <v>0</v>
      </c>
      <c r="BLG41" s="384">
        <f>Application!BMH630</f>
        <v>0</v>
      </c>
      <c r="BLI41" s="384">
        <f>Application!BMJ630</f>
        <v>0</v>
      </c>
      <c r="BLK41" s="384">
        <f>Application!BML630</f>
        <v>0</v>
      </c>
      <c r="BLM41" s="384">
        <f>Application!BMN630</f>
        <v>0</v>
      </c>
      <c r="BLO41" s="384">
        <f>Application!BMP630</f>
        <v>0</v>
      </c>
      <c r="BLQ41" s="384">
        <f>Application!BMR630</f>
        <v>0</v>
      </c>
      <c r="BLS41" s="384">
        <f>Application!BMT630</f>
        <v>0</v>
      </c>
      <c r="BLU41" s="384">
        <f>Application!BMV630</f>
        <v>0</v>
      </c>
      <c r="BLW41" s="384">
        <f>Application!BMX630</f>
        <v>0</v>
      </c>
      <c r="BLY41" s="384">
        <f>Application!BMZ630</f>
        <v>0</v>
      </c>
      <c r="BMA41" s="384">
        <f>Application!BNB630</f>
        <v>0</v>
      </c>
      <c r="BMC41" s="384">
        <f>Application!BND630</f>
        <v>0</v>
      </c>
      <c r="BME41" s="384">
        <f>Application!BNF630</f>
        <v>0</v>
      </c>
      <c r="BMG41" s="384">
        <f>Application!BNH630</f>
        <v>0</v>
      </c>
      <c r="BMI41" s="384">
        <f>Application!BNJ630</f>
        <v>0</v>
      </c>
      <c r="BMK41" s="384">
        <f>Application!BNL630</f>
        <v>0</v>
      </c>
      <c r="BMM41" s="384">
        <f>Application!BNN630</f>
        <v>0</v>
      </c>
      <c r="BMO41" s="384">
        <f>Application!BNP630</f>
        <v>0</v>
      </c>
      <c r="BMQ41" s="384">
        <f>Application!BNR630</f>
        <v>0</v>
      </c>
      <c r="BMS41" s="384">
        <f>Application!BNT630</f>
        <v>0</v>
      </c>
      <c r="BMU41" s="384">
        <f>Application!BNV630</f>
        <v>0</v>
      </c>
      <c r="BMW41" s="384">
        <f>Application!BNX630</f>
        <v>0</v>
      </c>
      <c r="BMY41" s="384">
        <f>Application!BNZ630</f>
        <v>0</v>
      </c>
      <c r="BNA41" s="384">
        <f>Application!BOB630</f>
        <v>0</v>
      </c>
      <c r="BNC41" s="384">
        <f>Application!BOD630</f>
        <v>0</v>
      </c>
      <c r="BNE41" s="384">
        <f>Application!BOF630</f>
        <v>0</v>
      </c>
      <c r="BNG41" s="384">
        <f>Application!BOH630</f>
        <v>0</v>
      </c>
      <c r="BNI41" s="384">
        <f>Application!BOJ630</f>
        <v>0</v>
      </c>
      <c r="BNK41" s="384">
        <f>Application!BOL630</f>
        <v>0</v>
      </c>
      <c r="BNM41" s="384">
        <f>Application!BON630</f>
        <v>0</v>
      </c>
      <c r="BNO41" s="384">
        <f>Application!BOP630</f>
        <v>0</v>
      </c>
      <c r="BNQ41" s="384">
        <f>Application!BOR630</f>
        <v>0</v>
      </c>
      <c r="BNS41" s="384">
        <f>Application!BOT630</f>
        <v>0</v>
      </c>
      <c r="BNU41" s="384">
        <f>Application!BOV630</f>
        <v>0</v>
      </c>
      <c r="BNW41" s="384">
        <f>Application!BOX630</f>
        <v>0</v>
      </c>
      <c r="BNY41" s="384">
        <f>Application!BOZ630</f>
        <v>0</v>
      </c>
      <c r="BOA41" s="384">
        <f>Application!BPB630</f>
        <v>0</v>
      </c>
      <c r="BOC41" s="384">
        <f>Application!BPD630</f>
        <v>0</v>
      </c>
      <c r="BOE41" s="384">
        <f>Application!BPF630</f>
        <v>0</v>
      </c>
      <c r="BOG41" s="384">
        <f>Application!BPH630</f>
        <v>0</v>
      </c>
      <c r="BOI41" s="384">
        <f>Application!BPJ630</f>
        <v>0</v>
      </c>
      <c r="BOK41" s="384">
        <f>Application!BPL630</f>
        <v>0</v>
      </c>
      <c r="BOM41" s="384">
        <f>Application!BPN630</f>
        <v>0</v>
      </c>
      <c r="BOO41" s="384">
        <f>Application!BPP630</f>
        <v>0</v>
      </c>
      <c r="BOQ41" s="384">
        <f>Application!BPR630</f>
        <v>0</v>
      </c>
      <c r="BOS41" s="384">
        <f>Application!BPT630</f>
        <v>0</v>
      </c>
      <c r="BOU41" s="384">
        <f>Application!BPV630</f>
        <v>0</v>
      </c>
      <c r="BOW41" s="384">
        <f>Application!BPX630</f>
        <v>0</v>
      </c>
      <c r="BOY41" s="384">
        <f>Application!BPZ630</f>
        <v>0</v>
      </c>
      <c r="BPA41" s="384">
        <f>Application!BQB630</f>
        <v>0</v>
      </c>
      <c r="BPC41" s="384">
        <f>Application!BQD630</f>
        <v>0</v>
      </c>
      <c r="BPE41" s="384">
        <f>Application!BQF630</f>
        <v>0</v>
      </c>
      <c r="BPG41" s="384">
        <f>Application!BQH630</f>
        <v>0</v>
      </c>
      <c r="BPI41" s="384">
        <f>Application!BQJ630</f>
        <v>0</v>
      </c>
      <c r="BPK41" s="384">
        <f>Application!BQL630</f>
        <v>0</v>
      </c>
      <c r="BPM41" s="384">
        <f>Application!BQN630</f>
        <v>0</v>
      </c>
      <c r="BPO41" s="384">
        <f>Application!BQP630</f>
        <v>0</v>
      </c>
      <c r="BPQ41" s="384">
        <f>Application!BQR630</f>
        <v>0</v>
      </c>
      <c r="BPS41" s="384">
        <f>Application!BQT630</f>
        <v>0</v>
      </c>
      <c r="BPU41" s="384">
        <f>Application!BQV630</f>
        <v>0</v>
      </c>
      <c r="BPW41" s="384">
        <f>Application!BQX630</f>
        <v>0</v>
      </c>
      <c r="BPY41" s="384">
        <f>Application!BQZ630</f>
        <v>0</v>
      </c>
      <c r="BQA41" s="384">
        <f>Application!BRB630</f>
        <v>0</v>
      </c>
      <c r="BQC41" s="384">
        <f>Application!BRD630</f>
        <v>0</v>
      </c>
      <c r="BQE41" s="384">
        <f>Application!BRF630</f>
        <v>0</v>
      </c>
      <c r="BQG41" s="384">
        <f>Application!BRH630</f>
        <v>0</v>
      </c>
      <c r="BQI41" s="384">
        <f>Application!BRJ630</f>
        <v>0</v>
      </c>
      <c r="BQK41" s="384">
        <f>Application!BRL630</f>
        <v>0</v>
      </c>
      <c r="BQM41" s="384">
        <f>Application!BRN630</f>
        <v>0</v>
      </c>
      <c r="BQO41" s="384">
        <f>Application!BRP630</f>
        <v>0</v>
      </c>
      <c r="BQQ41" s="384">
        <f>Application!BRR630</f>
        <v>0</v>
      </c>
      <c r="BQS41" s="384">
        <f>Application!BRT630</f>
        <v>0</v>
      </c>
      <c r="BQU41" s="384">
        <f>Application!BRV630</f>
        <v>0</v>
      </c>
      <c r="BQW41" s="384">
        <f>Application!BRX630</f>
        <v>0</v>
      </c>
      <c r="BQY41" s="384">
        <f>Application!BRZ630</f>
        <v>0</v>
      </c>
      <c r="BRA41" s="384">
        <f>Application!BSB630</f>
        <v>0</v>
      </c>
      <c r="BRC41" s="384">
        <f>Application!BSD630</f>
        <v>0</v>
      </c>
      <c r="BRE41" s="384">
        <f>Application!BSF630</f>
        <v>0</v>
      </c>
      <c r="BRG41" s="384">
        <f>Application!BSH630</f>
        <v>0</v>
      </c>
      <c r="BRI41" s="384">
        <f>Application!BSJ630</f>
        <v>0</v>
      </c>
      <c r="BRK41" s="384">
        <f>Application!BSL630</f>
        <v>0</v>
      </c>
      <c r="BRM41" s="384">
        <f>Application!BSN630</f>
        <v>0</v>
      </c>
      <c r="BRO41" s="384">
        <f>Application!BSP630</f>
        <v>0</v>
      </c>
      <c r="BRQ41" s="384">
        <f>Application!BSR630</f>
        <v>0</v>
      </c>
      <c r="BRS41" s="384">
        <f>Application!BST630</f>
        <v>0</v>
      </c>
      <c r="BRU41" s="384">
        <f>Application!BSV630</f>
        <v>0</v>
      </c>
      <c r="BRW41" s="384">
        <f>Application!BSX630</f>
        <v>0</v>
      </c>
      <c r="BRY41" s="384">
        <f>Application!BSZ630</f>
        <v>0</v>
      </c>
      <c r="BSA41" s="384">
        <f>Application!BTB630</f>
        <v>0</v>
      </c>
      <c r="BSC41" s="384">
        <f>Application!BTD630</f>
        <v>0</v>
      </c>
      <c r="BSE41" s="384">
        <f>Application!BTF630</f>
        <v>0</v>
      </c>
      <c r="BSG41" s="384">
        <f>Application!BTH630</f>
        <v>0</v>
      </c>
      <c r="BSI41" s="384">
        <f>Application!BTJ630</f>
        <v>0</v>
      </c>
      <c r="BSK41" s="384">
        <f>Application!BTL630</f>
        <v>0</v>
      </c>
      <c r="BSM41" s="384">
        <f>Application!BTN630</f>
        <v>0</v>
      </c>
      <c r="BSO41" s="384">
        <f>Application!BTP630</f>
        <v>0</v>
      </c>
      <c r="BSQ41" s="384">
        <f>Application!BTR630</f>
        <v>0</v>
      </c>
      <c r="BSS41" s="384">
        <f>Application!BTT630</f>
        <v>0</v>
      </c>
      <c r="BSU41" s="384">
        <f>Application!BTV630</f>
        <v>0</v>
      </c>
      <c r="BSW41" s="384">
        <f>Application!BTX630</f>
        <v>0</v>
      </c>
      <c r="BSY41" s="384">
        <f>Application!BTZ630</f>
        <v>0</v>
      </c>
      <c r="BTA41" s="384">
        <f>Application!BUB630</f>
        <v>0</v>
      </c>
      <c r="BTC41" s="384">
        <f>Application!BUD630</f>
        <v>0</v>
      </c>
      <c r="BTE41" s="384">
        <f>Application!BUF630</f>
        <v>0</v>
      </c>
      <c r="BTG41" s="384">
        <f>Application!BUH630</f>
        <v>0</v>
      </c>
      <c r="BTI41" s="384">
        <f>Application!BUJ630</f>
        <v>0</v>
      </c>
      <c r="BTK41" s="384">
        <f>Application!BUL630</f>
        <v>0</v>
      </c>
      <c r="BTM41" s="384">
        <f>Application!BUN630</f>
        <v>0</v>
      </c>
      <c r="BTO41" s="384">
        <f>Application!BUP630</f>
        <v>0</v>
      </c>
      <c r="BTQ41" s="384">
        <f>Application!BUR630</f>
        <v>0</v>
      </c>
      <c r="BTS41" s="384">
        <f>Application!BUT630</f>
        <v>0</v>
      </c>
      <c r="BTU41" s="384">
        <f>Application!BUV630</f>
        <v>0</v>
      </c>
      <c r="BTW41" s="384">
        <f>Application!BUX630</f>
        <v>0</v>
      </c>
      <c r="BTY41" s="384">
        <f>Application!BUZ630</f>
        <v>0</v>
      </c>
      <c r="BUA41" s="384">
        <f>Application!BVB630</f>
        <v>0</v>
      </c>
      <c r="BUC41" s="384">
        <f>Application!BVD630</f>
        <v>0</v>
      </c>
      <c r="BUE41" s="384">
        <f>Application!BVF630</f>
        <v>0</v>
      </c>
      <c r="BUG41" s="384">
        <f>Application!BVH630</f>
        <v>0</v>
      </c>
      <c r="BUI41" s="384">
        <f>Application!BVJ630</f>
        <v>0</v>
      </c>
      <c r="BUK41" s="384">
        <f>Application!BVL630</f>
        <v>0</v>
      </c>
      <c r="BUM41" s="384">
        <f>Application!BVN630</f>
        <v>0</v>
      </c>
      <c r="BUO41" s="384">
        <f>Application!BVP630</f>
        <v>0</v>
      </c>
      <c r="BUQ41" s="384">
        <f>Application!BVR630</f>
        <v>0</v>
      </c>
      <c r="BUS41" s="384">
        <f>Application!BVT630</f>
        <v>0</v>
      </c>
      <c r="BUU41" s="384">
        <f>Application!BVV630</f>
        <v>0</v>
      </c>
      <c r="BUW41" s="384">
        <f>Application!BVX630</f>
        <v>0</v>
      </c>
      <c r="BUY41" s="384">
        <f>Application!BVZ630</f>
        <v>0</v>
      </c>
      <c r="BVA41" s="384">
        <f>Application!BWB630</f>
        <v>0</v>
      </c>
      <c r="BVC41" s="384">
        <f>Application!BWD630</f>
        <v>0</v>
      </c>
      <c r="BVE41" s="384">
        <f>Application!BWF630</f>
        <v>0</v>
      </c>
      <c r="BVG41" s="384">
        <f>Application!BWH630</f>
        <v>0</v>
      </c>
      <c r="BVI41" s="384">
        <f>Application!BWJ630</f>
        <v>0</v>
      </c>
      <c r="BVK41" s="384">
        <f>Application!BWL630</f>
        <v>0</v>
      </c>
      <c r="BVM41" s="384">
        <f>Application!BWN630</f>
        <v>0</v>
      </c>
      <c r="BVO41" s="384">
        <f>Application!BWP630</f>
        <v>0</v>
      </c>
      <c r="BVQ41" s="384">
        <f>Application!BWR630</f>
        <v>0</v>
      </c>
      <c r="BVS41" s="384">
        <f>Application!BWT630</f>
        <v>0</v>
      </c>
      <c r="BVU41" s="384">
        <f>Application!BWV630</f>
        <v>0</v>
      </c>
      <c r="BVW41" s="384">
        <f>Application!BWX630</f>
        <v>0</v>
      </c>
      <c r="BVY41" s="384">
        <f>Application!BWZ630</f>
        <v>0</v>
      </c>
      <c r="BWA41" s="384">
        <f>Application!BXB630</f>
        <v>0</v>
      </c>
      <c r="BWC41" s="384">
        <f>Application!BXD630</f>
        <v>0</v>
      </c>
      <c r="BWE41" s="384">
        <f>Application!BXF630</f>
        <v>0</v>
      </c>
      <c r="BWG41" s="384">
        <f>Application!BXH630</f>
        <v>0</v>
      </c>
      <c r="BWI41" s="384">
        <f>Application!BXJ630</f>
        <v>0</v>
      </c>
      <c r="BWK41" s="384">
        <f>Application!BXL630</f>
        <v>0</v>
      </c>
      <c r="BWM41" s="384">
        <f>Application!BXN630</f>
        <v>0</v>
      </c>
      <c r="BWO41" s="384">
        <f>Application!BXP630</f>
        <v>0</v>
      </c>
      <c r="BWQ41" s="384">
        <f>Application!BXR630</f>
        <v>0</v>
      </c>
      <c r="BWS41" s="384">
        <f>Application!BXT630</f>
        <v>0</v>
      </c>
      <c r="BWU41" s="384">
        <f>Application!BXV630</f>
        <v>0</v>
      </c>
      <c r="BWW41" s="384">
        <f>Application!BXX630</f>
        <v>0</v>
      </c>
      <c r="BWY41" s="384">
        <f>Application!BXZ630</f>
        <v>0</v>
      </c>
      <c r="BXA41" s="384">
        <f>Application!BYB630</f>
        <v>0</v>
      </c>
      <c r="BXC41" s="384">
        <f>Application!BYD630</f>
        <v>0</v>
      </c>
      <c r="BXE41" s="384">
        <f>Application!BYF630</f>
        <v>0</v>
      </c>
      <c r="BXG41" s="384">
        <f>Application!BYH630</f>
        <v>0</v>
      </c>
      <c r="BXI41" s="384">
        <f>Application!BYJ630</f>
        <v>0</v>
      </c>
      <c r="BXK41" s="384">
        <f>Application!BYL630</f>
        <v>0</v>
      </c>
      <c r="BXM41" s="384">
        <f>Application!BYN630</f>
        <v>0</v>
      </c>
      <c r="BXO41" s="384">
        <f>Application!BYP630</f>
        <v>0</v>
      </c>
      <c r="BXQ41" s="384">
        <f>Application!BYR630</f>
        <v>0</v>
      </c>
      <c r="BXS41" s="384">
        <f>Application!BYT630</f>
        <v>0</v>
      </c>
      <c r="BXU41" s="384">
        <f>Application!BYV630</f>
        <v>0</v>
      </c>
      <c r="BXW41" s="384">
        <f>Application!BYX630</f>
        <v>0</v>
      </c>
      <c r="BXY41" s="384">
        <f>Application!BYZ630</f>
        <v>0</v>
      </c>
      <c r="BYA41" s="384">
        <f>Application!BZB630</f>
        <v>0</v>
      </c>
      <c r="BYC41" s="384">
        <f>Application!BZD630</f>
        <v>0</v>
      </c>
      <c r="BYE41" s="384">
        <f>Application!BZF630</f>
        <v>0</v>
      </c>
      <c r="BYG41" s="384">
        <f>Application!BZH630</f>
        <v>0</v>
      </c>
      <c r="BYI41" s="384">
        <f>Application!BZJ630</f>
        <v>0</v>
      </c>
      <c r="BYK41" s="384">
        <f>Application!BZL630</f>
        <v>0</v>
      </c>
      <c r="BYM41" s="384">
        <f>Application!BZN630</f>
        <v>0</v>
      </c>
      <c r="BYO41" s="384">
        <f>Application!BZP630</f>
        <v>0</v>
      </c>
      <c r="BYQ41" s="384">
        <f>Application!BZR630</f>
        <v>0</v>
      </c>
      <c r="BYS41" s="384">
        <f>Application!BZT630</f>
        <v>0</v>
      </c>
      <c r="BYU41" s="384">
        <f>Application!BZV630</f>
        <v>0</v>
      </c>
      <c r="BYW41" s="384">
        <f>Application!BZX630</f>
        <v>0</v>
      </c>
      <c r="BYY41" s="384">
        <f>Application!BZZ630</f>
        <v>0</v>
      </c>
      <c r="BZA41" s="384">
        <f>Application!CAB630</f>
        <v>0</v>
      </c>
      <c r="BZC41" s="384">
        <f>Application!CAD630</f>
        <v>0</v>
      </c>
      <c r="BZE41" s="384">
        <f>Application!CAF630</f>
        <v>0</v>
      </c>
      <c r="BZG41" s="384">
        <f>Application!CAH630</f>
        <v>0</v>
      </c>
      <c r="BZI41" s="384">
        <f>Application!CAJ630</f>
        <v>0</v>
      </c>
      <c r="BZK41" s="384">
        <f>Application!CAL630</f>
        <v>0</v>
      </c>
      <c r="BZM41" s="384">
        <f>Application!CAN630</f>
        <v>0</v>
      </c>
      <c r="BZO41" s="384">
        <f>Application!CAP630</f>
        <v>0</v>
      </c>
      <c r="BZQ41" s="384">
        <f>Application!CAR630</f>
        <v>0</v>
      </c>
      <c r="BZS41" s="384">
        <f>Application!CAT630</f>
        <v>0</v>
      </c>
      <c r="BZU41" s="384">
        <f>Application!CAV630</f>
        <v>0</v>
      </c>
      <c r="BZW41" s="384">
        <f>Application!CAX630</f>
        <v>0</v>
      </c>
      <c r="BZY41" s="384">
        <f>Application!CAZ630</f>
        <v>0</v>
      </c>
      <c r="CAA41" s="384">
        <f>Application!CBB630</f>
        <v>0</v>
      </c>
      <c r="CAC41" s="384">
        <f>Application!CBD630</f>
        <v>0</v>
      </c>
      <c r="CAE41" s="384">
        <f>Application!CBF630</f>
        <v>0</v>
      </c>
      <c r="CAG41" s="384">
        <f>Application!CBH630</f>
        <v>0</v>
      </c>
      <c r="CAI41" s="384">
        <f>Application!CBJ630</f>
        <v>0</v>
      </c>
      <c r="CAK41" s="384">
        <f>Application!CBL630</f>
        <v>0</v>
      </c>
      <c r="CAM41" s="384">
        <f>Application!CBN630</f>
        <v>0</v>
      </c>
      <c r="CAO41" s="384">
        <f>Application!CBP630</f>
        <v>0</v>
      </c>
      <c r="CAQ41" s="384">
        <f>Application!CBR630</f>
        <v>0</v>
      </c>
      <c r="CAS41" s="384">
        <f>Application!CBT630</f>
        <v>0</v>
      </c>
      <c r="CAU41" s="384">
        <f>Application!CBV630</f>
        <v>0</v>
      </c>
      <c r="CAW41" s="384">
        <f>Application!CBX630</f>
        <v>0</v>
      </c>
      <c r="CAY41" s="384">
        <f>Application!CBZ630</f>
        <v>0</v>
      </c>
      <c r="CBA41" s="384">
        <f>Application!CCB630</f>
        <v>0</v>
      </c>
      <c r="CBC41" s="384">
        <f>Application!CCD630</f>
        <v>0</v>
      </c>
      <c r="CBE41" s="384">
        <f>Application!CCF630</f>
        <v>0</v>
      </c>
      <c r="CBG41" s="384">
        <f>Application!CCH630</f>
        <v>0</v>
      </c>
      <c r="CBI41" s="384">
        <f>Application!CCJ630</f>
        <v>0</v>
      </c>
      <c r="CBK41" s="384">
        <f>Application!CCL630</f>
        <v>0</v>
      </c>
      <c r="CBM41" s="384">
        <f>Application!CCN630</f>
        <v>0</v>
      </c>
      <c r="CBO41" s="384">
        <f>Application!CCP630</f>
        <v>0</v>
      </c>
      <c r="CBQ41" s="384">
        <f>Application!CCR630</f>
        <v>0</v>
      </c>
      <c r="CBS41" s="384">
        <f>Application!CCT630</f>
        <v>0</v>
      </c>
      <c r="CBU41" s="384">
        <f>Application!CCV630</f>
        <v>0</v>
      </c>
      <c r="CBW41" s="384">
        <f>Application!CCX630</f>
        <v>0</v>
      </c>
      <c r="CBY41" s="384">
        <f>Application!CCZ630</f>
        <v>0</v>
      </c>
      <c r="CCA41" s="384">
        <f>Application!CDB630</f>
        <v>0</v>
      </c>
      <c r="CCC41" s="384">
        <f>Application!CDD630</f>
        <v>0</v>
      </c>
      <c r="CCE41" s="384">
        <f>Application!CDF630</f>
        <v>0</v>
      </c>
      <c r="CCG41" s="384">
        <f>Application!CDH630</f>
        <v>0</v>
      </c>
      <c r="CCI41" s="384">
        <f>Application!CDJ630</f>
        <v>0</v>
      </c>
      <c r="CCK41" s="384">
        <f>Application!CDL630</f>
        <v>0</v>
      </c>
      <c r="CCM41" s="384">
        <f>Application!CDN630</f>
        <v>0</v>
      </c>
      <c r="CCO41" s="384">
        <f>Application!CDP630</f>
        <v>0</v>
      </c>
      <c r="CCQ41" s="384">
        <f>Application!CDR630</f>
        <v>0</v>
      </c>
      <c r="CCS41" s="384">
        <f>Application!CDT630</f>
        <v>0</v>
      </c>
      <c r="CCU41" s="384">
        <f>Application!CDV630</f>
        <v>0</v>
      </c>
      <c r="CCW41" s="384">
        <f>Application!CDX630</f>
        <v>0</v>
      </c>
      <c r="CCY41" s="384">
        <f>Application!CDZ630</f>
        <v>0</v>
      </c>
      <c r="CDA41" s="384">
        <f>Application!CEB630</f>
        <v>0</v>
      </c>
      <c r="CDC41" s="384">
        <f>Application!CED630</f>
        <v>0</v>
      </c>
      <c r="CDE41" s="384">
        <f>Application!CEF630</f>
        <v>0</v>
      </c>
      <c r="CDG41" s="384">
        <f>Application!CEH630</f>
        <v>0</v>
      </c>
      <c r="CDI41" s="384">
        <f>Application!CEJ630</f>
        <v>0</v>
      </c>
      <c r="CDK41" s="384">
        <f>Application!CEL630</f>
        <v>0</v>
      </c>
      <c r="CDM41" s="384">
        <f>Application!CEN630</f>
        <v>0</v>
      </c>
      <c r="CDO41" s="384">
        <f>Application!CEP630</f>
        <v>0</v>
      </c>
      <c r="CDQ41" s="384">
        <f>Application!CER630</f>
        <v>0</v>
      </c>
      <c r="CDS41" s="384">
        <f>Application!CET630</f>
        <v>0</v>
      </c>
      <c r="CDU41" s="384">
        <f>Application!CEV630</f>
        <v>0</v>
      </c>
      <c r="CDW41" s="384">
        <f>Application!CEX630</f>
        <v>0</v>
      </c>
      <c r="CDY41" s="384">
        <f>Application!CEZ630</f>
        <v>0</v>
      </c>
      <c r="CEA41" s="384">
        <f>Application!CFB630</f>
        <v>0</v>
      </c>
      <c r="CEC41" s="384">
        <f>Application!CFD630</f>
        <v>0</v>
      </c>
      <c r="CEE41" s="384">
        <f>Application!CFF630</f>
        <v>0</v>
      </c>
      <c r="CEG41" s="384">
        <f>Application!CFH630</f>
        <v>0</v>
      </c>
      <c r="CEI41" s="384">
        <f>Application!CFJ630</f>
        <v>0</v>
      </c>
      <c r="CEK41" s="384">
        <f>Application!CFL630</f>
        <v>0</v>
      </c>
      <c r="CEM41" s="384">
        <f>Application!CFN630</f>
        <v>0</v>
      </c>
      <c r="CEO41" s="384">
        <f>Application!CFP630</f>
        <v>0</v>
      </c>
      <c r="CEQ41" s="384">
        <f>Application!CFR630</f>
        <v>0</v>
      </c>
      <c r="CES41" s="384">
        <f>Application!CFT630</f>
        <v>0</v>
      </c>
      <c r="CEU41" s="384">
        <f>Application!CFV630</f>
        <v>0</v>
      </c>
      <c r="CEW41" s="384">
        <f>Application!CFX630</f>
        <v>0</v>
      </c>
      <c r="CEY41" s="384">
        <f>Application!CFZ630</f>
        <v>0</v>
      </c>
      <c r="CFA41" s="384">
        <f>Application!CGB630</f>
        <v>0</v>
      </c>
      <c r="CFC41" s="384">
        <f>Application!CGD630</f>
        <v>0</v>
      </c>
      <c r="CFE41" s="384">
        <f>Application!CGF630</f>
        <v>0</v>
      </c>
      <c r="CFG41" s="384">
        <f>Application!CGH630</f>
        <v>0</v>
      </c>
      <c r="CFI41" s="384">
        <f>Application!CGJ630</f>
        <v>0</v>
      </c>
      <c r="CFK41" s="384">
        <f>Application!CGL630</f>
        <v>0</v>
      </c>
      <c r="CFM41" s="384">
        <f>Application!CGN630</f>
        <v>0</v>
      </c>
      <c r="CFO41" s="384">
        <f>Application!CGP630</f>
        <v>0</v>
      </c>
      <c r="CFQ41" s="384">
        <f>Application!CGR630</f>
        <v>0</v>
      </c>
      <c r="CFS41" s="384">
        <f>Application!CGT630</f>
        <v>0</v>
      </c>
      <c r="CFU41" s="384">
        <f>Application!CGV630</f>
        <v>0</v>
      </c>
      <c r="CFW41" s="384">
        <f>Application!CGX630</f>
        <v>0</v>
      </c>
      <c r="CFY41" s="384">
        <f>Application!CGZ630</f>
        <v>0</v>
      </c>
      <c r="CGA41" s="384">
        <f>Application!CHB630</f>
        <v>0</v>
      </c>
      <c r="CGC41" s="384">
        <f>Application!CHD630</f>
        <v>0</v>
      </c>
      <c r="CGE41" s="384">
        <f>Application!CHF630</f>
        <v>0</v>
      </c>
      <c r="CGG41" s="384">
        <f>Application!CHH630</f>
        <v>0</v>
      </c>
      <c r="CGI41" s="384">
        <f>Application!CHJ630</f>
        <v>0</v>
      </c>
      <c r="CGK41" s="384">
        <f>Application!CHL630</f>
        <v>0</v>
      </c>
      <c r="CGM41" s="384">
        <f>Application!CHN630</f>
        <v>0</v>
      </c>
      <c r="CGO41" s="384">
        <f>Application!CHP630</f>
        <v>0</v>
      </c>
      <c r="CGQ41" s="384">
        <f>Application!CHR630</f>
        <v>0</v>
      </c>
      <c r="CGS41" s="384">
        <f>Application!CHT630</f>
        <v>0</v>
      </c>
      <c r="CGU41" s="384">
        <f>Application!CHV630</f>
        <v>0</v>
      </c>
      <c r="CGW41" s="384">
        <f>Application!CHX630</f>
        <v>0</v>
      </c>
      <c r="CGY41" s="384">
        <f>Application!CHZ630</f>
        <v>0</v>
      </c>
      <c r="CHA41" s="384">
        <f>Application!CIB630</f>
        <v>0</v>
      </c>
      <c r="CHC41" s="384">
        <f>Application!CID630</f>
        <v>0</v>
      </c>
      <c r="CHE41" s="384">
        <f>Application!CIF630</f>
        <v>0</v>
      </c>
      <c r="CHG41" s="384">
        <f>Application!CIH630</f>
        <v>0</v>
      </c>
      <c r="CHI41" s="384">
        <f>Application!CIJ630</f>
        <v>0</v>
      </c>
      <c r="CHK41" s="384">
        <f>Application!CIL630</f>
        <v>0</v>
      </c>
      <c r="CHM41" s="384">
        <f>Application!CIN630</f>
        <v>0</v>
      </c>
      <c r="CHO41" s="384">
        <f>Application!CIP630</f>
        <v>0</v>
      </c>
      <c r="CHQ41" s="384">
        <f>Application!CIR630</f>
        <v>0</v>
      </c>
      <c r="CHS41" s="384">
        <f>Application!CIT630</f>
        <v>0</v>
      </c>
      <c r="CHU41" s="384">
        <f>Application!CIV630</f>
        <v>0</v>
      </c>
      <c r="CHW41" s="384">
        <f>Application!CIX630</f>
        <v>0</v>
      </c>
      <c r="CHY41" s="384">
        <f>Application!CIZ630</f>
        <v>0</v>
      </c>
      <c r="CIA41" s="384">
        <f>Application!CJB630</f>
        <v>0</v>
      </c>
      <c r="CIC41" s="384">
        <f>Application!CJD630</f>
        <v>0</v>
      </c>
      <c r="CIE41" s="384">
        <f>Application!CJF630</f>
        <v>0</v>
      </c>
      <c r="CIG41" s="384">
        <f>Application!CJH630</f>
        <v>0</v>
      </c>
      <c r="CII41" s="384">
        <f>Application!CJJ630</f>
        <v>0</v>
      </c>
      <c r="CIK41" s="384">
        <f>Application!CJL630</f>
        <v>0</v>
      </c>
      <c r="CIM41" s="384">
        <f>Application!CJN630</f>
        <v>0</v>
      </c>
      <c r="CIO41" s="384">
        <f>Application!CJP630</f>
        <v>0</v>
      </c>
      <c r="CIQ41" s="384">
        <f>Application!CJR630</f>
        <v>0</v>
      </c>
      <c r="CIS41" s="384">
        <f>Application!CJT630</f>
        <v>0</v>
      </c>
      <c r="CIU41" s="384">
        <f>Application!CJV630</f>
        <v>0</v>
      </c>
      <c r="CIW41" s="384">
        <f>Application!CJX630</f>
        <v>0</v>
      </c>
      <c r="CIY41" s="384">
        <f>Application!CJZ630</f>
        <v>0</v>
      </c>
      <c r="CJA41" s="384">
        <f>Application!CKB630</f>
        <v>0</v>
      </c>
      <c r="CJC41" s="384">
        <f>Application!CKD630</f>
        <v>0</v>
      </c>
      <c r="CJE41" s="384">
        <f>Application!CKF630</f>
        <v>0</v>
      </c>
      <c r="CJG41" s="384">
        <f>Application!CKH630</f>
        <v>0</v>
      </c>
      <c r="CJI41" s="384">
        <f>Application!CKJ630</f>
        <v>0</v>
      </c>
      <c r="CJK41" s="384">
        <f>Application!CKL630</f>
        <v>0</v>
      </c>
      <c r="CJM41" s="384">
        <f>Application!CKN630</f>
        <v>0</v>
      </c>
      <c r="CJO41" s="384">
        <f>Application!CKP630</f>
        <v>0</v>
      </c>
      <c r="CJQ41" s="384">
        <f>Application!CKR630</f>
        <v>0</v>
      </c>
      <c r="CJS41" s="384">
        <f>Application!CKT630</f>
        <v>0</v>
      </c>
      <c r="CJU41" s="384">
        <f>Application!CKV630</f>
        <v>0</v>
      </c>
      <c r="CJW41" s="384">
        <f>Application!CKX630</f>
        <v>0</v>
      </c>
      <c r="CJY41" s="384">
        <f>Application!CKZ630</f>
        <v>0</v>
      </c>
      <c r="CKA41" s="384">
        <f>Application!CLB630</f>
        <v>0</v>
      </c>
      <c r="CKC41" s="384">
        <f>Application!CLD630</f>
        <v>0</v>
      </c>
      <c r="CKE41" s="384">
        <f>Application!CLF630</f>
        <v>0</v>
      </c>
      <c r="CKG41" s="384">
        <f>Application!CLH630</f>
        <v>0</v>
      </c>
      <c r="CKI41" s="384">
        <f>Application!CLJ630</f>
        <v>0</v>
      </c>
      <c r="CKK41" s="384">
        <f>Application!CLL630</f>
        <v>0</v>
      </c>
      <c r="CKM41" s="384">
        <f>Application!CLN630</f>
        <v>0</v>
      </c>
      <c r="CKO41" s="384">
        <f>Application!CLP630</f>
        <v>0</v>
      </c>
      <c r="CKQ41" s="384">
        <f>Application!CLR630</f>
        <v>0</v>
      </c>
      <c r="CKS41" s="384">
        <f>Application!CLT630</f>
        <v>0</v>
      </c>
      <c r="CKU41" s="384">
        <f>Application!CLV630</f>
        <v>0</v>
      </c>
      <c r="CKW41" s="384">
        <f>Application!CLX630</f>
        <v>0</v>
      </c>
      <c r="CKY41" s="384">
        <f>Application!CLZ630</f>
        <v>0</v>
      </c>
      <c r="CLA41" s="384">
        <f>Application!CMB630</f>
        <v>0</v>
      </c>
      <c r="CLC41" s="384">
        <f>Application!CMD630</f>
        <v>0</v>
      </c>
      <c r="CLE41" s="384">
        <f>Application!CMF630</f>
        <v>0</v>
      </c>
      <c r="CLG41" s="384">
        <f>Application!CMH630</f>
        <v>0</v>
      </c>
      <c r="CLI41" s="384">
        <f>Application!CMJ630</f>
        <v>0</v>
      </c>
      <c r="CLK41" s="384">
        <f>Application!CML630</f>
        <v>0</v>
      </c>
      <c r="CLM41" s="384">
        <f>Application!CMN630</f>
        <v>0</v>
      </c>
      <c r="CLO41" s="384">
        <f>Application!CMP630</f>
        <v>0</v>
      </c>
      <c r="CLQ41" s="384">
        <f>Application!CMR630</f>
        <v>0</v>
      </c>
      <c r="CLS41" s="384">
        <f>Application!CMT630</f>
        <v>0</v>
      </c>
      <c r="CLU41" s="384">
        <f>Application!CMV630</f>
        <v>0</v>
      </c>
      <c r="CLW41" s="384">
        <f>Application!CMX630</f>
        <v>0</v>
      </c>
      <c r="CLY41" s="384">
        <f>Application!CMZ630</f>
        <v>0</v>
      </c>
      <c r="CMA41" s="384">
        <f>Application!CNB630</f>
        <v>0</v>
      </c>
      <c r="CMC41" s="384">
        <f>Application!CND630</f>
        <v>0</v>
      </c>
      <c r="CME41" s="384">
        <f>Application!CNF630</f>
        <v>0</v>
      </c>
      <c r="CMG41" s="384">
        <f>Application!CNH630</f>
        <v>0</v>
      </c>
      <c r="CMI41" s="384">
        <f>Application!CNJ630</f>
        <v>0</v>
      </c>
      <c r="CMK41" s="384">
        <f>Application!CNL630</f>
        <v>0</v>
      </c>
      <c r="CMM41" s="384">
        <f>Application!CNN630</f>
        <v>0</v>
      </c>
      <c r="CMO41" s="384">
        <f>Application!CNP630</f>
        <v>0</v>
      </c>
      <c r="CMQ41" s="384">
        <f>Application!CNR630</f>
        <v>0</v>
      </c>
      <c r="CMS41" s="384">
        <f>Application!CNT630</f>
        <v>0</v>
      </c>
      <c r="CMU41" s="384">
        <f>Application!CNV630</f>
        <v>0</v>
      </c>
      <c r="CMW41" s="384">
        <f>Application!CNX630</f>
        <v>0</v>
      </c>
      <c r="CMY41" s="384">
        <f>Application!CNZ630</f>
        <v>0</v>
      </c>
      <c r="CNA41" s="384">
        <f>Application!COB630</f>
        <v>0</v>
      </c>
      <c r="CNC41" s="384">
        <f>Application!COD630</f>
        <v>0</v>
      </c>
      <c r="CNE41" s="384">
        <f>Application!COF630</f>
        <v>0</v>
      </c>
      <c r="CNG41" s="384">
        <f>Application!COH630</f>
        <v>0</v>
      </c>
      <c r="CNI41" s="384">
        <f>Application!COJ630</f>
        <v>0</v>
      </c>
      <c r="CNK41" s="384">
        <f>Application!COL630</f>
        <v>0</v>
      </c>
      <c r="CNM41" s="384">
        <f>Application!CON630</f>
        <v>0</v>
      </c>
      <c r="CNO41" s="384">
        <f>Application!COP630</f>
        <v>0</v>
      </c>
      <c r="CNQ41" s="384">
        <f>Application!COR630</f>
        <v>0</v>
      </c>
      <c r="CNS41" s="384">
        <f>Application!COT630</f>
        <v>0</v>
      </c>
      <c r="CNU41" s="384">
        <f>Application!COV630</f>
        <v>0</v>
      </c>
      <c r="CNW41" s="384">
        <f>Application!COX630</f>
        <v>0</v>
      </c>
      <c r="CNY41" s="384">
        <f>Application!COZ630</f>
        <v>0</v>
      </c>
      <c r="COA41" s="384">
        <f>Application!CPB630</f>
        <v>0</v>
      </c>
      <c r="COC41" s="384">
        <f>Application!CPD630</f>
        <v>0</v>
      </c>
      <c r="COE41" s="384">
        <f>Application!CPF630</f>
        <v>0</v>
      </c>
      <c r="COG41" s="384">
        <f>Application!CPH630</f>
        <v>0</v>
      </c>
      <c r="COI41" s="384">
        <f>Application!CPJ630</f>
        <v>0</v>
      </c>
      <c r="COK41" s="384">
        <f>Application!CPL630</f>
        <v>0</v>
      </c>
      <c r="COM41" s="384">
        <f>Application!CPN630</f>
        <v>0</v>
      </c>
      <c r="COO41" s="384">
        <f>Application!CPP630</f>
        <v>0</v>
      </c>
      <c r="COQ41" s="384">
        <f>Application!CPR630</f>
        <v>0</v>
      </c>
      <c r="COS41" s="384">
        <f>Application!CPT630</f>
        <v>0</v>
      </c>
      <c r="COU41" s="384">
        <f>Application!CPV630</f>
        <v>0</v>
      </c>
      <c r="COW41" s="384">
        <f>Application!CPX630</f>
        <v>0</v>
      </c>
      <c r="COY41" s="384">
        <f>Application!CPZ630</f>
        <v>0</v>
      </c>
      <c r="CPA41" s="384">
        <f>Application!CQB630</f>
        <v>0</v>
      </c>
      <c r="CPC41" s="384">
        <f>Application!CQD630</f>
        <v>0</v>
      </c>
      <c r="CPE41" s="384">
        <f>Application!CQF630</f>
        <v>0</v>
      </c>
      <c r="CPG41" s="384">
        <f>Application!CQH630</f>
        <v>0</v>
      </c>
      <c r="CPI41" s="384">
        <f>Application!CQJ630</f>
        <v>0</v>
      </c>
      <c r="CPK41" s="384">
        <f>Application!CQL630</f>
        <v>0</v>
      </c>
      <c r="CPM41" s="384">
        <f>Application!CQN630</f>
        <v>0</v>
      </c>
      <c r="CPO41" s="384">
        <f>Application!CQP630</f>
        <v>0</v>
      </c>
      <c r="CPQ41" s="384">
        <f>Application!CQR630</f>
        <v>0</v>
      </c>
      <c r="CPS41" s="384">
        <f>Application!CQT630</f>
        <v>0</v>
      </c>
      <c r="CPU41" s="384">
        <f>Application!CQV630</f>
        <v>0</v>
      </c>
      <c r="CPW41" s="384">
        <f>Application!CQX630</f>
        <v>0</v>
      </c>
      <c r="CPY41" s="384">
        <f>Application!CQZ630</f>
        <v>0</v>
      </c>
      <c r="CQA41" s="384">
        <f>Application!CRB630</f>
        <v>0</v>
      </c>
      <c r="CQC41" s="384">
        <f>Application!CRD630</f>
        <v>0</v>
      </c>
      <c r="CQE41" s="384">
        <f>Application!CRF630</f>
        <v>0</v>
      </c>
      <c r="CQG41" s="384">
        <f>Application!CRH630</f>
        <v>0</v>
      </c>
      <c r="CQI41" s="384">
        <f>Application!CRJ630</f>
        <v>0</v>
      </c>
      <c r="CQK41" s="384">
        <f>Application!CRL630</f>
        <v>0</v>
      </c>
      <c r="CQM41" s="384">
        <f>Application!CRN630</f>
        <v>0</v>
      </c>
      <c r="CQO41" s="384">
        <f>Application!CRP630</f>
        <v>0</v>
      </c>
      <c r="CQQ41" s="384">
        <f>Application!CRR630</f>
        <v>0</v>
      </c>
      <c r="CQS41" s="384">
        <f>Application!CRT630</f>
        <v>0</v>
      </c>
      <c r="CQU41" s="384">
        <f>Application!CRV630</f>
        <v>0</v>
      </c>
      <c r="CQW41" s="384">
        <f>Application!CRX630</f>
        <v>0</v>
      </c>
      <c r="CQY41" s="384">
        <f>Application!CRZ630</f>
        <v>0</v>
      </c>
      <c r="CRA41" s="384">
        <f>Application!CSB630</f>
        <v>0</v>
      </c>
      <c r="CRC41" s="384">
        <f>Application!CSD630</f>
        <v>0</v>
      </c>
      <c r="CRE41" s="384">
        <f>Application!CSF630</f>
        <v>0</v>
      </c>
      <c r="CRG41" s="384">
        <f>Application!CSH630</f>
        <v>0</v>
      </c>
      <c r="CRI41" s="384">
        <f>Application!CSJ630</f>
        <v>0</v>
      </c>
      <c r="CRK41" s="384">
        <f>Application!CSL630</f>
        <v>0</v>
      </c>
      <c r="CRM41" s="384">
        <f>Application!CSN630</f>
        <v>0</v>
      </c>
      <c r="CRO41" s="384">
        <f>Application!CSP630</f>
        <v>0</v>
      </c>
      <c r="CRQ41" s="384">
        <f>Application!CSR630</f>
        <v>0</v>
      </c>
      <c r="CRS41" s="384">
        <f>Application!CST630</f>
        <v>0</v>
      </c>
      <c r="CRU41" s="384">
        <f>Application!CSV630</f>
        <v>0</v>
      </c>
      <c r="CRW41" s="384">
        <f>Application!CSX630</f>
        <v>0</v>
      </c>
      <c r="CRY41" s="384">
        <f>Application!CSZ630</f>
        <v>0</v>
      </c>
      <c r="CSA41" s="384">
        <f>Application!CTB630</f>
        <v>0</v>
      </c>
      <c r="CSC41" s="384">
        <f>Application!CTD630</f>
        <v>0</v>
      </c>
      <c r="CSE41" s="384">
        <f>Application!CTF630</f>
        <v>0</v>
      </c>
      <c r="CSG41" s="384">
        <f>Application!CTH630</f>
        <v>0</v>
      </c>
      <c r="CSI41" s="384">
        <f>Application!CTJ630</f>
        <v>0</v>
      </c>
      <c r="CSK41" s="384">
        <f>Application!CTL630</f>
        <v>0</v>
      </c>
      <c r="CSM41" s="384">
        <f>Application!CTN630</f>
        <v>0</v>
      </c>
      <c r="CSO41" s="384">
        <f>Application!CTP630</f>
        <v>0</v>
      </c>
      <c r="CSQ41" s="384">
        <f>Application!CTR630</f>
        <v>0</v>
      </c>
      <c r="CSS41" s="384">
        <f>Application!CTT630</f>
        <v>0</v>
      </c>
      <c r="CSU41" s="384">
        <f>Application!CTV630</f>
        <v>0</v>
      </c>
      <c r="CSW41" s="384">
        <f>Application!CTX630</f>
        <v>0</v>
      </c>
      <c r="CSY41" s="384">
        <f>Application!CTZ630</f>
        <v>0</v>
      </c>
      <c r="CTA41" s="384">
        <f>Application!CUB630</f>
        <v>0</v>
      </c>
      <c r="CTC41" s="384">
        <f>Application!CUD630</f>
        <v>0</v>
      </c>
      <c r="CTE41" s="384">
        <f>Application!CUF630</f>
        <v>0</v>
      </c>
      <c r="CTG41" s="384">
        <f>Application!CUH630</f>
        <v>0</v>
      </c>
      <c r="CTI41" s="384">
        <f>Application!CUJ630</f>
        <v>0</v>
      </c>
      <c r="CTK41" s="384">
        <f>Application!CUL630</f>
        <v>0</v>
      </c>
      <c r="CTM41" s="384">
        <f>Application!CUN630</f>
        <v>0</v>
      </c>
      <c r="CTO41" s="384">
        <f>Application!CUP630</f>
        <v>0</v>
      </c>
      <c r="CTQ41" s="384">
        <f>Application!CUR630</f>
        <v>0</v>
      </c>
      <c r="CTS41" s="384">
        <f>Application!CUT630</f>
        <v>0</v>
      </c>
      <c r="CTU41" s="384">
        <f>Application!CUV630</f>
        <v>0</v>
      </c>
      <c r="CTW41" s="384">
        <f>Application!CUX630</f>
        <v>0</v>
      </c>
      <c r="CTY41" s="384">
        <f>Application!CUZ630</f>
        <v>0</v>
      </c>
      <c r="CUA41" s="384">
        <f>Application!CVB630</f>
        <v>0</v>
      </c>
      <c r="CUC41" s="384">
        <f>Application!CVD630</f>
        <v>0</v>
      </c>
      <c r="CUE41" s="384">
        <f>Application!CVF630</f>
        <v>0</v>
      </c>
      <c r="CUG41" s="384">
        <f>Application!CVH630</f>
        <v>0</v>
      </c>
      <c r="CUI41" s="384">
        <f>Application!CVJ630</f>
        <v>0</v>
      </c>
      <c r="CUK41" s="384">
        <f>Application!CVL630</f>
        <v>0</v>
      </c>
      <c r="CUM41" s="384">
        <f>Application!CVN630</f>
        <v>0</v>
      </c>
      <c r="CUO41" s="384">
        <f>Application!CVP630</f>
        <v>0</v>
      </c>
      <c r="CUQ41" s="384">
        <f>Application!CVR630</f>
        <v>0</v>
      </c>
      <c r="CUS41" s="384">
        <f>Application!CVT630</f>
        <v>0</v>
      </c>
      <c r="CUU41" s="384">
        <f>Application!CVV630</f>
        <v>0</v>
      </c>
      <c r="CUW41" s="384">
        <f>Application!CVX630</f>
        <v>0</v>
      </c>
      <c r="CUY41" s="384">
        <f>Application!CVZ630</f>
        <v>0</v>
      </c>
      <c r="CVA41" s="384">
        <f>Application!CWB630</f>
        <v>0</v>
      </c>
      <c r="CVC41" s="384">
        <f>Application!CWD630</f>
        <v>0</v>
      </c>
      <c r="CVE41" s="384">
        <f>Application!CWF630</f>
        <v>0</v>
      </c>
      <c r="CVG41" s="384">
        <f>Application!CWH630</f>
        <v>0</v>
      </c>
      <c r="CVI41" s="384">
        <f>Application!CWJ630</f>
        <v>0</v>
      </c>
      <c r="CVK41" s="384">
        <f>Application!CWL630</f>
        <v>0</v>
      </c>
      <c r="CVM41" s="384">
        <f>Application!CWN630</f>
        <v>0</v>
      </c>
      <c r="CVO41" s="384">
        <f>Application!CWP630</f>
        <v>0</v>
      </c>
      <c r="CVQ41" s="384">
        <f>Application!CWR630</f>
        <v>0</v>
      </c>
      <c r="CVS41" s="384">
        <f>Application!CWT630</f>
        <v>0</v>
      </c>
      <c r="CVU41" s="384">
        <f>Application!CWV630</f>
        <v>0</v>
      </c>
      <c r="CVW41" s="384">
        <f>Application!CWX630</f>
        <v>0</v>
      </c>
      <c r="CVY41" s="384">
        <f>Application!CWZ630</f>
        <v>0</v>
      </c>
      <c r="CWA41" s="384">
        <f>Application!CXB630</f>
        <v>0</v>
      </c>
      <c r="CWC41" s="384">
        <f>Application!CXD630</f>
        <v>0</v>
      </c>
      <c r="CWE41" s="384">
        <f>Application!CXF630</f>
        <v>0</v>
      </c>
      <c r="CWG41" s="384">
        <f>Application!CXH630</f>
        <v>0</v>
      </c>
      <c r="CWI41" s="384">
        <f>Application!CXJ630</f>
        <v>0</v>
      </c>
      <c r="CWK41" s="384">
        <f>Application!CXL630</f>
        <v>0</v>
      </c>
      <c r="CWM41" s="384">
        <f>Application!CXN630</f>
        <v>0</v>
      </c>
      <c r="CWO41" s="384">
        <f>Application!CXP630</f>
        <v>0</v>
      </c>
      <c r="CWQ41" s="384">
        <f>Application!CXR630</f>
        <v>0</v>
      </c>
      <c r="CWS41" s="384">
        <f>Application!CXT630</f>
        <v>0</v>
      </c>
      <c r="CWU41" s="384">
        <f>Application!CXV630</f>
        <v>0</v>
      </c>
      <c r="CWW41" s="384">
        <f>Application!CXX630</f>
        <v>0</v>
      </c>
      <c r="CWY41" s="384">
        <f>Application!CXZ630</f>
        <v>0</v>
      </c>
      <c r="CXA41" s="384">
        <f>Application!CYB630</f>
        <v>0</v>
      </c>
      <c r="CXC41" s="384">
        <f>Application!CYD630</f>
        <v>0</v>
      </c>
      <c r="CXE41" s="384">
        <f>Application!CYF630</f>
        <v>0</v>
      </c>
      <c r="CXG41" s="384">
        <f>Application!CYH630</f>
        <v>0</v>
      </c>
      <c r="CXI41" s="384">
        <f>Application!CYJ630</f>
        <v>0</v>
      </c>
      <c r="CXK41" s="384">
        <f>Application!CYL630</f>
        <v>0</v>
      </c>
      <c r="CXM41" s="384">
        <f>Application!CYN630</f>
        <v>0</v>
      </c>
      <c r="CXO41" s="384">
        <f>Application!CYP630</f>
        <v>0</v>
      </c>
      <c r="CXQ41" s="384">
        <f>Application!CYR630</f>
        <v>0</v>
      </c>
      <c r="CXS41" s="384">
        <f>Application!CYT630</f>
        <v>0</v>
      </c>
      <c r="CXU41" s="384">
        <f>Application!CYV630</f>
        <v>0</v>
      </c>
      <c r="CXW41" s="384">
        <f>Application!CYX630</f>
        <v>0</v>
      </c>
      <c r="CXY41" s="384">
        <f>Application!CYZ630</f>
        <v>0</v>
      </c>
      <c r="CYA41" s="384">
        <f>Application!CZB630</f>
        <v>0</v>
      </c>
      <c r="CYC41" s="384">
        <f>Application!CZD630</f>
        <v>0</v>
      </c>
      <c r="CYE41" s="384">
        <f>Application!CZF630</f>
        <v>0</v>
      </c>
      <c r="CYG41" s="384">
        <f>Application!CZH630</f>
        <v>0</v>
      </c>
      <c r="CYI41" s="384">
        <f>Application!CZJ630</f>
        <v>0</v>
      </c>
      <c r="CYK41" s="384">
        <f>Application!CZL630</f>
        <v>0</v>
      </c>
      <c r="CYM41" s="384">
        <f>Application!CZN630</f>
        <v>0</v>
      </c>
      <c r="CYO41" s="384">
        <f>Application!CZP630</f>
        <v>0</v>
      </c>
      <c r="CYQ41" s="384">
        <f>Application!CZR630</f>
        <v>0</v>
      </c>
      <c r="CYS41" s="384">
        <f>Application!CZT630</f>
        <v>0</v>
      </c>
      <c r="CYU41" s="384">
        <f>Application!CZV630</f>
        <v>0</v>
      </c>
      <c r="CYW41" s="384">
        <f>Application!CZX630</f>
        <v>0</v>
      </c>
      <c r="CYY41" s="384">
        <f>Application!CZZ630</f>
        <v>0</v>
      </c>
      <c r="CZA41" s="384">
        <f>Application!DAB630</f>
        <v>0</v>
      </c>
      <c r="CZC41" s="384">
        <f>Application!DAD630</f>
        <v>0</v>
      </c>
      <c r="CZE41" s="384">
        <f>Application!DAF630</f>
        <v>0</v>
      </c>
      <c r="CZG41" s="384">
        <f>Application!DAH630</f>
        <v>0</v>
      </c>
      <c r="CZI41" s="384">
        <f>Application!DAJ630</f>
        <v>0</v>
      </c>
      <c r="CZK41" s="384">
        <f>Application!DAL630</f>
        <v>0</v>
      </c>
      <c r="CZM41" s="384">
        <f>Application!DAN630</f>
        <v>0</v>
      </c>
      <c r="CZO41" s="384">
        <f>Application!DAP630</f>
        <v>0</v>
      </c>
      <c r="CZQ41" s="384">
        <f>Application!DAR630</f>
        <v>0</v>
      </c>
      <c r="CZS41" s="384">
        <f>Application!DAT630</f>
        <v>0</v>
      </c>
      <c r="CZU41" s="384">
        <f>Application!DAV630</f>
        <v>0</v>
      </c>
      <c r="CZW41" s="384">
        <f>Application!DAX630</f>
        <v>0</v>
      </c>
      <c r="CZY41" s="384">
        <f>Application!DAZ630</f>
        <v>0</v>
      </c>
      <c r="DAA41" s="384">
        <f>Application!DBB630</f>
        <v>0</v>
      </c>
      <c r="DAC41" s="384">
        <f>Application!DBD630</f>
        <v>0</v>
      </c>
      <c r="DAE41" s="384">
        <f>Application!DBF630</f>
        <v>0</v>
      </c>
      <c r="DAG41" s="384">
        <f>Application!DBH630</f>
        <v>0</v>
      </c>
      <c r="DAI41" s="384">
        <f>Application!DBJ630</f>
        <v>0</v>
      </c>
      <c r="DAK41" s="384">
        <f>Application!DBL630</f>
        <v>0</v>
      </c>
      <c r="DAM41" s="384">
        <f>Application!DBN630</f>
        <v>0</v>
      </c>
      <c r="DAO41" s="384">
        <f>Application!DBP630</f>
        <v>0</v>
      </c>
      <c r="DAQ41" s="384">
        <f>Application!DBR630</f>
        <v>0</v>
      </c>
      <c r="DAS41" s="384">
        <f>Application!DBT630</f>
        <v>0</v>
      </c>
      <c r="DAU41" s="384">
        <f>Application!DBV630</f>
        <v>0</v>
      </c>
      <c r="DAW41" s="384">
        <f>Application!DBX630</f>
        <v>0</v>
      </c>
      <c r="DAY41" s="384">
        <f>Application!DBZ630</f>
        <v>0</v>
      </c>
      <c r="DBA41" s="384">
        <f>Application!DCB630</f>
        <v>0</v>
      </c>
      <c r="DBC41" s="384">
        <f>Application!DCD630</f>
        <v>0</v>
      </c>
      <c r="DBE41" s="384">
        <f>Application!DCF630</f>
        <v>0</v>
      </c>
      <c r="DBG41" s="384">
        <f>Application!DCH630</f>
        <v>0</v>
      </c>
      <c r="DBI41" s="384">
        <f>Application!DCJ630</f>
        <v>0</v>
      </c>
      <c r="DBK41" s="384">
        <f>Application!DCL630</f>
        <v>0</v>
      </c>
      <c r="DBM41" s="384">
        <f>Application!DCN630</f>
        <v>0</v>
      </c>
      <c r="DBO41" s="384">
        <f>Application!DCP630</f>
        <v>0</v>
      </c>
      <c r="DBQ41" s="384">
        <f>Application!DCR630</f>
        <v>0</v>
      </c>
      <c r="DBS41" s="384">
        <f>Application!DCT630</f>
        <v>0</v>
      </c>
      <c r="DBU41" s="384">
        <f>Application!DCV630</f>
        <v>0</v>
      </c>
      <c r="DBW41" s="384">
        <f>Application!DCX630</f>
        <v>0</v>
      </c>
      <c r="DBY41" s="384">
        <f>Application!DCZ630</f>
        <v>0</v>
      </c>
      <c r="DCA41" s="384">
        <f>Application!DDB630</f>
        <v>0</v>
      </c>
      <c r="DCC41" s="384">
        <f>Application!DDD630</f>
        <v>0</v>
      </c>
      <c r="DCE41" s="384">
        <f>Application!DDF630</f>
        <v>0</v>
      </c>
      <c r="DCG41" s="384">
        <f>Application!DDH630</f>
        <v>0</v>
      </c>
      <c r="DCI41" s="384">
        <f>Application!DDJ630</f>
        <v>0</v>
      </c>
      <c r="DCK41" s="384">
        <f>Application!DDL630</f>
        <v>0</v>
      </c>
      <c r="DCM41" s="384">
        <f>Application!DDN630</f>
        <v>0</v>
      </c>
      <c r="DCO41" s="384">
        <f>Application!DDP630</f>
        <v>0</v>
      </c>
      <c r="DCQ41" s="384">
        <f>Application!DDR630</f>
        <v>0</v>
      </c>
      <c r="DCS41" s="384">
        <f>Application!DDT630</f>
        <v>0</v>
      </c>
      <c r="DCU41" s="384">
        <f>Application!DDV630</f>
        <v>0</v>
      </c>
      <c r="DCW41" s="384">
        <f>Application!DDX630</f>
        <v>0</v>
      </c>
      <c r="DCY41" s="384">
        <f>Application!DDZ630</f>
        <v>0</v>
      </c>
      <c r="DDA41" s="384">
        <f>Application!DEB630</f>
        <v>0</v>
      </c>
      <c r="DDC41" s="384">
        <f>Application!DED630</f>
        <v>0</v>
      </c>
      <c r="DDE41" s="384">
        <f>Application!DEF630</f>
        <v>0</v>
      </c>
      <c r="DDG41" s="384">
        <f>Application!DEH630</f>
        <v>0</v>
      </c>
      <c r="DDI41" s="384">
        <f>Application!DEJ630</f>
        <v>0</v>
      </c>
      <c r="DDK41" s="384">
        <f>Application!DEL630</f>
        <v>0</v>
      </c>
      <c r="DDM41" s="384">
        <f>Application!DEN630</f>
        <v>0</v>
      </c>
      <c r="DDO41" s="384">
        <f>Application!DEP630</f>
        <v>0</v>
      </c>
      <c r="DDQ41" s="384">
        <f>Application!DER630</f>
        <v>0</v>
      </c>
      <c r="DDS41" s="384">
        <f>Application!DET630</f>
        <v>0</v>
      </c>
      <c r="DDU41" s="384">
        <f>Application!DEV630</f>
        <v>0</v>
      </c>
      <c r="DDW41" s="384">
        <f>Application!DEX630</f>
        <v>0</v>
      </c>
      <c r="DDY41" s="384">
        <f>Application!DEZ630</f>
        <v>0</v>
      </c>
      <c r="DEA41" s="384">
        <f>Application!DFB630</f>
        <v>0</v>
      </c>
      <c r="DEC41" s="384">
        <f>Application!DFD630</f>
        <v>0</v>
      </c>
      <c r="DEE41" s="384">
        <f>Application!DFF630</f>
        <v>0</v>
      </c>
      <c r="DEG41" s="384">
        <f>Application!DFH630</f>
        <v>0</v>
      </c>
      <c r="DEI41" s="384">
        <f>Application!DFJ630</f>
        <v>0</v>
      </c>
      <c r="DEK41" s="384">
        <f>Application!DFL630</f>
        <v>0</v>
      </c>
      <c r="DEM41" s="384">
        <f>Application!DFN630</f>
        <v>0</v>
      </c>
      <c r="DEO41" s="384">
        <f>Application!DFP630</f>
        <v>0</v>
      </c>
      <c r="DEQ41" s="384">
        <f>Application!DFR630</f>
        <v>0</v>
      </c>
      <c r="DES41" s="384">
        <f>Application!DFT630</f>
        <v>0</v>
      </c>
      <c r="DEU41" s="384">
        <f>Application!DFV630</f>
        <v>0</v>
      </c>
      <c r="DEW41" s="384">
        <f>Application!DFX630</f>
        <v>0</v>
      </c>
      <c r="DEY41" s="384">
        <f>Application!DFZ630</f>
        <v>0</v>
      </c>
      <c r="DFA41" s="384">
        <f>Application!DGB630</f>
        <v>0</v>
      </c>
      <c r="DFC41" s="384">
        <f>Application!DGD630</f>
        <v>0</v>
      </c>
      <c r="DFE41" s="384">
        <f>Application!DGF630</f>
        <v>0</v>
      </c>
      <c r="DFG41" s="384">
        <f>Application!DGH630</f>
        <v>0</v>
      </c>
      <c r="DFI41" s="384">
        <f>Application!DGJ630</f>
        <v>0</v>
      </c>
      <c r="DFK41" s="384">
        <f>Application!DGL630</f>
        <v>0</v>
      </c>
      <c r="DFM41" s="384">
        <f>Application!DGN630</f>
        <v>0</v>
      </c>
      <c r="DFO41" s="384">
        <f>Application!DGP630</f>
        <v>0</v>
      </c>
      <c r="DFQ41" s="384">
        <f>Application!DGR630</f>
        <v>0</v>
      </c>
      <c r="DFS41" s="384">
        <f>Application!DGT630</f>
        <v>0</v>
      </c>
      <c r="DFU41" s="384">
        <f>Application!DGV630</f>
        <v>0</v>
      </c>
      <c r="DFW41" s="384">
        <f>Application!DGX630</f>
        <v>0</v>
      </c>
      <c r="DFY41" s="384">
        <f>Application!DGZ630</f>
        <v>0</v>
      </c>
      <c r="DGA41" s="384">
        <f>Application!DHB630</f>
        <v>0</v>
      </c>
      <c r="DGC41" s="384">
        <f>Application!DHD630</f>
        <v>0</v>
      </c>
      <c r="DGE41" s="384">
        <f>Application!DHF630</f>
        <v>0</v>
      </c>
      <c r="DGG41" s="384">
        <f>Application!DHH630</f>
        <v>0</v>
      </c>
      <c r="DGI41" s="384">
        <f>Application!DHJ630</f>
        <v>0</v>
      </c>
      <c r="DGK41" s="384">
        <f>Application!DHL630</f>
        <v>0</v>
      </c>
      <c r="DGM41" s="384">
        <f>Application!DHN630</f>
        <v>0</v>
      </c>
      <c r="DGO41" s="384">
        <f>Application!DHP630</f>
        <v>0</v>
      </c>
      <c r="DGQ41" s="384">
        <f>Application!DHR630</f>
        <v>0</v>
      </c>
      <c r="DGS41" s="384">
        <f>Application!DHT630</f>
        <v>0</v>
      </c>
      <c r="DGU41" s="384">
        <f>Application!DHV630</f>
        <v>0</v>
      </c>
      <c r="DGW41" s="384">
        <f>Application!DHX630</f>
        <v>0</v>
      </c>
      <c r="DGY41" s="384">
        <f>Application!DHZ630</f>
        <v>0</v>
      </c>
      <c r="DHA41" s="384">
        <f>Application!DIB630</f>
        <v>0</v>
      </c>
      <c r="DHC41" s="384">
        <f>Application!DID630</f>
        <v>0</v>
      </c>
      <c r="DHE41" s="384">
        <f>Application!DIF630</f>
        <v>0</v>
      </c>
      <c r="DHG41" s="384">
        <f>Application!DIH630</f>
        <v>0</v>
      </c>
      <c r="DHI41" s="384">
        <f>Application!DIJ630</f>
        <v>0</v>
      </c>
      <c r="DHK41" s="384">
        <f>Application!DIL630</f>
        <v>0</v>
      </c>
      <c r="DHM41" s="384">
        <f>Application!DIN630</f>
        <v>0</v>
      </c>
      <c r="DHO41" s="384">
        <f>Application!DIP630</f>
        <v>0</v>
      </c>
      <c r="DHQ41" s="384">
        <f>Application!DIR630</f>
        <v>0</v>
      </c>
      <c r="DHS41" s="384">
        <f>Application!DIT630</f>
        <v>0</v>
      </c>
      <c r="DHU41" s="384">
        <f>Application!DIV630</f>
        <v>0</v>
      </c>
      <c r="DHW41" s="384">
        <f>Application!DIX630</f>
        <v>0</v>
      </c>
      <c r="DHY41" s="384">
        <f>Application!DIZ630</f>
        <v>0</v>
      </c>
      <c r="DIA41" s="384">
        <f>Application!DJB630</f>
        <v>0</v>
      </c>
      <c r="DIC41" s="384">
        <f>Application!DJD630</f>
        <v>0</v>
      </c>
      <c r="DIE41" s="384">
        <f>Application!DJF630</f>
        <v>0</v>
      </c>
      <c r="DIG41" s="384">
        <f>Application!DJH630</f>
        <v>0</v>
      </c>
      <c r="DII41" s="384">
        <f>Application!DJJ630</f>
        <v>0</v>
      </c>
      <c r="DIK41" s="384">
        <f>Application!DJL630</f>
        <v>0</v>
      </c>
      <c r="DIM41" s="384">
        <f>Application!DJN630</f>
        <v>0</v>
      </c>
      <c r="DIO41" s="384">
        <f>Application!DJP630</f>
        <v>0</v>
      </c>
      <c r="DIQ41" s="384">
        <f>Application!DJR630</f>
        <v>0</v>
      </c>
      <c r="DIS41" s="384">
        <f>Application!DJT630</f>
        <v>0</v>
      </c>
      <c r="DIU41" s="384">
        <f>Application!DJV630</f>
        <v>0</v>
      </c>
      <c r="DIW41" s="384">
        <f>Application!DJX630</f>
        <v>0</v>
      </c>
      <c r="DIY41" s="384">
        <f>Application!DJZ630</f>
        <v>0</v>
      </c>
      <c r="DJA41" s="384">
        <f>Application!DKB630</f>
        <v>0</v>
      </c>
      <c r="DJC41" s="384">
        <f>Application!DKD630</f>
        <v>0</v>
      </c>
      <c r="DJE41" s="384">
        <f>Application!DKF630</f>
        <v>0</v>
      </c>
      <c r="DJG41" s="384">
        <f>Application!DKH630</f>
        <v>0</v>
      </c>
      <c r="DJI41" s="384">
        <f>Application!DKJ630</f>
        <v>0</v>
      </c>
      <c r="DJK41" s="384">
        <f>Application!DKL630</f>
        <v>0</v>
      </c>
      <c r="DJM41" s="384">
        <f>Application!DKN630</f>
        <v>0</v>
      </c>
      <c r="DJO41" s="384">
        <f>Application!DKP630</f>
        <v>0</v>
      </c>
      <c r="DJQ41" s="384">
        <f>Application!DKR630</f>
        <v>0</v>
      </c>
      <c r="DJS41" s="384">
        <f>Application!DKT630</f>
        <v>0</v>
      </c>
      <c r="DJU41" s="384">
        <f>Application!DKV630</f>
        <v>0</v>
      </c>
      <c r="DJW41" s="384">
        <f>Application!DKX630</f>
        <v>0</v>
      </c>
      <c r="DJY41" s="384">
        <f>Application!DKZ630</f>
        <v>0</v>
      </c>
      <c r="DKA41" s="384">
        <f>Application!DLB630</f>
        <v>0</v>
      </c>
      <c r="DKC41" s="384">
        <f>Application!DLD630</f>
        <v>0</v>
      </c>
      <c r="DKE41" s="384">
        <f>Application!DLF630</f>
        <v>0</v>
      </c>
      <c r="DKG41" s="384">
        <f>Application!DLH630</f>
        <v>0</v>
      </c>
      <c r="DKI41" s="384">
        <f>Application!DLJ630</f>
        <v>0</v>
      </c>
      <c r="DKK41" s="384">
        <f>Application!DLL630</f>
        <v>0</v>
      </c>
      <c r="DKM41" s="384">
        <f>Application!DLN630</f>
        <v>0</v>
      </c>
      <c r="DKO41" s="384">
        <f>Application!DLP630</f>
        <v>0</v>
      </c>
      <c r="DKQ41" s="384">
        <f>Application!DLR630</f>
        <v>0</v>
      </c>
      <c r="DKS41" s="384">
        <f>Application!DLT630</f>
        <v>0</v>
      </c>
      <c r="DKU41" s="384">
        <f>Application!DLV630</f>
        <v>0</v>
      </c>
      <c r="DKW41" s="384">
        <f>Application!DLX630</f>
        <v>0</v>
      </c>
      <c r="DKY41" s="384">
        <f>Application!DLZ630</f>
        <v>0</v>
      </c>
      <c r="DLA41" s="384">
        <f>Application!DMB630</f>
        <v>0</v>
      </c>
      <c r="DLC41" s="384">
        <f>Application!DMD630</f>
        <v>0</v>
      </c>
      <c r="DLE41" s="384">
        <f>Application!DMF630</f>
        <v>0</v>
      </c>
      <c r="DLG41" s="384">
        <f>Application!DMH630</f>
        <v>0</v>
      </c>
      <c r="DLI41" s="384">
        <f>Application!DMJ630</f>
        <v>0</v>
      </c>
      <c r="DLK41" s="384">
        <f>Application!DML630</f>
        <v>0</v>
      </c>
      <c r="DLM41" s="384">
        <f>Application!DMN630</f>
        <v>0</v>
      </c>
      <c r="DLO41" s="384">
        <f>Application!DMP630</f>
        <v>0</v>
      </c>
      <c r="DLQ41" s="384">
        <f>Application!DMR630</f>
        <v>0</v>
      </c>
      <c r="DLS41" s="384">
        <f>Application!DMT630</f>
        <v>0</v>
      </c>
      <c r="DLU41" s="384">
        <f>Application!DMV630</f>
        <v>0</v>
      </c>
      <c r="DLW41" s="384">
        <f>Application!DMX630</f>
        <v>0</v>
      </c>
      <c r="DLY41" s="384">
        <f>Application!DMZ630</f>
        <v>0</v>
      </c>
      <c r="DMA41" s="384">
        <f>Application!DNB630</f>
        <v>0</v>
      </c>
      <c r="DMC41" s="384">
        <f>Application!DND630</f>
        <v>0</v>
      </c>
      <c r="DME41" s="384">
        <f>Application!DNF630</f>
        <v>0</v>
      </c>
      <c r="DMG41" s="384">
        <f>Application!DNH630</f>
        <v>0</v>
      </c>
      <c r="DMI41" s="384">
        <f>Application!DNJ630</f>
        <v>0</v>
      </c>
      <c r="DMK41" s="384">
        <f>Application!DNL630</f>
        <v>0</v>
      </c>
      <c r="DMM41" s="384">
        <f>Application!DNN630</f>
        <v>0</v>
      </c>
      <c r="DMO41" s="384">
        <f>Application!DNP630</f>
        <v>0</v>
      </c>
      <c r="DMQ41" s="384">
        <f>Application!DNR630</f>
        <v>0</v>
      </c>
      <c r="DMS41" s="384">
        <f>Application!DNT630</f>
        <v>0</v>
      </c>
      <c r="DMU41" s="384">
        <f>Application!DNV630</f>
        <v>0</v>
      </c>
      <c r="DMW41" s="384">
        <f>Application!DNX630</f>
        <v>0</v>
      </c>
      <c r="DMY41" s="384">
        <f>Application!DNZ630</f>
        <v>0</v>
      </c>
      <c r="DNA41" s="384">
        <f>Application!DOB630</f>
        <v>0</v>
      </c>
      <c r="DNC41" s="384">
        <f>Application!DOD630</f>
        <v>0</v>
      </c>
      <c r="DNE41" s="384">
        <f>Application!DOF630</f>
        <v>0</v>
      </c>
      <c r="DNG41" s="384">
        <f>Application!DOH630</f>
        <v>0</v>
      </c>
      <c r="DNI41" s="384">
        <f>Application!DOJ630</f>
        <v>0</v>
      </c>
      <c r="DNK41" s="384">
        <f>Application!DOL630</f>
        <v>0</v>
      </c>
      <c r="DNM41" s="384">
        <f>Application!DON630</f>
        <v>0</v>
      </c>
      <c r="DNO41" s="384">
        <f>Application!DOP630</f>
        <v>0</v>
      </c>
      <c r="DNQ41" s="384">
        <f>Application!DOR630</f>
        <v>0</v>
      </c>
      <c r="DNS41" s="384">
        <f>Application!DOT630</f>
        <v>0</v>
      </c>
      <c r="DNU41" s="384">
        <f>Application!DOV630</f>
        <v>0</v>
      </c>
      <c r="DNW41" s="384">
        <f>Application!DOX630</f>
        <v>0</v>
      </c>
      <c r="DNY41" s="384">
        <f>Application!DOZ630</f>
        <v>0</v>
      </c>
      <c r="DOA41" s="384">
        <f>Application!DPB630</f>
        <v>0</v>
      </c>
      <c r="DOC41" s="384">
        <f>Application!DPD630</f>
        <v>0</v>
      </c>
      <c r="DOE41" s="384">
        <f>Application!DPF630</f>
        <v>0</v>
      </c>
      <c r="DOG41" s="384">
        <f>Application!DPH630</f>
        <v>0</v>
      </c>
      <c r="DOI41" s="384">
        <f>Application!DPJ630</f>
        <v>0</v>
      </c>
      <c r="DOK41" s="384">
        <f>Application!DPL630</f>
        <v>0</v>
      </c>
      <c r="DOM41" s="384">
        <f>Application!DPN630</f>
        <v>0</v>
      </c>
      <c r="DOO41" s="384">
        <f>Application!DPP630</f>
        <v>0</v>
      </c>
      <c r="DOQ41" s="384">
        <f>Application!DPR630</f>
        <v>0</v>
      </c>
      <c r="DOS41" s="384">
        <f>Application!DPT630</f>
        <v>0</v>
      </c>
      <c r="DOU41" s="384">
        <f>Application!DPV630</f>
        <v>0</v>
      </c>
      <c r="DOW41" s="384">
        <f>Application!DPX630</f>
        <v>0</v>
      </c>
      <c r="DOY41" s="384">
        <f>Application!DPZ630</f>
        <v>0</v>
      </c>
      <c r="DPA41" s="384">
        <f>Application!DQB630</f>
        <v>0</v>
      </c>
      <c r="DPC41" s="384">
        <f>Application!DQD630</f>
        <v>0</v>
      </c>
      <c r="DPE41" s="384">
        <f>Application!DQF630</f>
        <v>0</v>
      </c>
      <c r="DPG41" s="384">
        <f>Application!DQH630</f>
        <v>0</v>
      </c>
      <c r="DPI41" s="384">
        <f>Application!DQJ630</f>
        <v>0</v>
      </c>
      <c r="DPK41" s="384">
        <f>Application!DQL630</f>
        <v>0</v>
      </c>
      <c r="DPM41" s="384">
        <f>Application!DQN630</f>
        <v>0</v>
      </c>
      <c r="DPO41" s="384">
        <f>Application!DQP630</f>
        <v>0</v>
      </c>
      <c r="DPQ41" s="384">
        <f>Application!DQR630</f>
        <v>0</v>
      </c>
      <c r="DPS41" s="384">
        <f>Application!DQT630</f>
        <v>0</v>
      </c>
      <c r="DPU41" s="384">
        <f>Application!DQV630</f>
        <v>0</v>
      </c>
      <c r="DPW41" s="384">
        <f>Application!DQX630</f>
        <v>0</v>
      </c>
      <c r="DPY41" s="384">
        <f>Application!DQZ630</f>
        <v>0</v>
      </c>
      <c r="DQA41" s="384">
        <f>Application!DRB630</f>
        <v>0</v>
      </c>
      <c r="DQC41" s="384">
        <f>Application!DRD630</f>
        <v>0</v>
      </c>
      <c r="DQE41" s="384">
        <f>Application!DRF630</f>
        <v>0</v>
      </c>
      <c r="DQG41" s="384">
        <f>Application!DRH630</f>
        <v>0</v>
      </c>
      <c r="DQI41" s="384">
        <f>Application!DRJ630</f>
        <v>0</v>
      </c>
      <c r="DQK41" s="384">
        <f>Application!DRL630</f>
        <v>0</v>
      </c>
      <c r="DQM41" s="384">
        <f>Application!DRN630</f>
        <v>0</v>
      </c>
      <c r="DQO41" s="384">
        <f>Application!DRP630</f>
        <v>0</v>
      </c>
      <c r="DQQ41" s="384">
        <f>Application!DRR630</f>
        <v>0</v>
      </c>
      <c r="DQS41" s="384">
        <f>Application!DRT630</f>
        <v>0</v>
      </c>
      <c r="DQU41" s="384">
        <f>Application!DRV630</f>
        <v>0</v>
      </c>
      <c r="DQW41" s="384">
        <f>Application!DRX630</f>
        <v>0</v>
      </c>
      <c r="DQY41" s="384">
        <f>Application!DRZ630</f>
        <v>0</v>
      </c>
      <c r="DRA41" s="384">
        <f>Application!DSB630</f>
        <v>0</v>
      </c>
      <c r="DRC41" s="384">
        <f>Application!DSD630</f>
        <v>0</v>
      </c>
      <c r="DRE41" s="384">
        <f>Application!DSF630</f>
        <v>0</v>
      </c>
      <c r="DRG41" s="384">
        <f>Application!DSH630</f>
        <v>0</v>
      </c>
      <c r="DRI41" s="384">
        <f>Application!DSJ630</f>
        <v>0</v>
      </c>
      <c r="DRK41" s="384">
        <f>Application!DSL630</f>
        <v>0</v>
      </c>
      <c r="DRM41" s="384">
        <f>Application!DSN630</f>
        <v>0</v>
      </c>
      <c r="DRO41" s="384">
        <f>Application!DSP630</f>
        <v>0</v>
      </c>
      <c r="DRQ41" s="384">
        <f>Application!DSR630</f>
        <v>0</v>
      </c>
      <c r="DRS41" s="384">
        <f>Application!DST630</f>
        <v>0</v>
      </c>
      <c r="DRU41" s="384">
        <f>Application!DSV630</f>
        <v>0</v>
      </c>
      <c r="DRW41" s="384">
        <f>Application!DSX630</f>
        <v>0</v>
      </c>
      <c r="DRY41" s="384">
        <f>Application!DSZ630</f>
        <v>0</v>
      </c>
      <c r="DSA41" s="384">
        <f>Application!DTB630</f>
        <v>0</v>
      </c>
      <c r="DSC41" s="384">
        <f>Application!DTD630</f>
        <v>0</v>
      </c>
      <c r="DSE41" s="384">
        <f>Application!DTF630</f>
        <v>0</v>
      </c>
      <c r="DSG41" s="384">
        <f>Application!DTH630</f>
        <v>0</v>
      </c>
      <c r="DSI41" s="384">
        <f>Application!DTJ630</f>
        <v>0</v>
      </c>
      <c r="DSK41" s="384">
        <f>Application!DTL630</f>
        <v>0</v>
      </c>
      <c r="DSM41" s="384">
        <f>Application!DTN630</f>
        <v>0</v>
      </c>
      <c r="DSO41" s="384">
        <f>Application!DTP630</f>
        <v>0</v>
      </c>
      <c r="DSQ41" s="384">
        <f>Application!DTR630</f>
        <v>0</v>
      </c>
      <c r="DSS41" s="384">
        <f>Application!DTT630</f>
        <v>0</v>
      </c>
      <c r="DSU41" s="384">
        <f>Application!DTV630</f>
        <v>0</v>
      </c>
      <c r="DSW41" s="384">
        <f>Application!DTX630</f>
        <v>0</v>
      </c>
      <c r="DSY41" s="384">
        <f>Application!DTZ630</f>
        <v>0</v>
      </c>
      <c r="DTA41" s="384">
        <f>Application!DUB630</f>
        <v>0</v>
      </c>
      <c r="DTC41" s="384">
        <f>Application!DUD630</f>
        <v>0</v>
      </c>
      <c r="DTE41" s="384">
        <f>Application!DUF630</f>
        <v>0</v>
      </c>
      <c r="DTG41" s="384">
        <f>Application!DUH630</f>
        <v>0</v>
      </c>
      <c r="DTI41" s="384">
        <f>Application!DUJ630</f>
        <v>0</v>
      </c>
      <c r="DTK41" s="384">
        <f>Application!DUL630</f>
        <v>0</v>
      </c>
      <c r="DTM41" s="384">
        <f>Application!DUN630</f>
        <v>0</v>
      </c>
      <c r="DTO41" s="384">
        <f>Application!DUP630</f>
        <v>0</v>
      </c>
      <c r="DTQ41" s="384">
        <f>Application!DUR630</f>
        <v>0</v>
      </c>
      <c r="DTS41" s="384">
        <f>Application!DUT630</f>
        <v>0</v>
      </c>
      <c r="DTU41" s="384">
        <f>Application!DUV630</f>
        <v>0</v>
      </c>
      <c r="DTW41" s="384">
        <f>Application!DUX630</f>
        <v>0</v>
      </c>
      <c r="DTY41" s="384">
        <f>Application!DUZ630</f>
        <v>0</v>
      </c>
      <c r="DUA41" s="384">
        <f>Application!DVB630</f>
        <v>0</v>
      </c>
      <c r="DUC41" s="384">
        <f>Application!DVD630</f>
        <v>0</v>
      </c>
      <c r="DUE41" s="384">
        <f>Application!DVF630</f>
        <v>0</v>
      </c>
      <c r="DUG41" s="384">
        <f>Application!DVH630</f>
        <v>0</v>
      </c>
      <c r="DUI41" s="384">
        <f>Application!DVJ630</f>
        <v>0</v>
      </c>
      <c r="DUK41" s="384">
        <f>Application!DVL630</f>
        <v>0</v>
      </c>
      <c r="DUM41" s="384">
        <f>Application!DVN630</f>
        <v>0</v>
      </c>
      <c r="DUO41" s="384">
        <f>Application!DVP630</f>
        <v>0</v>
      </c>
      <c r="DUQ41" s="384">
        <f>Application!DVR630</f>
        <v>0</v>
      </c>
      <c r="DUS41" s="384">
        <f>Application!DVT630</f>
        <v>0</v>
      </c>
      <c r="DUU41" s="384">
        <f>Application!DVV630</f>
        <v>0</v>
      </c>
      <c r="DUW41" s="384">
        <f>Application!DVX630</f>
        <v>0</v>
      </c>
      <c r="DUY41" s="384">
        <f>Application!DVZ630</f>
        <v>0</v>
      </c>
      <c r="DVA41" s="384">
        <f>Application!DWB630</f>
        <v>0</v>
      </c>
      <c r="DVC41" s="384">
        <f>Application!DWD630</f>
        <v>0</v>
      </c>
      <c r="DVE41" s="384">
        <f>Application!DWF630</f>
        <v>0</v>
      </c>
      <c r="DVG41" s="384">
        <f>Application!DWH630</f>
        <v>0</v>
      </c>
      <c r="DVI41" s="384">
        <f>Application!DWJ630</f>
        <v>0</v>
      </c>
      <c r="DVK41" s="384">
        <f>Application!DWL630</f>
        <v>0</v>
      </c>
      <c r="DVM41" s="384">
        <f>Application!DWN630</f>
        <v>0</v>
      </c>
      <c r="DVO41" s="384">
        <f>Application!DWP630</f>
        <v>0</v>
      </c>
      <c r="DVQ41" s="384">
        <f>Application!DWR630</f>
        <v>0</v>
      </c>
      <c r="DVS41" s="384">
        <f>Application!DWT630</f>
        <v>0</v>
      </c>
      <c r="DVU41" s="384">
        <f>Application!DWV630</f>
        <v>0</v>
      </c>
      <c r="DVW41" s="384">
        <f>Application!DWX630</f>
        <v>0</v>
      </c>
      <c r="DVY41" s="384">
        <f>Application!DWZ630</f>
        <v>0</v>
      </c>
      <c r="DWA41" s="384">
        <f>Application!DXB630</f>
        <v>0</v>
      </c>
      <c r="DWC41" s="384">
        <f>Application!DXD630</f>
        <v>0</v>
      </c>
      <c r="DWE41" s="384">
        <f>Application!DXF630</f>
        <v>0</v>
      </c>
      <c r="DWG41" s="384">
        <f>Application!DXH630</f>
        <v>0</v>
      </c>
      <c r="DWI41" s="384">
        <f>Application!DXJ630</f>
        <v>0</v>
      </c>
      <c r="DWK41" s="384">
        <f>Application!DXL630</f>
        <v>0</v>
      </c>
      <c r="DWM41" s="384">
        <f>Application!DXN630</f>
        <v>0</v>
      </c>
      <c r="DWO41" s="384">
        <f>Application!DXP630</f>
        <v>0</v>
      </c>
      <c r="DWQ41" s="384">
        <f>Application!DXR630</f>
        <v>0</v>
      </c>
      <c r="DWS41" s="384">
        <f>Application!DXT630</f>
        <v>0</v>
      </c>
      <c r="DWU41" s="384">
        <f>Application!DXV630</f>
        <v>0</v>
      </c>
      <c r="DWW41" s="384">
        <f>Application!DXX630</f>
        <v>0</v>
      </c>
      <c r="DWY41" s="384">
        <f>Application!DXZ630</f>
        <v>0</v>
      </c>
      <c r="DXA41" s="384">
        <f>Application!DYB630</f>
        <v>0</v>
      </c>
      <c r="DXC41" s="384">
        <f>Application!DYD630</f>
        <v>0</v>
      </c>
      <c r="DXE41" s="384">
        <f>Application!DYF630</f>
        <v>0</v>
      </c>
      <c r="DXG41" s="384">
        <f>Application!DYH630</f>
        <v>0</v>
      </c>
      <c r="DXI41" s="384">
        <f>Application!DYJ630</f>
        <v>0</v>
      </c>
      <c r="DXK41" s="384">
        <f>Application!DYL630</f>
        <v>0</v>
      </c>
      <c r="DXM41" s="384">
        <f>Application!DYN630</f>
        <v>0</v>
      </c>
      <c r="DXO41" s="384">
        <f>Application!DYP630</f>
        <v>0</v>
      </c>
      <c r="DXQ41" s="384">
        <f>Application!DYR630</f>
        <v>0</v>
      </c>
      <c r="DXS41" s="384">
        <f>Application!DYT630</f>
        <v>0</v>
      </c>
      <c r="DXU41" s="384">
        <f>Application!DYV630</f>
        <v>0</v>
      </c>
      <c r="DXW41" s="384">
        <f>Application!DYX630</f>
        <v>0</v>
      </c>
      <c r="DXY41" s="384">
        <f>Application!DYZ630</f>
        <v>0</v>
      </c>
      <c r="DYA41" s="384">
        <f>Application!DZB630</f>
        <v>0</v>
      </c>
      <c r="DYC41" s="384">
        <f>Application!DZD630</f>
        <v>0</v>
      </c>
      <c r="DYE41" s="384">
        <f>Application!DZF630</f>
        <v>0</v>
      </c>
      <c r="DYG41" s="384">
        <f>Application!DZH630</f>
        <v>0</v>
      </c>
      <c r="DYI41" s="384">
        <f>Application!DZJ630</f>
        <v>0</v>
      </c>
      <c r="DYK41" s="384">
        <f>Application!DZL630</f>
        <v>0</v>
      </c>
      <c r="DYM41" s="384">
        <f>Application!DZN630</f>
        <v>0</v>
      </c>
      <c r="DYO41" s="384">
        <f>Application!DZP630</f>
        <v>0</v>
      </c>
      <c r="DYQ41" s="384">
        <f>Application!DZR630</f>
        <v>0</v>
      </c>
      <c r="DYS41" s="384">
        <f>Application!DZT630</f>
        <v>0</v>
      </c>
      <c r="DYU41" s="384">
        <f>Application!DZV630</f>
        <v>0</v>
      </c>
      <c r="DYW41" s="384">
        <f>Application!DZX630</f>
        <v>0</v>
      </c>
      <c r="DYY41" s="384">
        <f>Application!DZZ630</f>
        <v>0</v>
      </c>
      <c r="DZA41" s="384">
        <f>Application!EAB630</f>
        <v>0</v>
      </c>
      <c r="DZC41" s="384">
        <f>Application!EAD630</f>
        <v>0</v>
      </c>
      <c r="DZE41" s="384">
        <f>Application!EAF630</f>
        <v>0</v>
      </c>
      <c r="DZG41" s="384">
        <f>Application!EAH630</f>
        <v>0</v>
      </c>
      <c r="DZI41" s="384">
        <f>Application!EAJ630</f>
        <v>0</v>
      </c>
      <c r="DZK41" s="384">
        <f>Application!EAL630</f>
        <v>0</v>
      </c>
      <c r="DZM41" s="384">
        <f>Application!EAN630</f>
        <v>0</v>
      </c>
      <c r="DZO41" s="384">
        <f>Application!EAP630</f>
        <v>0</v>
      </c>
      <c r="DZQ41" s="384">
        <f>Application!EAR630</f>
        <v>0</v>
      </c>
      <c r="DZS41" s="384">
        <f>Application!EAT630</f>
        <v>0</v>
      </c>
      <c r="DZU41" s="384">
        <f>Application!EAV630</f>
        <v>0</v>
      </c>
      <c r="DZW41" s="384">
        <f>Application!EAX630</f>
        <v>0</v>
      </c>
      <c r="DZY41" s="384">
        <f>Application!EAZ630</f>
        <v>0</v>
      </c>
      <c r="EAA41" s="384">
        <f>Application!EBB630</f>
        <v>0</v>
      </c>
      <c r="EAC41" s="384">
        <f>Application!EBD630</f>
        <v>0</v>
      </c>
      <c r="EAE41" s="384">
        <f>Application!EBF630</f>
        <v>0</v>
      </c>
      <c r="EAG41" s="384">
        <f>Application!EBH630</f>
        <v>0</v>
      </c>
      <c r="EAI41" s="384">
        <f>Application!EBJ630</f>
        <v>0</v>
      </c>
      <c r="EAK41" s="384">
        <f>Application!EBL630</f>
        <v>0</v>
      </c>
      <c r="EAM41" s="384">
        <f>Application!EBN630</f>
        <v>0</v>
      </c>
      <c r="EAO41" s="384">
        <f>Application!EBP630</f>
        <v>0</v>
      </c>
      <c r="EAQ41" s="384">
        <f>Application!EBR630</f>
        <v>0</v>
      </c>
      <c r="EAS41" s="384">
        <f>Application!EBT630</f>
        <v>0</v>
      </c>
      <c r="EAU41" s="384">
        <f>Application!EBV630</f>
        <v>0</v>
      </c>
      <c r="EAW41" s="384">
        <f>Application!EBX630</f>
        <v>0</v>
      </c>
      <c r="EAY41" s="384">
        <f>Application!EBZ630</f>
        <v>0</v>
      </c>
      <c r="EBA41" s="384">
        <f>Application!ECB630</f>
        <v>0</v>
      </c>
      <c r="EBC41" s="384">
        <f>Application!ECD630</f>
        <v>0</v>
      </c>
      <c r="EBE41" s="384">
        <f>Application!ECF630</f>
        <v>0</v>
      </c>
      <c r="EBG41" s="384">
        <f>Application!ECH630</f>
        <v>0</v>
      </c>
      <c r="EBI41" s="384">
        <f>Application!ECJ630</f>
        <v>0</v>
      </c>
      <c r="EBK41" s="384">
        <f>Application!ECL630</f>
        <v>0</v>
      </c>
      <c r="EBM41" s="384">
        <f>Application!ECN630</f>
        <v>0</v>
      </c>
      <c r="EBO41" s="384">
        <f>Application!ECP630</f>
        <v>0</v>
      </c>
      <c r="EBQ41" s="384">
        <f>Application!ECR630</f>
        <v>0</v>
      </c>
      <c r="EBS41" s="384">
        <f>Application!ECT630</f>
        <v>0</v>
      </c>
      <c r="EBU41" s="384">
        <f>Application!ECV630</f>
        <v>0</v>
      </c>
      <c r="EBW41" s="384">
        <f>Application!ECX630</f>
        <v>0</v>
      </c>
      <c r="EBY41" s="384">
        <f>Application!ECZ630</f>
        <v>0</v>
      </c>
      <c r="ECA41" s="384">
        <f>Application!EDB630</f>
        <v>0</v>
      </c>
      <c r="ECC41" s="384">
        <f>Application!EDD630</f>
        <v>0</v>
      </c>
      <c r="ECE41" s="384">
        <f>Application!EDF630</f>
        <v>0</v>
      </c>
      <c r="ECG41" s="384">
        <f>Application!EDH630</f>
        <v>0</v>
      </c>
      <c r="ECI41" s="384">
        <f>Application!EDJ630</f>
        <v>0</v>
      </c>
      <c r="ECK41" s="384">
        <f>Application!EDL630</f>
        <v>0</v>
      </c>
      <c r="ECM41" s="384">
        <f>Application!EDN630</f>
        <v>0</v>
      </c>
      <c r="ECO41" s="384">
        <f>Application!EDP630</f>
        <v>0</v>
      </c>
      <c r="ECQ41" s="384">
        <f>Application!EDR630</f>
        <v>0</v>
      </c>
      <c r="ECS41" s="384">
        <f>Application!EDT630</f>
        <v>0</v>
      </c>
      <c r="ECU41" s="384">
        <f>Application!EDV630</f>
        <v>0</v>
      </c>
      <c r="ECW41" s="384">
        <f>Application!EDX630</f>
        <v>0</v>
      </c>
      <c r="ECY41" s="384">
        <f>Application!EDZ630</f>
        <v>0</v>
      </c>
      <c r="EDA41" s="384">
        <f>Application!EEB630</f>
        <v>0</v>
      </c>
      <c r="EDC41" s="384">
        <f>Application!EED630</f>
        <v>0</v>
      </c>
      <c r="EDE41" s="384">
        <f>Application!EEF630</f>
        <v>0</v>
      </c>
      <c r="EDG41" s="384">
        <f>Application!EEH630</f>
        <v>0</v>
      </c>
      <c r="EDI41" s="384">
        <f>Application!EEJ630</f>
        <v>0</v>
      </c>
      <c r="EDK41" s="384">
        <f>Application!EEL630</f>
        <v>0</v>
      </c>
      <c r="EDM41" s="384">
        <f>Application!EEN630</f>
        <v>0</v>
      </c>
      <c r="EDO41" s="384">
        <f>Application!EEP630</f>
        <v>0</v>
      </c>
      <c r="EDQ41" s="384">
        <f>Application!EER630</f>
        <v>0</v>
      </c>
      <c r="EDS41" s="384">
        <f>Application!EET630</f>
        <v>0</v>
      </c>
      <c r="EDU41" s="384">
        <f>Application!EEV630</f>
        <v>0</v>
      </c>
      <c r="EDW41" s="384">
        <f>Application!EEX630</f>
        <v>0</v>
      </c>
      <c r="EDY41" s="384">
        <f>Application!EEZ630</f>
        <v>0</v>
      </c>
      <c r="EEA41" s="384">
        <f>Application!EFB630</f>
        <v>0</v>
      </c>
      <c r="EEC41" s="384">
        <f>Application!EFD630</f>
        <v>0</v>
      </c>
      <c r="EEE41" s="384">
        <f>Application!EFF630</f>
        <v>0</v>
      </c>
      <c r="EEG41" s="384">
        <f>Application!EFH630</f>
        <v>0</v>
      </c>
      <c r="EEI41" s="384">
        <f>Application!EFJ630</f>
        <v>0</v>
      </c>
      <c r="EEK41" s="384">
        <f>Application!EFL630</f>
        <v>0</v>
      </c>
      <c r="EEM41" s="384">
        <f>Application!EFN630</f>
        <v>0</v>
      </c>
      <c r="EEO41" s="384">
        <f>Application!EFP630</f>
        <v>0</v>
      </c>
      <c r="EEQ41" s="384">
        <f>Application!EFR630</f>
        <v>0</v>
      </c>
      <c r="EES41" s="384">
        <f>Application!EFT630</f>
        <v>0</v>
      </c>
      <c r="EEU41" s="384">
        <f>Application!EFV630</f>
        <v>0</v>
      </c>
      <c r="EEW41" s="384">
        <f>Application!EFX630</f>
        <v>0</v>
      </c>
      <c r="EEY41" s="384">
        <f>Application!EFZ630</f>
        <v>0</v>
      </c>
      <c r="EFA41" s="384">
        <f>Application!EGB630</f>
        <v>0</v>
      </c>
      <c r="EFC41" s="384">
        <f>Application!EGD630</f>
        <v>0</v>
      </c>
      <c r="EFE41" s="384">
        <f>Application!EGF630</f>
        <v>0</v>
      </c>
      <c r="EFG41" s="384">
        <f>Application!EGH630</f>
        <v>0</v>
      </c>
      <c r="EFI41" s="384">
        <f>Application!EGJ630</f>
        <v>0</v>
      </c>
      <c r="EFK41" s="384">
        <f>Application!EGL630</f>
        <v>0</v>
      </c>
      <c r="EFM41" s="384">
        <f>Application!EGN630</f>
        <v>0</v>
      </c>
      <c r="EFO41" s="384">
        <f>Application!EGP630</f>
        <v>0</v>
      </c>
      <c r="EFQ41" s="384">
        <f>Application!EGR630</f>
        <v>0</v>
      </c>
      <c r="EFS41" s="384">
        <f>Application!EGT630</f>
        <v>0</v>
      </c>
      <c r="EFU41" s="384">
        <f>Application!EGV630</f>
        <v>0</v>
      </c>
      <c r="EFW41" s="384">
        <f>Application!EGX630</f>
        <v>0</v>
      </c>
      <c r="EFY41" s="384">
        <f>Application!EGZ630</f>
        <v>0</v>
      </c>
      <c r="EGA41" s="384">
        <f>Application!EHB630</f>
        <v>0</v>
      </c>
      <c r="EGC41" s="384">
        <f>Application!EHD630</f>
        <v>0</v>
      </c>
      <c r="EGE41" s="384">
        <f>Application!EHF630</f>
        <v>0</v>
      </c>
      <c r="EGG41" s="384">
        <f>Application!EHH630</f>
        <v>0</v>
      </c>
      <c r="EGI41" s="384">
        <f>Application!EHJ630</f>
        <v>0</v>
      </c>
      <c r="EGK41" s="384">
        <f>Application!EHL630</f>
        <v>0</v>
      </c>
      <c r="EGM41" s="384">
        <f>Application!EHN630</f>
        <v>0</v>
      </c>
      <c r="EGO41" s="384">
        <f>Application!EHP630</f>
        <v>0</v>
      </c>
      <c r="EGQ41" s="384">
        <f>Application!EHR630</f>
        <v>0</v>
      </c>
      <c r="EGS41" s="384">
        <f>Application!EHT630</f>
        <v>0</v>
      </c>
      <c r="EGU41" s="384">
        <f>Application!EHV630</f>
        <v>0</v>
      </c>
      <c r="EGW41" s="384">
        <f>Application!EHX630</f>
        <v>0</v>
      </c>
      <c r="EGY41" s="384">
        <f>Application!EHZ630</f>
        <v>0</v>
      </c>
      <c r="EHA41" s="384">
        <f>Application!EIB630</f>
        <v>0</v>
      </c>
      <c r="EHC41" s="384">
        <f>Application!EID630</f>
        <v>0</v>
      </c>
      <c r="EHE41" s="384">
        <f>Application!EIF630</f>
        <v>0</v>
      </c>
      <c r="EHG41" s="384">
        <f>Application!EIH630</f>
        <v>0</v>
      </c>
      <c r="EHI41" s="384">
        <f>Application!EIJ630</f>
        <v>0</v>
      </c>
      <c r="EHK41" s="384">
        <f>Application!EIL630</f>
        <v>0</v>
      </c>
      <c r="EHM41" s="384">
        <f>Application!EIN630</f>
        <v>0</v>
      </c>
      <c r="EHO41" s="384">
        <f>Application!EIP630</f>
        <v>0</v>
      </c>
      <c r="EHQ41" s="384">
        <f>Application!EIR630</f>
        <v>0</v>
      </c>
      <c r="EHS41" s="384">
        <f>Application!EIT630</f>
        <v>0</v>
      </c>
      <c r="EHU41" s="384">
        <f>Application!EIV630</f>
        <v>0</v>
      </c>
      <c r="EHW41" s="384">
        <f>Application!EIX630</f>
        <v>0</v>
      </c>
      <c r="EHY41" s="384">
        <f>Application!EIZ630</f>
        <v>0</v>
      </c>
      <c r="EIA41" s="384">
        <f>Application!EJB630</f>
        <v>0</v>
      </c>
      <c r="EIC41" s="384">
        <f>Application!EJD630</f>
        <v>0</v>
      </c>
      <c r="EIE41" s="384">
        <f>Application!EJF630</f>
        <v>0</v>
      </c>
      <c r="EIG41" s="384">
        <f>Application!EJH630</f>
        <v>0</v>
      </c>
      <c r="EII41" s="384">
        <f>Application!EJJ630</f>
        <v>0</v>
      </c>
      <c r="EIK41" s="384">
        <f>Application!EJL630</f>
        <v>0</v>
      </c>
      <c r="EIM41" s="384">
        <f>Application!EJN630</f>
        <v>0</v>
      </c>
      <c r="EIO41" s="384">
        <f>Application!EJP630</f>
        <v>0</v>
      </c>
      <c r="EIQ41" s="384">
        <f>Application!EJR630</f>
        <v>0</v>
      </c>
      <c r="EIS41" s="384">
        <f>Application!EJT630</f>
        <v>0</v>
      </c>
      <c r="EIU41" s="384">
        <f>Application!EJV630</f>
        <v>0</v>
      </c>
      <c r="EIW41" s="384">
        <f>Application!EJX630</f>
        <v>0</v>
      </c>
      <c r="EIY41" s="384">
        <f>Application!EJZ630</f>
        <v>0</v>
      </c>
      <c r="EJA41" s="384">
        <f>Application!EKB630</f>
        <v>0</v>
      </c>
      <c r="EJC41" s="384">
        <f>Application!EKD630</f>
        <v>0</v>
      </c>
      <c r="EJE41" s="384">
        <f>Application!EKF630</f>
        <v>0</v>
      </c>
      <c r="EJG41" s="384">
        <f>Application!EKH630</f>
        <v>0</v>
      </c>
      <c r="EJI41" s="384">
        <f>Application!EKJ630</f>
        <v>0</v>
      </c>
      <c r="EJK41" s="384">
        <f>Application!EKL630</f>
        <v>0</v>
      </c>
      <c r="EJM41" s="384">
        <f>Application!EKN630</f>
        <v>0</v>
      </c>
      <c r="EJO41" s="384">
        <f>Application!EKP630</f>
        <v>0</v>
      </c>
      <c r="EJQ41" s="384">
        <f>Application!EKR630</f>
        <v>0</v>
      </c>
      <c r="EJS41" s="384">
        <f>Application!EKT630</f>
        <v>0</v>
      </c>
      <c r="EJU41" s="384">
        <f>Application!EKV630</f>
        <v>0</v>
      </c>
      <c r="EJW41" s="384">
        <f>Application!EKX630</f>
        <v>0</v>
      </c>
      <c r="EJY41" s="384">
        <f>Application!EKZ630</f>
        <v>0</v>
      </c>
      <c r="EKA41" s="384">
        <f>Application!ELB630</f>
        <v>0</v>
      </c>
      <c r="EKC41" s="384">
        <f>Application!ELD630</f>
        <v>0</v>
      </c>
      <c r="EKE41" s="384">
        <f>Application!ELF630</f>
        <v>0</v>
      </c>
      <c r="EKG41" s="384">
        <f>Application!ELH630</f>
        <v>0</v>
      </c>
      <c r="EKI41" s="384">
        <f>Application!ELJ630</f>
        <v>0</v>
      </c>
      <c r="EKK41" s="384">
        <f>Application!ELL630</f>
        <v>0</v>
      </c>
      <c r="EKM41" s="384">
        <f>Application!ELN630</f>
        <v>0</v>
      </c>
      <c r="EKO41" s="384">
        <f>Application!ELP630</f>
        <v>0</v>
      </c>
      <c r="EKQ41" s="384">
        <f>Application!ELR630</f>
        <v>0</v>
      </c>
      <c r="EKS41" s="384">
        <f>Application!ELT630</f>
        <v>0</v>
      </c>
      <c r="EKU41" s="384">
        <f>Application!ELV630</f>
        <v>0</v>
      </c>
      <c r="EKW41" s="384">
        <f>Application!ELX630</f>
        <v>0</v>
      </c>
      <c r="EKY41" s="384">
        <f>Application!ELZ630</f>
        <v>0</v>
      </c>
      <c r="ELA41" s="384">
        <f>Application!EMB630</f>
        <v>0</v>
      </c>
      <c r="ELC41" s="384">
        <f>Application!EMD630</f>
        <v>0</v>
      </c>
      <c r="ELE41" s="384">
        <f>Application!EMF630</f>
        <v>0</v>
      </c>
      <c r="ELG41" s="384">
        <f>Application!EMH630</f>
        <v>0</v>
      </c>
      <c r="ELI41" s="384">
        <f>Application!EMJ630</f>
        <v>0</v>
      </c>
      <c r="ELK41" s="384">
        <f>Application!EML630</f>
        <v>0</v>
      </c>
      <c r="ELM41" s="384">
        <f>Application!EMN630</f>
        <v>0</v>
      </c>
      <c r="ELO41" s="384">
        <f>Application!EMP630</f>
        <v>0</v>
      </c>
      <c r="ELQ41" s="384">
        <f>Application!EMR630</f>
        <v>0</v>
      </c>
      <c r="ELS41" s="384">
        <f>Application!EMT630</f>
        <v>0</v>
      </c>
      <c r="ELU41" s="384">
        <f>Application!EMV630</f>
        <v>0</v>
      </c>
      <c r="ELW41" s="384">
        <f>Application!EMX630</f>
        <v>0</v>
      </c>
      <c r="ELY41" s="384">
        <f>Application!EMZ630</f>
        <v>0</v>
      </c>
      <c r="EMA41" s="384">
        <f>Application!ENB630</f>
        <v>0</v>
      </c>
      <c r="EMC41" s="384">
        <f>Application!END630</f>
        <v>0</v>
      </c>
      <c r="EME41" s="384">
        <f>Application!ENF630</f>
        <v>0</v>
      </c>
      <c r="EMG41" s="384">
        <f>Application!ENH630</f>
        <v>0</v>
      </c>
      <c r="EMI41" s="384">
        <f>Application!ENJ630</f>
        <v>0</v>
      </c>
      <c r="EMK41" s="384">
        <f>Application!ENL630</f>
        <v>0</v>
      </c>
      <c r="EMM41" s="384">
        <f>Application!ENN630</f>
        <v>0</v>
      </c>
      <c r="EMO41" s="384">
        <f>Application!ENP630</f>
        <v>0</v>
      </c>
      <c r="EMQ41" s="384">
        <f>Application!ENR630</f>
        <v>0</v>
      </c>
      <c r="EMS41" s="384">
        <f>Application!ENT630</f>
        <v>0</v>
      </c>
      <c r="EMU41" s="384">
        <f>Application!ENV630</f>
        <v>0</v>
      </c>
      <c r="EMW41" s="384">
        <f>Application!ENX630</f>
        <v>0</v>
      </c>
      <c r="EMY41" s="384">
        <f>Application!ENZ630</f>
        <v>0</v>
      </c>
      <c r="ENA41" s="384">
        <f>Application!EOB630</f>
        <v>0</v>
      </c>
      <c r="ENC41" s="384">
        <f>Application!EOD630</f>
        <v>0</v>
      </c>
      <c r="ENE41" s="384">
        <f>Application!EOF630</f>
        <v>0</v>
      </c>
      <c r="ENG41" s="384">
        <f>Application!EOH630</f>
        <v>0</v>
      </c>
      <c r="ENI41" s="384">
        <f>Application!EOJ630</f>
        <v>0</v>
      </c>
      <c r="ENK41" s="384">
        <f>Application!EOL630</f>
        <v>0</v>
      </c>
      <c r="ENM41" s="384">
        <f>Application!EON630</f>
        <v>0</v>
      </c>
      <c r="ENO41" s="384">
        <f>Application!EOP630</f>
        <v>0</v>
      </c>
      <c r="ENQ41" s="384">
        <f>Application!EOR630</f>
        <v>0</v>
      </c>
      <c r="ENS41" s="384">
        <f>Application!EOT630</f>
        <v>0</v>
      </c>
      <c r="ENU41" s="384">
        <f>Application!EOV630</f>
        <v>0</v>
      </c>
      <c r="ENW41" s="384">
        <f>Application!EOX630</f>
        <v>0</v>
      </c>
      <c r="ENY41" s="384">
        <f>Application!EOZ630</f>
        <v>0</v>
      </c>
      <c r="EOA41" s="384">
        <f>Application!EPB630</f>
        <v>0</v>
      </c>
      <c r="EOC41" s="384">
        <f>Application!EPD630</f>
        <v>0</v>
      </c>
      <c r="EOE41" s="384">
        <f>Application!EPF630</f>
        <v>0</v>
      </c>
      <c r="EOG41" s="384">
        <f>Application!EPH630</f>
        <v>0</v>
      </c>
      <c r="EOI41" s="384">
        <f>Application!EPJ630</f>
        <v>0</v>
      </c>
      <c r="EOK41" s="384">
        <f>Application!EPL630</f>
        <v>0</v>
      </c>
      <c r="EOM41" s="384">
        <f>Application!EPN630</f>
        <v>0</v>
      </c>
      <c r="EOO41" s="384">
        <f>Application!EPP630</f>
        <v>0</v>
      </c>
      <c r="EOQ41" s="384">
        <f>Application!EPR630</f>
        <v>0</v>
      </c>
      <c r="EOS41" s="384">
        <f>Application!EPT630</f>
        <v>0</v>
      </c>
      <c r="EOU41" s="384">
        <f>Application!EPV630</f>
        <v>0</v>
      </c>
      <c r="EOW41" s="384">
        <f>Application!EPX630</f>
        <v>0</v>
      </c>
      <c r="EOY41" s="384">
        <f>Application!EPZ630</f>
        <v>0</v>
      </c>
      <c r="EPA41" s="384">
        <f>Application!EQB630</f>
        <v>0</v>
      </c>
      <c r="EPC41" s="384">
        <f>Application!EQD630</f>
        <v>0</v>
      </c>
      <c r="EPE41" s="384">
        <f>Application!EQF630</f>
        <v>0</v>
      </c>
      <c r="EPG41" s="384">
        <f>Application!EQH630</f>
        <v>0</v>
      </c>
      <c r="EPI41" s="384">
        <f>Application!EQJ630</f>
        <v>0</v>
      </c>
      <c r="EPK41" s="384">
        <f>Application!EQL630</f>
        <v>0</v>
      </c>
      <c r="EPM41" s="384">
        <f>Application!EQN630</f>
        <v>0</v>
      </c>
      <c r="EPO41" s="384">
        <f>Application!EQP630</f>
        <v>0</v>
      </c>
      <c r="EPQ41" s="384">
        <f>Application!EQR630</f>
        <v>0</v>
      </c>
      <c r="EPS41" s="384">
        <f>Application!EQT630</f>
        <v>0</v>
      </c>
      <c r="EPU41" s="384">
        <f>Application!EQV630</f>
        <v>0</v>
      </c>
      <c r="EPW41" s="384">
        <f>Application!EQX630</f>
        <v>0</v>
      </c>
      <c r="EPY41" s="384">
        <f>Application!EQZ630</f>
        <v>0</v>
      </c>
      <c r="EQA41" s="384">
        <f>Application!ERB630</f>
        <v>0</v>
      </c>
      <c r="EQC41" s="384">
        <f>Application!ERD630</f>
        <v>0</v>
      </c>
      <c r="EQE41" s="384">
        <f>Application!ERF630</f>
        <v>0</v>
      </c>
      <c r="EQG41" s="384">
        <f>Application!ERH630</f>
        <v>0</v>
      </c>
      <c r="EQI41" s="384">
        <f>Application!ERJ630</f>
        <v>0</v>
      </c>
      <c r="EQK41" s="384">
        <f>Application!ERL630</f>
        <v>0</v>
      </c>
      <c r="EQM41" s="384">
        <f>Application!ERN630</f>
        <v>0</v>
      </c>
      <c r="EQO41" s="384">
        <f>Application!ERP630</f>
        <v>0</v>
      </c>
      <c r="EQQ41" s="384">
        <f>Application!ERR630</f>
        <v>0</v>
      </c>
      <c r="EQS41" s="384">
        <f>Application!ERT630</f>
        <v>0</v>
      </c>
      <c r="EQU41" s="384">
        <f>Application!ERV630</f>
        <v>0</v>
      </c>
      <c r="EQW41" s="384">
        <f>Application!ERX630</f>
        <v>0</v>
      </c>
      <c r="EQY41" s="384">
        <f>Application!ERZ630</f>
        <v>0</v>
      </c>
      <c r="ERA41" s="384">
        <f>Application!ESB630</f>
        <v>0</v>
      </c>
      <c r="ERC41" s="384">
        <f>Application!ESD630</f>
        <v>0</v>
      </c>
      <c r="ERE41" s="384">
        <f>Application!ESF630</f>
        <v>0</v>
      </c>
      <c r="ERG41" s="384">
        <f>Application!ESH630</f>
        <v>0</v>
      </c>
      <c r="ERI41" s="384">
        <f>Application!ESJ630</f>
        <v>0</v>
      </c>
      <c r="ERK41" s="384">
        <f>Application!ESL630</f>
        <v>0</v>
      </c>
      <c r="ERM41" s="384">
        <f>Application!ESN630</f>
        <v>0</v>
      </c>
      <c r="ERO41" s="384">
        <f>Application!ESP630</f>
        <v>0</v>
      </c>
      <c r="ERQ41" s="384">
        <f>Application!ESR630</f>
        <v>0</v>
      </c>
      <c r="ERS41" s="384">
        <f>Application!EST630</f>
        <v>0</v>
      </c>
      <c r="ERU41" s="384">
        <f>Application!ESV630</f>
        <v>0</v>
      </c>
      <c r="ERW41" s="384">
        <f>Application!ESX630</f>
        <v>0</v>
      </c>
      <c r="ERY41" s="384">
        <f>Application!ESZ630</f>
        <v>0</v>
      </c>
      <c r="ESA41" s="384">
        <f>Application!ETB630</f>
        <v>0</v>
      </c>
      <c r="ESC41" s="384">
        <f>Application!ETD630</f>
        <v>0</v>
      </c>
      <c r="ESE41" s="384">
        <f>Application!ETF630</f>
        <v>0</v>
      </c>
      <c r="ESG41" s="384">
        <f>Application!ETH630</f>
        <v>0</v>
      </c>
      <c r="ESI41" s="384">
        <f>Application!ETJ630</f>
        <v>0</v>
      </c>
      <c r="ESK41" s="384">
        <f>Application!ETL630</f>
        <v>0</v>
      </c>
      <c r="ESM41" s="384">
        <f>Application!ETN630</f>
        <v>0</v>
      </c>
      <c r="ESO41" s="384">
        <f>Application!ETP630</f>
        <v>0</v>
      </c>
      <c r="ESQ41" s="384">
        <f>Application!ETR630</f>
        <v>0</v>
      </c>
      <c r="ESS41" s="384">
        <f>Application!ETT630</f>
        <v>0</v>
      </c>
      <c r="ESU41" s="384">
        <f>Application!ETV630</f>
        <v>0</v>
      </c>
      <c r="ESW41" s="384">
        <f>Application!ETX630</f>
        <v>0</v>
      </c>
      <c r="ESY41" s="384">
        <f>Application!ETZ630</f>
        <v>0</v>
      </c>
      <c r="ETA41" s="384">
        <f>Application!EUB630</f>
        <v>0</v>
      </c>
      <c r="ETC41" s="384">
        <f>Application!EUD630</f>
        <v>0</v>
      </c>
      <c r="ETE41" s="384">
        <f>Application!EUF630</f>
        <v>0</v>
      </c>
      <c r="ETG41" s="384">
        <f>Application!EUH630</f>
        <v>0</v>
      </c>
      <c r="ETI41" s="384">
        <f>Application!EUJ630</f>
        <v>0</v>
      </c>
      <c r="ETK41" s="384">
        <f>Application!EUL630</f>
        <v>0</v>
      </c>
      <c r="ETM41" s="384">
        <f>Application!EUN630</f>
        <v>0</v>
      </c>
      <c r="ETO41" s="384">
        <f>Application!EUP630</f>
        <v>0</v>
      </c>
      <c r="ETQ41" s="384">
        <f>Application!EUR630</f>
        <v>0</v>
      </c>
      <c r="ETS41" s="384">
        <f>Application!EUT630</f>
        <v>0</v>
      </c>
      <c r="ETU41" s="384">
        <f>Application!EUV630</f>
        <v>0</v>
      </c>
      <c r="ETW41" s="384">
        <f>Application!EUX630</f>
        <v>0</v>
      </c>
      <c r="ETY41" s="384">
        <f>Application!EUZ630</f>
        <v>0</v>
      </c>
      <c r="EUA41" s="384">
        <f>Application!EVB630</f>
        <v>0</v>
      </c>
      <c r="EUC41" s="384">
        <f>Application!EVD630</f>
        <v>0</v>
      </c>
      <c r="EUE41" s="384">
        <f>Application!EVF630</f>
        <v>0</v>
      </c>
      <c r="EUG41" s="384">
        <f>Application!EVH630</f>
        <v>0</v>
      </c>
      <c r="EUI41" s="384">
        <f>Application!EVJ630</f>
        <v>0</v>
      </c>
      <c r="EUK41" s="384">
        <f>Application!EVL630</f>
        <v>0</v>
      </c>
      <c r="EUM41" s="384">
        <f>Application!EVN630</f>
        <v>0</v>
      </c>
      <c r="EUO41" s="384">
        <f>Application!EVP630</f>
        <v>0</v>
      </c>
      <c r="EUQ41" s="384">
        <f>Application!EVR630</f>
        <v>0</v>
      </c>
      <c r="EUS41" s="384">
        <f>Application!EVT630</f>
        <v>0</v>
      </c>
      <c r="EUU41" s="384">
        <f>Application!EVV630</f>
        <v>0</v>
      </c>
      <c r="EUW41" s="384">
        <f>Application!EVX630</f>
        <v>0</v>
      </c>
      <c r="EUY41" s="384">
        <f>Application!EVZ630</f>
        <v>0</v>
      </c>
      <c r="EVA41" s="384">
        <f>Application!EWB630</f>
        <v>0</v>
      </c>
      <c r="EVC41" s="384">
        <f>Application!EWD630</f>
        <v>0</v>
      </c>
      <c r="EVE41" s="384">
        <f>Application!EWF630</f>
        <v>0</v>
      </c>
      <c r="EVG41" s="384">
        <f>Application!EWH630</f>
        <v>0</v>
      </c>
      <c r="EVI41" s="384">
        <f>Application!EWJ630</f>
        <v>0</v>
      </c>
      <c r="EVK41" s="384">
        <f>Application!EWL630</f>
        <v>0</v>
      </c>
      <c r="EVM41" s="384">
        <f>Application!EWN630</f>
        <v>0</v>
      </c>
      <c r="EVO41" s="384">
        <f>Application!EWP630</f>
        <v>0</v>
      </c>
      <c r="EVQ41" s="384">
        <f>Application!EWR630</f>
        <v>0</v>
      </c>
      <c r="EVS41" s="384">
        <f>Application!EWT630</f>
        <v>0</v>
      </c>
      <c r="EVU41" s="384">
        <f>Application!EWV630</f>
        <v>0</v>
      </c>
      <c r="EVW41" s="384">
        <f>Application!EWX630</f>
        <v>0</v>
      </c>
      <c r="EVY41" s="384">
        <f>Application!EWZ630</f>
        <v>0</v>
      </c>
      <c r="EWA41" s="384">
        <f>Application!EXB630</f>
        <v>0</v>
      </c>
      <c r="EWC41" s="384">
        <f>Application!EXD630</f>
        <v>0</v>
      </c>
      <c r="EWE41" s="384">
        <f>Application!EXF630</f>
        <v>0</v>
      </c>
      <c r="EWG41" s="384">
        <f>Application!EXH630</f>
        <v>0</v>
      </c>
      <c r="EWI41" s="384">
        <f>Application!EXJ630</f>
        <v>0</v>
      </c>
      <c r="EWK41" s="384">
        <f>Application!EXL630</f>
        <v>0</v>
      </c>
      <c r="EWM41" s="384">
        <f>Application!EXN630</f>
        <v>0</v>
      </c>
      <c r="EWO41" s="384">
        <f>Application!EXP630</f>
        <v>0</v>
      </c>
      <c r="EWQ41" s="384">
        <f>Application!EXR630</f>
        <v>0</v>
      </c>
      <c r="EWS41" s="384">
        <f>Application!EXT630</f>
        <v>0</v>
      </c>
      <c r="EWU41" s="384">
        <f>Application!EXV630</f>
        <v>0</v>
      </c>
      <c r="EWW41" s="384">
        <f>Application!EXX630</f>
        <v>0</v>
      </c>
      <c r="EWY41" s="384">
        <f>Application!EXZ630</f>
        <v>0</v>
      </c>
      <c r="EXA41" s="384">
        <f>Application!EYB630</f>
        <v>0</v>
      </c>
      <c r="EXC41" s="384">
        <f>Application!EYD630</f>
        <v>0</v>
      </c>
      <c r="EXE41" s="384">
        <f>Application!EYF630</f>
        <v>0</v>
      </c>
      <c r="EXG41" s="384">
        <f>Application!EYH630</f>
        <v>0</v>
      </c>
      <c r="EXI41" s="384">
        <f>Application!EYJ630</f>
        <v>0</v>
      </c>
      <c r="EXK41" s="384">
        <f>Application!EYL630</f>
        <v>0</v>
      </c>
      <c r="EXM41" s="384">
        <f>Application!EYN630</f>
        <v>0</v>
      </c>
      <c r="EXO41" s="384">
        <f>Application!EYP630</f>
        <v>0</v>
      </c>
      <c r="EXQ41" s="384">
        <f>Application!EYR630</f>
        <v>0</v>
      </c>
      <c r="EXS41" s="384">
        <f>Application!EYT630</f>
        <v>0</v>
      </c>
      <c r="EXU41" s="384">
        <f>Application!EYV630</f>
        <v>0</v>
      </c>
      <c r="EXW41" s="384">
        <f>Application!EYX630</f>
        <v>0</v>
      </c>
      <c r="EXY41" s="384">
        <f>Application!EYZ630</f>
        <v>0</v>
      </c>
      <c r="EYA41" s="384">
        <f>Application!EZB630</f>
        <v>0</v>
      </c>
      <c r="EYC41" s="384">
        <f>Application!EZD630</f>
        <v>0</v>
      </c>
      <c r="EYE41" s="384">
        <f>Application!EZF630</f>
        <v>0</v>
      </c>
      <c r="EYG41" s="384">
        <f>Application!EZH630</f>
        <v>0</v>
      </c>
      <c r="EYI41" s="384">
        <f>Application!EZJ630</f>
        <v>0</v>
      </c>
      <c r="EYK41" s="384">
        <f>Application!EZL630</f>
        <v>0</v>
      </c>
      <c r="EYM41" s="384">
        <f>Application!EZN630</f>
        <v>0</v>
      </c>
      <c r="EYO41" s="384">
        <f>Application!EZP630</f>
        <v>0</v>
      </c>
      <c r="EYQ41" s="384">
        <f>Application!EZR630</f>
        <v>0</v>
      </c>
      <c r="EYS41" s="384">
        <f>Application!EZT630</f>
        <v>0</v>
      </c>
      <c r="EYU41" s="384">
        <f>Application!EZV630</f>
        <v>0</v>
      </c>
      <c r="EYW41" s="384">
        <f>Application!EZX630</f>
        <v>0</v>
      </c>
      <c r="EYY41" s="384">
        <f>Application!EZZ630</f>
        <v>0</v>
      </c>
      <c r="EZA41" s="384">
        <f>Application!FAB630</f>
        <v>0</v>
      </c>
      <c r="EZC41" s="384">
        <f>Application!FAD630</f>
        <v>0</v>
      </c>
      <c r="EZE41" s="384">
        <f>Application!FAF630</f>
        <v>0</v>
      </c>
      <c r="EZG41" s="384">
        <f>Application!FAH630</f>
        <v>0</v>
      </c>
      <c r="EZI41" s="384">
        <f>Application!FAJ630</f>
        <v>0</v>
      </c>
      <c r="EZK41" s="384">
        <f>Application!FAL630</f>
        <v>0</v>
      </c>
      <c r="EZM41" s="384">
        <f>Application!FAN630</f>
        <v>0</v>
      </c>
      <c r="EZO41" s="384">
        <f>Application!FAP630</f>
        <v>0</v>
      </c>
      <c r="EZQ41" s="384">
        <f>Application!FAR630</f>
        <v>0</v>
      </c>
      <c r="EZS41" s="384">
        <f>Application!FAT630</f>
        <v>0</v>
      </c>
      <c r="EZU41" s="384">
        <f>Application!FAV630</f>
        <v>0</v>
      </c>
      <c r="EZW41" s="384">
        <f>Application!FAX630</f>
        <v>0</v>
      </c>
      <c r="EZY41" s="384">
        <f>Application!FAZ630</f>
        <v>0</v>
      </c>
      <c r="FAA41" s="384">
        <f>Application!FBB630</f>
        <v>0</v>
      </c>
      <c r="FAC41" s="384">
        <f>Application!FBD630</f>
        <v>0</v>
      </c>
      <c r="FAE41" s="384">
        <f>Application!FBF630</f>
        <v>0</v>
      </c>
      <c r="FAG41" s="384">
        <f>Application!FBH630</f>
        <v>0</v>
      </c>
      <c r="FAI41" s="384">
        <f>Application!FBJ630</f>
        <v>0</v>
      </c>
      <c r="FAK41" s="384">
        <f>Application!FBL630</f>
        <v>0</v>
      </c>
      <c r="FAM41" s="384">
        <f>Application!FBN630</f>
        <v>0</v>
      </c>
      <c r="FAO41" s="384">
        <f>Application!FBP630</f>
        <v>0</v>
      </c>
      <c r="FAQ41" s="384">
        <f>Application!FBR630</f>
        <v>0</v>
      </c>
      <c r="FAS41" s="384">
        <f>Application!FBT630</f>
        <v>0</v>
      </c>
      <c r="FAU41" s="384">
        <f>Application!FBV630</f>
        <v>0</v>
      </c>
      <c r="FAW41" s="384">
        <f>Application!FBX630</f>
        <v>0</v>
      </c>
      <c r="FAY41" s="384">
        <f>Application!FBZ630</f>
        <v>0</v>
      </c>
      <c r="FBA41" s="384">
        <f>Application!FCB630</f>
        <v>0</v>
      </c>
      <c r="FBC41" s="384">
        <f>Application!FCD630</f>
        <v>0</v>
      </c>
      <c r="FBE41" s="384">
        <f>Application!FCF630</f>
        <v>0</v>
      </c>
      <c r="FBG41" s="384">
        <f>Application!FCH630</f>
        <v>0</v>
      </c>
      <c r="FBI41" s="384">
        <f>Application!FCJ630</f>
        <v>0</v>
      </c>
      <c r="FBK41" s="384">
        <f>Application!FCL630</f>
        <v>0</v>
      </c>
      <c r="FBM41" s="384">
        <f>Application!FCN630</f>
        <v>0</v>
      </c>
      <c r="FBO41" s="384">
        <f>Application!FCP630</f>
        <v>0</v>
      </c>
      <c r="FBQ41" s="384">
        <f>Application!FCR630</f>
        <v>0</v>
      </c>
      <c r="FBS41" s="384">
        <f>Application!FCT630</f>
        <v>0</v>
      </c>
      <c r="FBU41" s="384">
        <f>Application!FCV630</f>
        <v>0</v>
      </c>
      <c r="FBW41" s="384">
        <f>Application!FCX630</f>
        <v>0</v>
      </c>
      <c r="FBY41" s="384">
        <f>Application!FCZ630</f>
        <v>0</v>
      </c>
      <c r="FCA41" s="384">
        <f>Application!FDB630</f>
        <v>0</v>
      </c>
      <c r="FCC41" s="384">
        <f>Application!FDD630</f>
        <v>0</v>
      </c>
      <c r="FCE41" s="384">
        <f>Application!FDF630</f>
        <v>0</v>
      </c>
      <c r="FCG41" s="384">
        <f>Application!FDH630</f>
        <v>0</v>
      </c>
      <c r="FCI41" s="384">
        <f>Application!FDJ630</f>
        <v>0</v>
      </c>
      <c r="FCK41" s="384">
        <f>Application!FDL630</f>
        <v>0</v>
      </c>
      <c r="FCM41" s="384">
        <f>Application!FDN630</f>
        <v>0</v>
      </c>
      <c r="FCO41" s="384">
        <f>Application!FDP630</f>
        <v>0</v>
      </c>
      <c r="FCQ41" s="384">
        <f>Application!FDR630</f>
        <v>0</v>
      </c>
      <c r="FCS41" s="384">
        <f>Application!FDT630</f>
        <v>0</v>
      </c>
      <c r="FCU41" s="384">
        <f>Application!FDV630</f>
        <v>0</v>
      </c>
      <c r="FCW41" s="384">
        <f>Application!FDX630</f>
        <v>0</v>
      </c>
      <c r="FCY41" s="384">
        <f>Application!FDZ630</f>
        <v>0</v>
      </c>
      <c r="FDA41" s="384">
        <f>Application!FEB630</f>
        <v>0</v>
      </c>
      <c r="FDC41" s="384">
        <f>Application!FED630</f>
        <v>0</v>
      </c>
      <c r="FDE41" s="384">
        <f>Application!FEF630</f>
        <v>0</v>
      </c>
      <c r="FDG41" s="384">
        <f>Application!FEH630</f>
        <v>0</v>
      </c>
      <c r="FDI41" s="384">
        <f>Application!FEJ630</f>
        <v>0</v>
      </c>
      <c r="FDK41" s="384">
        <f>Application!FEL630</f>
        <v>0</v>
      </c>
      <c r="FDM41" s="384">
        <f>Application!FEN630</f>
        <v>0</v>
      </c>
      <c r="FDO41" s="384">
        <f>Application!FEP630</f>
        <v>0</v>
      </c>
      <c r="FDQ41" s="384">
        <f>Application!FER630</f>
        <v>0</v>
      </c>
      <c r="FDS41" s="384">
        <f>Application!FET630</f>
        <v>0</v>
      </c>
      <c r="FDU41" s="384">
        <f>Application!FEV630</f>
        <v>0</v>
      </c>
      <c r="FDW41" s="384">
        <f>Application!FEX630</f>
        <v>0</v>
      </c>
      <c r="FDY41" s="384">
        <f>Application!FEZ630</f>
        <v>0</v>
      </c>
      <c r="FEA41" s="384">
        <f>Application!FFB630</f>
        <v>0</v>
      </c>
      <c r="FEC41" s="384">
        <f>Application!FFD630</f>
        <v>0</v>
      </c>
      <c r="FEE41" s="384">
        <f>Application!FFF630</f>
        <v>0</v>
      </c>
      <c r="FEG41" s="384">
        <f>Application!FFH630</f>
        <v>0</v>
      </c>
      <c r="FEI41" s="384">
        <f>Application!FFJ630</f>
        <v>0</v>
      </c>
      <c r="FEK41" s="384">
        <f>Application!FFL630</f>
        <v>0</v>
      </c>
      <c r="FEM41" s="384">
        <f>Application!FFN630</f>
        <v>0</v>
      </c>
      <c r="FEO41" s="384">
        <f>Application!FFP630</f>
        <v>0</v>
      </c>
      <c r="FEQ41" s="384">
        <f>Application!FFR630</f>
        <v>0</v>
      </c>
      <c r="FES41" s="384">
        <f>Application!FFT630</f>
        <v>0</v>
      </c>
      <c r="FEU41" s="384">
        <f>Application!FFV630</f>
        <v>0</v>
      </c>
      <c r="FEW41" s="384">
        <f>Application!FFX630</f>
        <v>0</v>
      </c>
      <c r="FEY41" s="384">
        <f>Application!FFZ630</f>
        <v>0</v>
      </c>
      <c r="FFA41" s="384">
        <f>Application!FGB630</f>
        <v>0</v>
      </c>
      <c r="FFC41" s="384">
        <f>Application!FGD630</f>
        <v>0</v>
      </c>
      <c r="FFE41" s="384">
        <f>Application!FGF630</f>
        <v>0</v>
      </c>
      <c r="FFG41" s="384">
        <f>Application!FGH630</f>
        <v>0</v>
      </c>
      <c r="FFI41" s="384">
        <f>Application!FGJ630</f>
        <v>0</v>
      </c>
      <c r="FFK41" s="384">
        <f>Application!FGL630</f>
        <v>0</v>
      </c>
      <c r="FFM41" s="384">
        <f>Application!FGN630</f>
        <v>0</v>
      </c>
      <c r="FFO41" s="384">
        <f>Application!FGP630</f>
        <v>0</v>
      </c>
      <c r="FFQ41" s="384">
        <f>Application!FGR630</f>
        <v>0</v>
      </c>
      <c r="FFS41" s="384">
        <f>Application!FGT630</f>
        <v>0</v>
      </c>
      <c r="FFU41" s="384">
        <f>Application!FGV630</f>
        <v>0</v>
      </c>
      <c r="FFW41" s="384">
        <f>Application!FGX630</f>
        <v>0</v>
      </c>
      <c r="FFY41" s="384">
        <f>Application!FGZ630</f>
        <v>0</v>
      </c>
      <c r="FGA41" s="384">
        <f>Application!FHB630</f>
        <v>0</v>
      </c>
      <c r="FGC41" s="384">
        <f>Application!FHD630</f>
        <v>0</v>
      </c>
      <c r="FGE41" s="384">
        <f>Application!FHF630</f>
        <v>0</v>
      </c>
      <c r="FGG41" s="384">
        <f>Application!FHH630</f>
        <v>0</v>
      </c>
      <c r="FGI41" s="384">
        <f>Application!FHJ630</f>
        <v>0</v>
      </c>
      <c r="FGK41" s="384">
        <f>Application!FHL630</f>
        <v>0</v>
      </c>
      <c r="FGM41" s="384">
        <f>Application!FHN630</f>
        <v>0</v>
      </c>
      <c r="FGO41" s="384">
        <f>Application!FHP630</f>
        <v>0</v>
      </c>
      <c r="FGQ41" s="384">
        <f>Application!FHR630</f>
        <v>0</v>
      </c>
      <c r="FGS41" s="384">
        <f>Application!FHT630</f>
        <v>0</v>
      </c>
      <c r="FGU41" s="384">
        <f>Application!FHV630</f>
        <v>0</v>
      </c>
      <c r="FGW41" s="384">
        <f>Application!FHX630</f>
        <v>0</v>
      </c>
      <c r="FGY41" s="384">
        <f>Application!FHZ630</f>
        <v>0</v>
      </c>
      <c r="FHA41" s="384">
        <f>Application!FIB630</f>
        <v>0</v>
      </c>
      <c r="FHC41" s="384">
        <f>Application!FID630</f>
        <v>0</v>
      </c>
      <c r="FHE41" s="384">
        <f>Application!FIF630</f>
        <v>0</v>
      </c>
      <c r="FHG41" s="384">
        <f>Application!FIH630</f>
        <v>0</v>
      </c>
      <c r="FHI41" s="384">
        <f>Application!FIJ630</f>
        <v>0</v>
      </c>
      <c r="FHK41" s="384">
        <f>Application!FIL630</f>
        <v>0</v>
      </c>
      <c r="FHM41" s="384">
        <f>Application!FIN630</f>
        <v>0</v>
      </c>
      <c r="FHO41" s="384">
        <f>Application!FIP630</f>
        <v>0</v>
      </c>
      <c r="FHQ41" s="384">
        <f>Application!FIR630</f>
        <v>0</v>
      </c>
      <c r="FHS41" s="384">
        <f>Application!FIT630</f>
        <v>0</v>
      </c>
      <c r="FHU41" s="384">
        <f>Application!FIV630</f>
        <v>0</v>
      </c>
      <c r="FHW41" s="384">
        <f>Application!FIX630</f>
        <v>0</v>
      </c>
      <c r="FHY41" s="384">
        <f>Application!FIZ630</f>
        <v>0</v>
      </c>
      <c r="FIA41" s="384">
        <f>Application!FJB630</f>
        <v>0</v>
      </c>
      <c r="FIC41" s="384">
        <f>Application!FJD630</f>
        <v>0</v>
      </c>
      <c r="FIE41" s="384">
        <f>Application!FJF630</f>
        <v>0</v>
      </c>
      <c r="FIG41" s="384">
        <f>Application!FJH630</f>
        <v>0</v>
      </c>
      <c r="FII41" s="384">
        <f>Application!FJJ630</f>
        <v>0</v>
      </c>
      <c r="FIK41" s="384">
        <f>Application!FJL630</f>
        <v>0</v>
      </c>
      <c r="FIM41" s="384">
        <f>Application!FJN630</f>
        <v>0</v>
      </c>
      <c r="FIO41" s="384">
        <f>Application!FJP630</f>
        <v>0</v>
      </c>
      <c r="FIQ41" s="384">
        <f>Application!FJR630</f>
        <v>0</v>
      </c>
      <c r="FIS41" s="384">
        <f>Application!FJT630</f>
        <v>0</v>
      </c>
      <c r="FIU41" s="384">
        <f>Application!FJV630</f>
        <v>0</v>
      </c>
      <c r="FIW41" s="384">
        <f>Application!FJX630</f>
        <v>0</v>
      </c>
      <c r="FIY41" s="384">
        <f>Application!FJZ630</f>
        <v>0</v>
      </c>
      <c r="FJA41" s="384">
        <f>Application!FKB630</f>
        <v>0</v>
      </c>
      <c r="FJC41" s="384">
        <f>Application!FKD630</f>
        <v>0</v>
      </c>
      <c r="FJE41" s="384">
        <f>Application!FKF630</f>
        <v>0</v>
      </c>
      <c r="FJG41" s="384">
        <f>Application!FKH630</f>
        <v>0</v>
      </c>
      <c r="FJI41" s="384">
        <f>Application!FKJ630</f>
        <v>0</v>
      </c>
      <c r="FJK41" s="384">
        <f>Application!FKL630</f>
        <v>0</v>
      </c>
      <c r="FJM41" s="384">
        <f>Application!FKN630</f>
        <v>0</v>
      </c>
      <c r="FJO41" s="384">
        <f>Application!FKP630</f>
        <v>0</v>
      </c>
      <c r="FJQ41" s="384">
        <f>Application!FKR630</f>
        <v>0</v>
      </c>
      <c r="FJS41" s="384">
        <f>Application!FKT630</f>
        <v>0</v>
      </c>
      <c r="FJU41" s="384">
        <f>Application!FKV630</f>
        <v>0</v>
      </c>
      <c r="FJW41" s="384">
        <f>Application!FKX630</f>
        <v>0</v>
      </c>
      <c r="FJY41" s="384">
        <f>Application!FKZ630</f>
        <v>0</v>
      </c>
      <c r="FKA41" s="384">
        <f>Application!FLB630</f>
        <v>0</v>
      </c>
      <c r="FKC41" s="384">
        <f>Application!FLD630</f>
        <v>0</v>
      </c>
      <c r="FKE41" s="384">
        <f>Application!FLF630</f>
        <v>0</v>
      </c>
      <c r="FKG41" s="384">
        <f>Application!FLH630</f>
        <v>0</v>
      </c>
      <c r="FKI41" s="384">
        <f>Application!FLJ630</f>
        <v>0</v>
      </c>
      <c r="FKK41" s="384">
        <f>Application!FLL630</f>
        <v>0</v>
      </c>
      <c r="FKM41" s="384">
        <f>Application!FLN630</f>
        <v>0</v>
      </c>
      <c r="FKO41" s="384">
        <f>Application!FLP630</f>
        <v>0</v>
      </c>
      <c r="FKQ41" s="384">
        <f>Application!FLR630</f>
        <v>0</v>
      </c>
      <c r="FKS41" s="384">
        <f>Application!FLT630</f>
        <v>0</v>
      </c>
      <c r="FKU41" s="384">
        <f>Application!FLV630</f>
        <v>0</v>
      </c>
      <c r="FKW41" s="384">
        <f>Application!FLX630</f>
        <v>0</v>
      </c>
      <c r="FKY41" s="384">
        <f>Application!FLZ630</f>
        <v>0</v>
      </c>
      <c r="FLA41" s="384">
        <f>Application!FMB630</f>
        <v>0</v>
      </c>
      <c r="FLC41" s="384">
        <f>Application!FMD630</f>
        <v>0</v>
      </c>
      <c r="FLE41" s="384">
        <f>Application!FMF630</f>
        <v>0</v>
      </c>
      <c r="FLG41" s="384">
        <f>Application!FMH630</f>
        <v>0</v>
      </c>
      <c r="FLI41" s="384">
        <f>Application!FMJ630</f>
        <v>0</v>
      </c>
      <c r="FLK41" s="384">
        <f>Application!FML630</f>
        <v>0</v>
      </c>
      <c r="FLM41" s="384">
        <f>Application!FMN630</f>
        <v>0</v>
      </c>
      <c r="FLO41" s="384">
        <f>Application!FMP630</f>
        <v>0</v>
      </c>
      <c r="FLQ41" s="384">
        <f>Application!FMR630</f>
        <v>0</v>
      </c>
      <c r="FLS41" s="384">
        <f>Application!FMT630</f>
        <v>0</v>
      </c>
      <c r="FLU41" s="384">
        <f>Application!FMV630</f>
        <v>0</v>
      </c>
      <c r="FLW41" s="384">
        <f>Application!FMX630</f>
        <v>0</v>
      </c>
      <c r="FLY41" s="384">
        <f>Application!FMZ630</f>
        <v>0</v>
      </c>
      <c r="FMA41" s="384">
        <f>Application!FNB630</f>
        <v>0</v>
      </c>
      <c r="FMC41" s="384">
        <f>Application!FND630</f>
        <v>0</v>
      </c>
      <c r="FME41" s="384">
        <f>Application!FNF630</f>
        <v>0</v>
      </c>
      <c r="FMG41" s="384">
        <f>Application!FNH630</f>
        <v>0</v>
      </c>
      <c r="FMI41" s="384">
        <f>Application!FNJ630</f>
        <v>0</v>
      </c>
      <c r="FMK41" s="384">
        <f>Application!FNL630</f>
        <v>0</v>
      </c>
      <c r="FMM41" s="384">
        <f>Application!FNN630</f>
        <v>0</v>
      </c>
      <c r="FMO41" s="384">
        <f>Application!FNP630</f>
        <v>0</v>
      </c>
      <c r="FMQ41" s="384">
        <f>Application!FNR630</f>
        <v>0</v>
      </c>
      <c r="FMS41" s="384">
        <f>Application!FNT630</f>
        <v>0</v>
      </c>
      <c r="FMU41" s="384">
        <f>Application!FNV630</f>
        <v>0</v>
      </c>
      <c r="FMW41" s="384">
        <f>Application!FNX630</f>
        <v>0</v>
      </c>
      <c r="FMY41" s="384">
        <f>Application!FNZ630</f>
        <v>0</v>
      </c>
      <c r="FNA41" s="384">
        <f>Application!FOB630</f>
        <v>0</v>
      </c>
      <c r="FNC41" s="384">
        <f>Application!FOD630</f>
        <v>0</v>
      </c>
      <c r="FNE41" s="384">
        <f>Application!FOF630</f>
        <v>0</v>
      </c>
      <c r="FNG41" s="384">
        <f>Application!FOH630</f>
        <v>0</v>
      </c>
      <c r="FNI41" s="384">
        <f>Application!FOJ630</f>
        <v>0</v>
      </c>
      <c r="FNK41" s="384">
        <f>Application!FOL630</f>
        <v>0</v>
      </c>
      <c r="FNM41" s="384">
        <f>Application!FON630</f>
        <v>0</v>
      </c>
      <c r="FNO41" s="384">
        <f>Application!FOP630</f>
        <v>0</v>
      </c>
      <c r="FNQ41" s="384">
        <f>Application!FOR630</f>
        <v>0</v>
      </c>
      <c r="FNS41" s="384">
        <f>Application!FOT630</f>
        <v>0</v>
      </c>
      <c r="FNU41" s="384">
        <f>Application!FOV630</f>
        <v>0</v>
      </c>
      <c r="FNW41" s="384">
        <f>Application!FOX630</f>
        <v>0</v>
      </c>
      <c r="FNY41" s="384">
        <f>Application!FOZ630</f>
        <v>0</v>
      </c>
      <c r="FOA41" s="384">
        <f>Application!FPB630</f>
        <v>0</v>
      </c>
      <c r="FOC41" s="384">
        <f>Application!FPD630</f>
        <v>0</v>
      </c>
      <c r="FOE41" s="384">
        <f>Application!FPF630</f>
        <v>0</v>
      </c>
      <c r="FOG41" s="384">
        <f>Application!FPH630</f>
        <v>0</v>
      </c>
      <c r="FOI41" s="384">
        <f>Application!FPJ630</f>
        <v>0</v>
      </c>
      <c r="FOK41" s="384">
        <f>Application!FPL630</f>
        <v>0</v>
      </c>
      <c r="FOM41" s="384">
        <f>Application!FPN630</f>
        <v>0</v>
      </c>
      <c r="FOO41" s="384">
        <f>Application!FPP630</f>
        <v>0</v>
      </c>
      <c r="FOQ41" s="384">
        <f>Application!FPR630</f>
        <v>0</v>
      </c>
      <c r="FOS41" s="384">
        <f>Application!FPT630</f>
        <v>0</v>
      </c>
      <c r="FOU41" s="384">
        <f>Application!FPV630</f>
        <v>0</v>
      </c>
      <c r="FOW41" s="384">
        <f>Application!FPX630</f>
        <v>0</v>
      </c>
      <c r="FOY41" s="384">
        <f>Application!FPZ630</f>
        <v>0</v>
      </c>
      <c r="FPA41" s="384">
        <f>Application!FQB630</f>
        <v>0</v>
      </c>
      <c r="FPC41" s="384">
        <f>Application!FQD630</f>
        <v>0</v>
      </c>
      <c r="FPE41" s="384">
        <f>Application!FQF630</f>
        <v>0</v>
      </c>
      <c r="FPG41" s="384">
        <f>Application!FQH630</f>
        <v>0</v>
      </c>
      <c r="FPI41" s="384">
        <f>Application!FQJ630</f>
        <v>0</v>
      </c>
      <c r="FPK41" s="384">
        <f>Application!FQL630</f>
        <v>0</v>
      </c>
      <c r="FPM41" s="384">
        <f>Application!FQN630</f>
        <v>0</v>
      </c>
      <c r="FPO41" s="384">
        <f>Application!FQP630</f>
        <v>0</v>
      </c>
      <c r="FPQ41" s="384">
        <f>Application!FQR630</f>
        <v>0</v>
      </c>
      <c r="FPS41" s="384">
        <f>Application!FQT630</f>
        <v>0</v>
      </c>
      <c r="FPU41" s="384">
        <f>Application!FQV630</f>
        <v>0</v>
      </c>
      <c r="FPW41" s="384">
        <f>Application!FQX630</f>
        <v>0</v>
      </c>
      <c r="FPY41" s="384">
        <f>Application!FQZ630</f>
        <v>0</v>
      </c>
      <c r="FQA41" s="384">
        <f>Application!FRB630</f>
        <v>0</v>
      </c>
      <c r="FQC41" s="384">
        <f>Application!FRD630</f>
        <v>0</v>
      </c>
      <c r="FQE41" s="384">
        <f>Application!FRF630</f>
        <v>0</v>
      </c>
      <c r="FQG41" s="384">
        <f>Application!FRH630</f>
        <v>0</v>
      </c>
      <c r="FQI41" s="384">
        <f>Application!FRJ630</f>
        <v>0</v>
      </c>
      <c r="FQK41" s="384">
        <f>Application!FRL630</f>
        <v>0</v>
      </c>
      <c r="FQM41" s="384">
        <f>Application!FRN630</f>
        <v>0</v>
      </c>
      <c r="FQO41" s="384">
        <f>Application!FRP630</f>
        <v>0</v>
      </c>
      <c r="FQQ41" s="384">
        <f>Application!FRR630</f>
        <v>0</v>
      </c>
      <c r="FQS41" s="384">
        <f>Application!FRT630</f>
        <v>0</v>
      </c>
      <c r="FQU41" s="384">
        <f>Application!FRV630</f>
        <v>0</v>
      </c>
      <c r="FQW41" s="384">
        <f>Application!FRX630</f>
        <v>0</v>
      </c>
      <c r="FQY41" s="384">
        <f>Application!FRZ630</f>
        <v>0</v>
      </c>
      <c r="FRA41" s="384">
        <f>Application!FSB630</f>
        <v>0</v>
      </c>
      <c r="FRC41" s="384">
        <f>Application!FSD630</f>
        <v>0</v>
      </c>
      <c r="FRE41" s="384">
        <f>Application!FSF630</f>
        <v>0</v>
      </c>
      <c r="FRG41" s="384">
        <f>Application!FSH630</f>
        <v>0</v>
      </c>
      <c r="FRI41" s="384">
        <f>Application!FSJ630</f>
        <v>0</v>
      </c>
      <c r="FRK41" s="384">
        <f>Application!FSL630</f>
        <v>0</v>
      </c>
      <c r="FRM41" s="384">
        <f>Application!FSN630</f>
        <v>0</v>
      </c>
      <c r="FRO41" s="384">
        <f>Application!FSP630</f>
        <v>0</v>
      </c>
      <c r="FRQ41" s="384">
        <f>Application!FSR630</f>
        <v>0</v>
      </c>
      <c r="FRS41" s="384">
        <f>Application!FST630</f>
        <v>0</v>
      </c>
      <c r="FRU41" s="384">
        <f>Application!FSV630</f>
        <v>0</v>
      </c>
      <c r="FRW41" s="384">
        <f>Application!FSX630</f>
        <v>0</v>
      </c>
      <c r="FRY41" s="384">
        <f>Application!FSZ630</f>
        <v>0</v>
      </c>
      <c r="FSA41" s="384">
        <f>Application!FTB630</f>
        <v>0</v>
      </c>
      <c r="FSC41" s="384">
        <f>Application!FTD630</f>
        <v>0</v>
      </c>
      <c r="FSE41" s="384">
        <f>Application!FTF630</f>
        <v>0</v>
      </c>
      <c r="FSG41" s="384">
        <f>Application!FTH630</f>
        <v>0</v>
      </c>
      <c r="FSI41" s="384">
        <f>Application!FTJ630</f>
        <v>0</v>
      </c>
      <c r="FSK41" s="384">
        <f>Application!FTL630</f>
        <v>0</v>
      </c>
      <c r="FSM41" s="384">
        <f>Application!FTN630</f>
        <v>0</v>
      </c>
      <c r="FSO41" s="384">
        <f>Application!FTP630</f>
        <v>0</v>
      </c>
      <c r="FSQ41" s="384">
        <f>Application!FTR630</f>
        <v>0</v>
      </c>
      <c r="FSS41" s="384">
        <f>Application!FTT630</f>
        <v>0</v>
      </c>
      <c r="FSU41" s="384">
        <f>Application!FTV630</f>
        <v>0</v>
      </c>
      <c r="FSW41" s="384">
        <f>Application!FTX630</f>
        <v>0</v>
      </c>
      <c r="FSY41" s="384">
        <f>Application!FTZ630</f>
        <v>0</v>
      </c>
      <c r="FTA41" s="384">
        <f>Application!FUB630</f>
        <v>0</v>
      </c>
      <c r="FTC41" s="384">
        <f>Application!FUD630</f>
        <v>0</v>
      </c>
      <c r="FTE41" s="384">
        <f>Application!FUF630</f>
        <v>0</v>
      </c>
      <c r="FTG41" s="384">
        <f>Application!FUH630</f>
        <v>0</v>
      </c>
      <c r="FTI41" s="384">
        <f>Application!FUJ630</f>
        <v>0</v>
      </c>
      <c r="FTK41" s="384">
        <f>Application!FUL630</f>
        <v>0</v>
      </c>
      <c r="FTM41" s="384">
        <f>Application!FUN630</f>
        <v>0</v>
      </c>
      <c r="FTO41" s="384">
        <f>Application!FUP630</f>
        <v>0</v>
      </c>
      <c r="FTQ41" s="384">
        <f>Application!FUR630</f>
        <v>0</v>
      </c>
      <c r="FTS41" s="384">
        <f>Application!FUT630</f>
        <v>0</v>
      </c>
      <c r="FTU41" s="384">
        <f>Application!FUV630</f>
        <v>0</v>
      </c>
      <c r="FTW41" s="384">
        <f>Application!FUX630</f>
        <v>0</v>
      </c>
      <c r="FTY41" s="384">
        <f>Application!FUZ630</f>
        <v>0</v>
      </c>
      <c r="FUA41" s="384">
        <f>Application!FVB630</f>
        <v>0</v>
      </c>
      <c r="FUC41" s="384">
        <f>Application!FVD630</f>
        <v>0</v>
      </c>
      <c r="FUE41" s="384">
        <f>Application!FVF630</f>
        <v>0</v>
      </c>
      <c r="FUG41" s="384">
        <f>Application!FVH630</f>
        <v>0</v>
      </c>
      <c r="FUI41" s="384">
        <f>Application!FVJ630</f>
        <v>0</v>
      </c>
      <c r="FUK41" s="384">
        <f>Application!FVL630</f>
        <v>0</v>
      </c>
      <c r="FUM41" s="384">
        <f>Application!FVN630</f>
        <v>0</v>
      </c>
      <c r="FUO41" s="384">
        <f>Application!FVP630</f>
        <v>0</v>
      </c>
      <c r="FUQ41" s="384">
        <f>Application!FVR630</f>
        <v>0</v>
      </c>
      <c r="FUS41" s="384">
        <f>Application!FVT630</f>
        <v>0</v>
      </c>
      <c r="FUU41" s="384">
        <f>Application!FVV630</f>
        <v>0</v>
      </c>
      <c r="FUW41" s="384">
        <f>Application!FVX630</f>
        <v>0</v>
      </c>
      <c r="FUY41" s="384">
        <f>Application!FVZ630</f>
        <v>0</v>
      </c>
      <c r="FVA41" s="384">
        <f>Application!FWB630</f>
        <v>0</v>
      </c>
      <c r="FVC41" s="384">
        <f>Application!FWD630</f>
        <v>0</v>
      </c>
      <c r="FVE41" s="384">
        <f>Application!FWF630</f>
        <v>0</v>
      </c>
      <c r="FVG41" s="384">
        <f>Application!FWH630</f>
        <v>0</v>
      </c>
      <c r="FVI41" s="384">
        <f>Application!FWJ630</f>
        <v>0</v>
      </c>
      <c r="FVK41" s="384">
        <f>Application!FWL630</f>
        <v>0</v>
      </c>
      <c r="FVM41" s="384">
        <f>Application!FWN630</f>
        <v>0</v>
      </c>
      <c r="FVO41" s="384">
        <f>Application!FWP630</f>
        <v>0</v>
      </c>
      <c r="FVQ41" s="384">
        <f>Application!FWR630</f>
        <v>0</v>
      </c>
      <c r="FVS41" s="384">
        <f>Application!FWT630</f>
        <v>0</v>
      </c>
      <c r="FVU41" s="384">
        <f>Application!FWV630</f>
        <v>0</v>
      </c>
      <c r="FVW41" s="384">
        <f>Application!FWX630</f>
        <v>0</v>
      </c>
      <c r="FVY41" s="384">
        <f>Application!FWZ630</f>
        <v>0</v>
      </c>
      <c r="FWA41" s="384">
        <f>Application!FXB630</f>
        <v>0</v>
      </c>
      <c r="FWC41" s="384">
        <f>Application!FXD630</f>
        <v>0</v>
      </c>
      <c r="FWE41" s="384">
        <f>Application!FXF630</f>
        <v>0</v>
      </c>
      <c r="FWG41" s="384">
        <f>Application!FXH630</f>
        <v>0</v>
      </c>
      <c r="FWI41" s="384">
        <f>Application!FXJ630</f>
        <v>0</v>
      </c>
      <c r="FWK41" s="384">
        <f>Application!FXL630</f>
        <v>0</v>
      </c>
      <c r="FWM41" s="384">
        <f>Application!FXN630</f>
        <v>0</v>
      </c>
      <c r="FWO41" s="384">
        <f>Application!FXP630</f>
        <v>0</v>
      </c>
      <c r="FWQ41" s="384">
        <f>Application!FXR630</f>
        <v>0</v>
      </c>
      <c r="FWS41" s="384">
        <f>Application!FXT630</f>
        <v>0</v>
      </c>
      <c r="FWU41" s="384">
        <f>Application!FXV630</f>
        <v>0</v>
      </c>
      <c r="FWW41" s="384">
        <f>Application!FXX630</f>
        <v>0</v>
      </c>
      <c r="FWY41" s="384">
        <f>Application!FXZ630</f>
        <v>0</v>
      </c>
      <c r="FXA41" s="384">
        <f>Application!FYB630</f>
        <v>0</v>
      </c>
      <c r="FXC41" s="384">
        <f>Application!FYD630</f>
        <v>0</v>
      </c>
      <c r="FXE41" s="384">
        <f>Application!FYF630</f>
        <v>0</v>
      </c>
      <c r="FXG41" s="384">
        <f>Application!FYH630</f>
        <v>0</v>
      </c>
      <c r="FXI41" s="384">
        <f>Application!FYJ630</f>
        <v>0</v>
      </c>
      <c r="FXK41" s="384">
        <f>Application!FYL630</f>
        <v>0</v>
      </c>
      <c r="FXM41" s="384">
        <f>Application!FYN630</f>
        <v>0</v>
      </c>
      <c r="FXO41" s="384">
        <f>Application!FYP630</f>
        <v>0</v>
      </c>
      <c r="FXQ41" s="384">
        <f>Application!FYR630</f>
        <v>0</v>
      </c>
      <c r="FXS41" s="384">
        <f>Application!FYT630</f>
        <v>0</v>
      </c>
      <c r="FXU41" s="384">
        <f>Application!FYV630</f>
        <v>0</v>
      </c>
      <c r="FXW41" s="384">
        <f>Application!FYX630</f>
        <v>0</v>
      </c>
      <c r="FXY41" s="384">
        <f>Application!FYZ630</f>
        <v>0</v>
      </c>
      <c r="FYA41" s="384">
        <f>Application!FZB630</f>
        <v>0</v>
      </c>
      <c r="FYC41" s="384">
        <f>Application!FZD630</f>
        <v>0</v>
      </c>
      <c r="FYE41" s="384">
        <f>Application!FZF630</f>
        <v>0</v>
      </c>
      <c r="FYG41" s="384">
        <f>Application!FZH630</f>
        <v>0</v>
      </c>
      <c r="FYI41" s="384">
        <f>Application!FZJ630</f>
        <v>0</v>
      </c>
      <c r="FYK41" s="384">
        <f>Application!FZL630</f>
        <v>0</v>
      </c>
      <c r="FYM41" s="384">
        <f>Application!FZN630</f>
        <v>0</v>
      </c>
      <c r="FYO41" s="384">
        <f>Application!FZP630</f>
        <v>0</v>
      </c>
      <c r="FYQ41" s="384">
        <f>Application!FZR630</f>
        <v>0</v>
      </c>
      <c r="FYS41" s="384">
        <f>Application!FZT630</f>
        <v>0</v>
      </c>
      <c r="FYU41" s="384">
        <f>Application!FZV630</f>
        <v>0</v>
      </c>
      <c r="FYW41" s="384">
        <f>Application!FZX630</f>
        <v>0</v>
      </c>
      <c r="FYY41" s="384">
        <f>Application!FZZ630</f>
        <v>0</v>
      </c>
      <c r="FZA41" s="384">
        <f>Application!GAB630</f>
        <v>0</v>
      </c>
      <c r="FZC41" s="384">
        <f>Application!GAD630</f>
        <v>0</v>
      </c>
      <c r="FZE41" s="384">
        <f>Application!GAF630</f>
        <v>0</v>
      </c>
      <c r="FZG41" s="384">
        <f>Application!GAH630</f>
        <v>0</v>
      </c>
      <c r="FZI41" s="384">
        <f>Application!GAJ630</f>
        <v>0</v>
      </c>
      <c r="FZK41" s="384">
        <f>Application!GAL630</f>
        <v>0</v>
      </c>
      <c r="FZM41" s="384">
        <f>Application!GAN630</f>
        <v>0</v>
      </c>
      <c r="FZO41" s="384">
        <f>Application!GAP630</f>
        <v>0</v>
      </c>
      <c r="FZQ41" s="384">
        <f>Application!GAR630</f>
        <v>0</v>
      </c>
      <c r="FZS41" s="384">
        <f>Application!GAT630</f>
        <v>0</v>
      </c>
      <c r="FZU41" s="384">
        <f>Application!GAV630</f>
        <v>0</v>
      </c>
      <c r="FZW41" s="384">
        <f>Application!GAX630</f>
        <v>0</v>
      </c>
      <c r="FZY41" s="384">
        <f>Application!GAZ630</f>
        <v>0</v>
      </c>
      <c r="GAA41" s="384">
        <f>Application!GBB630</f>
        <v>0</v>
      </c>
      <c r="GAC41" s="384">
        <f>Application!GBD630</f>
        <v>0</v>
      </c>
      <c r="GAE41" s="384">
        <f>Application!GBF630</f>
        <v>0</v>
      </c>
      <c r="GAG41" s="384">
        <f>Application!GBH630</f>
        <v>0</v>
      </c>
      <c r="GAI41" s="384">
        <f>Application!GBJ630</f>
        <v>0</v>
      </c>
      <c r="GAK41" s="384">
        <f>Application!GBL630</f>
        <v>0</v>
      </c>
      <c r="GAM41" s="384">
        <f>Application!GBN630</f>
        <v>0</v>
      </c>
      <c r="GAO41" s="384">
        <f>Application!GBP630</f>
        <v>0</v>
      </c>
      <c r="GAQ41" s="384">
        <f>Application!GBR630</f>
        <v>0</v>
      </c>
      <c r="GAS41" s="384">
        <f>Application!GBT630</f>
        <v>0</v>
      </c>
      <c r="GAU41" s="384">
        <f>Application!GBV630</f>
        <v>0</v>
      </c>
      <c r="GAW41" s="384">
        <f>Application!GBX630</f>
        <v>0</v>
      </c>
      <c r="GAY41" s="384">
        <f>Application!GBZ630</f>
        <v>0</v>
      </c>
      <c r="GBA41" s="384">
        <f>Application!GCB630</f>
        <v>0</v>
      </c>
      <c r="GBC41" s="384">
        <f>Application!GCD630</f>
        <v>0</v>
      </c>
      <c r="GBE41" s="384">
        <f>Application!GCF630</f>
        <v>0</v>
      </c>
      <c r="GBG41" s="384">
        <f>Application!GCH630</f>
        <v>0</v>
      </c>
      <c r="GBI41" s="384">
        <f>Application!GCJ630</f>
        <v>0</v>
      </c>
      <c r="GBK41" s="384">
        <f>Application!GCL630</f>
        <v>0</v>
      </c>
      <c r="GBM41" s="384">
        <f>Application!GCN630</f>
        <v>0</v>
      </c>
      <c r="GBO41" s="384">
        <f>Application!GCP630</f>
        <v>0</v>
      </c>
      <c r="GBQ41" s="384">
        <f>Application!GCR630</f>
        <v>0</v>
      </c>
      <c r="GBS41" s="384">
        <f>Application!GCT630</f>
        <v>0</v>
      </c>
      <c r="GBU41" s="384">
        <f>Application!GCV630</f>
        <v>0</v>
      </c>
      <c r="GBW41" s="384">
        <f>Application!GCX630</f>
        <v>0</v>
      </c>
      <c r="GBY41" s="384">
        <f>Application!GCZ630</f>
        <v>0</v>
      </c>
      <c r="GCA41" s="384">
        <f>Application!GDB630</f>
        <v>0</v>
      </c>
      <c r="GCC41" s="384">
        <f>Application!GDD630</f>
        <v>0</v>
      </c>
      <c r="GCE41" s="384">
        <f>Application!GDF630</f>
        <v>0</v>
      </c>
      <c r="GCG41" s="384">
        <f>Application!GDH630</f>
        <v>0</v>
      </c>
      <c r="GCI41" s="384">
        <f>Application!GDJ630</f>
        <v>0</v>
      </c>
      <c r="GCK41" s="384">
        <f>Application!GDL630</f>
        <v>0</v>
      </c>
      <c r="GCM41" s="384">
        <f>Application!GDN630</f>
        <v>0</v>
      </c>
      <c r="GCO41" s="384">
        <f>Application!GDP630</f>
        <v>0</v>
      </c>
      <c r="GCQ41" s="384">
        <f>Application!GDR630</f>
        <v>0</v>
      </c>
      <c r="GCS41" s="384">
        <f>Application!GDT630</f>
        <v>0</v>
      </c>
      <c r="GCU41" s="384">
        <f>Application!GDV630</f>
        <v>0</v>
      </c>
      <c r="GCW41" s="384">
        <f>Application!GDX630</f>
        <v>0</v>
      </c>
      <c r="GCY41" s="384">
        <f>Application!GDZ630</f>
        <v>0</v>
      </c>
      <c r="GDA41" s="384">
        <f>Application!GEB630</f>
        <v>0</v>
      </c>
      <c r="GDC41" s="384">
        <f>Application!GED630</f>
        <v>0</v>
      </c>
      <c r="GDE41" s="384">
        <f>Application!GEF630</f>
        <v>0</v>
      </c>
      <c r="GDG41" s="384">
        <f>Application!GEH630</f>
        <v>0</v>
      </c>
      <c r="GDI41" s="384">
        <f>Application!GEJ630</f>
        <v>0</v>
      </c>
      <c r="GDK41" s="384">
        <f>Application!GEL630</f>
        <v>0</v>
      </c>
      <c r="GDM41" s="384">
        <f>Application!GEN630</f>
        <v>0</v>
      </c>
      <c r="GDO41" s="384">
        <f>Application!GEP630</f>
        <v>0</v>
      </c>
      <c r="GDQ41" s="384">
        <f>Application!GER630</f>
        <v>0</v>
      </c>
      <c r="GDS41" s="384">
        <f>Application!GET630</f>
        <v>0</v>
      </c>
      <c r="GDU41" s="384">
        <f>Application!GEV630</f>
        <v>0</v>
      </c>
      <c r="GDW41" s="384">
        <f>Application!GEX630</f>
        <v>0</v>
      </c>
      <c r="GDY41" s="384">
        <f>Application!GEZ630</f>
        <v>0</v>
      </c>
      <c r="GEA41" s="384">
        <f>Application!GFB630</f>
        <v>0</v>
      </c>
      <c r="GEC41" s="384">
        <f>Application!GFD630</f>
        <v>0</v>
      </c>
      <c r="GEE41" s="384">
        <f>Application!GFF630</f>
        <v>0</v>
      </c>
      <c r="GEG41" s="384">
        <f>Application!GFH630</f>
        <v>0</v>
      </c>
      <c r="GEI41" s="384">
        <f>Application!GFJ630</f>
        <v>0</v>
      </c>
      <c r="GEK41" s="384">
        <f>Application!GFL630</f>
        <v>0</v>
      </c>
      <c r="GEM41" s="384">
        <f>Application!GFN630</f>
        <v>0</v>
      </c>
      <c r="GEO41" s="384">
        <f>Application!GFP630</f>
        <v>0</v>
      </c>
      <c r="GEQ41" s="384">
        <f>Application!GFR630</f>
        <v>0</v>
      </c>
      <c r="GES41" s="384">
        <f>Application!GFT630</f>
        <v>0</v>
      </c>
      <c r="GEU41" s="384">
        <f>Application!GFV630</f>
        <v>0</v>
      </c>
      <c r="GEW41" s="384">
        <f>Application!GFX630</f>
        <v>0</v>
      </c>
      <c r="GEY41" s="384">
        <f>Application!GFZ630</f>
        <v>0</v>
      </c>
      <c r="GFA41" s="384">
        <f>Application!GGB630</f>
        <v>0</v>
      </c>
      <c r="GFC41" s="384">
        <f>Application!GGD630</f>
        <v>0</v>
      </c>
      <c r="GFE41" s="384">
        <f>Application!GGF630</f>
        <v>0</v>
      </c>
      <c r="GFG41" s="384">
        <f>Application!GGH630</f>
        <v>0</v>
      </c>
      <c r="GFI41" s="384">
        <f>Application!GGJ630</f>
        <v>0</v>
      </c>
      <c r="GFK41" s="384">
        <f>Application!GGL630</f>
        <v>0</v>
      </c>
      <c r="GFM41" s="384">
        <f>Application!GGN630</f>
        <v>0</v>
      </c>
      <c r="GFO41" s="384">
        <f>Application!GGP630</f>
        <v>0</v>
      </c>
      <c r="GFQ41" s="384">
        <f>Application!GGR630</f>
        <v>0</v>
      </c>
      <c r="GFS41" s="384">
        <f>Application!GGT630</f>
        <v>0</v>
      </c>
      <c r="GFU41" s="384">
        <f>Application!GGV630</f>
        <v>0</v>
      </c>
      <c r="GFW41" s="384">
        <f>Application!GGX630</f>
        <v>0</v>
      </c>
      <c r="GFY41" s="384">
        <f>Application!GGZ630</f>
        <v>0</v>
      </c>
      <c r="GGA41" s="384">
        <f>Application!GHB630</f>
        <v>0</v>
      </c>
      <c r="GGC41" s="384">
        <f>Application!GHD630</f>
        <v>0</v>
      </c>
      <c r="GGE41" s="384">
        <f>Application!GHF630</f>
        <v>0</v>
      </c>
      <c r="GGG41" s="384">
        <f>Application!GHH630</f>
        <v>0</v>
      </c>
      <c r="GGI41" s="384">
        <f>Application!GHJ630</f>
        <v>0</v>
      </c>
      <c r="GGK41" s="384">
        <f>Application!GHL630</f>
        <v>0</v>
      </c>
      <c r="GGM41" s="384">
        <f>Application!GHN630</f>
        <v>0</v>
      </c>
      <c r="GGO41" s="384">
        <f>Application!GHP630</f>
        <v>0</v>
      </c>
      <c r="GGQ41" s="384">
        <f>Application!GHR630</f>
        <v>0</v>
      </c>
      <c r="GGS41" s="384">
        <f>Application!GHT630</f>
        <v>0</v>
      </c>
      <c r="GGU41" s="384">
        <f>Application!GHV630</f>
        <v>0</v>
      </c>
      <c r="GGW41" s="384">
        <f>Application!GHX630</f>
        <v>0</v>
      </c>
      <c r="GGY41" s="384">
        <f>Application!GHZ630</f>
        <v>0</v>
      </c>
      <c r="GHA41" s="384">
        <f>Application!GIB630</f>
        <v>0</v>
      </c>
      <c r="GHC41" s="384">
        <f>Application!GID630</f>
        <v>0</v>
      </c>
      <c r="GHE41" s="384">
        <f>Application!GIF630</f>
        <v>0</v>
      </c>
      <c r="GHG41" s="384">
        <f>Application!GIH630</f>
        <v>0</v>
      </c>
      <c r="GHI41" s="384">
        <f>Application!GIJ630</f>
        <v>0</v>
      </c>
      <c r="GHK41" s="384">
        <f>Application!GIL630</f>
        <v>0</v>
      </c>
      <c r="GHM41" s="384">
        <f>Application!GIN630</f>
        <v>0</v>
      </c>
      <c r="GHO41" s="384">
        <f>Application!GIP630</f>
        <v>0</v>
      </c>
      <c r="GHQ41" s="384">
        <f>Application!GIR630</f>
        <v>0</v>
      </c>
      <c r="GHS41" s="384">
        <f>Application!GIT630</f>
        <v>0</v>
      </c>
      <c r="GHU41" s="384">
        <f>Application!GIV630</f>
        <v>0</v>
      </c>
      <c r="GHW41" s="384">
        <f>Application!GIX630</f>
        <v>0</v>
      </c>
      <c r="GHY41" s="384">
        <f>Application!GIZ630</f>
        <v>0</v>
      </c>
      <c r="GIA41" s="384">
        <f>Application!GJB630</f>
        <v>0</v>
      </c>
      <c r="GIC41" s="384">
        <f>Application!GJD630</f>
        <v>0</v>
      </c>
      <c r="GIE41" s="384">
        <f>Application!GJF630</f>
        <v>0</v>
      </c>
      <c r="GIG41" s="384">
        <f>Application!GJH630</f>
        <v>0</v>
      </c>
      <c r="GII41" s="384">
        <f>Application!GJJ630</f>
        <v>0</v>
      </c>
      <c r="GIK41" s="384">
        <f>Application!GJL630</f>
        <v>0</v>
      </c>
      <c r="GIM41" s="384">
        <f>Application!GJN630</f>
        <v>0</v>
      </c>
      <c r="GIO41" s="384">
        <f>Application!GJP630</f>
        <v>0</v>
      </c>
      <c r="GIQ41" s="384">
        <f>Application!GJR630</f>
        <v>0</v>
      </c>
      <c r="GIS41" s="384">
        <f>Application!GJT630</f>
        <v>0</v>
      </c>
      <c r="GIU41" s="384">
        <f>Application!GJV630</f>
        <v>0</v>
      </c>
      <c r="GIW41" s="384">
        <f>Application!GJX630</f>
        <v>0</v>
      </c>
      <c r="GIY41" s="384">
        <f>Application!GJZ630</f>
        <v>0</v>
      </c>
      <c r="GJA41" s="384">
        <f>Application!GKB630</f>
        <v>0</v>
      </c>
      <c r="GJC41" s="384">
        <f>Application!GKD630</f>
        <v>0</v>
      </c>
      <c r="GJE41" s="384">
        <f>Application!GKF630</f>
        <v>0</v>
      </c>
      <c r="GJG41" s="384">
        <f>Application!GKH630</f>
        <v>0</v>
      </c>
      <c r="GJI41" s="384">
        <f>Application!GKJ630</f>
        <v>0</v>
      </c>
      <c r="GJK41" s="384">
        <f>Application!GKL630</f>
        <v>0</v>
      </c>
      <c r="GJM41" s="384">
        <f>Application!GKN630</f>
        <v>0</v>
      </c>
      <c r="GJO41" s="384">
        <f>Application!GKP630</f>
        <v>0</v>
      </c>
      <c r="GJQ41" s="384">
        <f>Application!GKR630</f>
        <v>0</v>
      </c>
      <c r="GJS41" s="384">
        <f>Application!GKT630</f>
        <v>0</v>
      </c>
      <c r="GJU41" s="384">
        <f>Application!GKV630</f>
        <v>0</v>
      </c>
      <c r="GJW41" s="384">
        <f>Application!GKX630</f>
        <v>0</v>
      </c>
      <c r="GJY41" s="384">
        <f>Application!GKZ630</f>
        <v>0</v>
      </c>
      <c r="GKA41" s="384">
        <f>Application!GLB630</f>
        <v>0</v>
      </c>
      <c r="GKC41" s="384">
        <f>Application!GLD630</f>
        <v>0</v>
      </c>
      <c r="GKE41" s="384">
        <f>Application!GLF630</f>
        <v>0</v>
      </c>
      <c r="GKG41" s="384">
        <f>Application!GLH630</f>
        <v>0</v>
      </c>
      <c r="GKI41" s="384">
        <f>Application!GLJ630</f>
        <v>0</v>
      </c>
      <c r="GKK41" s="384">
        <f>Application!GLL630</f>
        <v>0</v>
      </c>
      <c r="GKM41" s="384">
        <f>Application!GLN630</f>
        <v>0</v>
      </c>
      <c r="GKO41" s="384">
        <f>Application!GLP630</f>
        <v>0</v>
      </c>
      <c r="GKQ41" s="384">
        <f>Application!GLR630</f>
        <v>0</v>
      </c>
      <c r="GKS41" s="384">
        <f>Application!GLT630</f>
        <v>0</v>
      </c>
      <c r="GKU41" s="384">
        <f>Application!GLV630</f>
        <v>0</v>
      </c>
      <c r="GKW41" s="384">
        <f>Application!GLX630</f>
        <v>0</v>
      </c>
      <c r="GKY41" s="384">
        <f>Application!GLZ630</f>
        <v>0</v>
      </c>
      <c r="GLA41" s="384">
        <f>Application!GMB630</f>
        <v>0</v>
      </c>
      <c r="GLC41" s="384">
        <f>Application!GMD630</f>
        <v>0</v>
      </c>
      <c r="GLE41" s="384">
        <f>Application!GMF630</f>
        <v>0</v>
      </c>
      <c r="GLG41" s="384">
        <f>Application!GMH630</f>
        <v>0</v>
      </c>
      <c r="GLI41" s="384">
        <f>Application!GMJ630</f>
        <v>0</v>
      </c>
      <c r="GLK41" s="384">
        <f>Application!GML630</f>
        <v>0</v>
      </c>
      <c r="GLM41" s="384">
        <f>Application!GMN630</f>
        <v>0</v>
      </c>
      <c r="GLO41" s="384">
        <f>Application!GMP630</f>
        <v>0</v>
      </c>
      <c r="GLQ41" s="384">
        <f>Application!GMR630</f>
        <v>0</v>
      </c>
      <c r="GLS41" s="384">
        <f>Application!GMT630</f>
        <v>0</v>
      </c>
      <c r="GLU41" s="384">
        <f>Application!GMV630</f>
        <v>0</v>
      </c>
      <c r="GLW41" s="384">
        <f>Application!GMX630</f>
        <v>0</v>
      </c>
      <c r="GLY41" s="384">
        <f>Application!GMZ630</f>
        <v>0</v>
      </c>
      <c r="GMA41" s="384">
        <f>Application!GNB630</f>
        <v>0</v>
      </c>
      <c r="GMC41" s="384">
        <f>Application!GND630</f>
        <v>0</v>
      </c>
      <c r="GME41" s="384">
        <f>Application!GNF630</f>
        <v>0</v>
      </c>
      <c r="GMG41" s="384">
        <f>Application!GNH630</f>
        <v>0</v>
      </c>
      <c r="GMI41" s="384">
        <f>Application!GNJ630</f>
        <v>0</v>
      </c>
      <c r="GMK41" s="384">
        <f>Application!GNL630</f>
        <v>0</v>
      </c>
      <c r="GMM41" s="384">
        <f>Application!GNN630</f>
        <v>0</v>
      </c>
      <c r="GMO41" s="384">
        <f>Application!GNP630</f>
        <v>0</v>
      </c>
      <c r="GMQ41" s="384">
        <f>Application!GNR630</f>
        <v>0</v>
      </c>
      <c r="GMS41" s="384">
        <f>Application!GNT630</f>
        <v>0</v>
      </c>
      <c r="GMU41" s="384">
        <f>Application!GNV630</f>
        <v>0</v>
      </c>
      <c r="GMW41" s="384">
        <f>Application!GNX630</f>
        <v>0</v>
      </c>
      <c r="GMY41" s="384">
        <f>Application!GNZ630</f>
        <v>0</v>
      </c>
      <c r="GNA41" s="384">
        <f>Application!GOB630</f>
        <v>0</v>
      </c>
      <c r="GNC41" s="384">
        <f>Application!GOD630</f>
        <v>0</v>
      </c>
      <c r="GNE41" s="384">
        <f>Application!GOF630</f>
        <v>0</v>
      </c>
      <c r="GNG41" s="384">
        <f>Application!GOH630</f>
        <v>0</v>
      </c>
      <c r="GNI41" s="384">
        <f>Application!GOJ630</f>
        <v>0</v>
      </c>
      <c r="GNK41" s="384">
        <f>Application!GOL630</f>
        <v>0</v>
      </c>
      <c r="GNM41" s="384">
        <f>Application!GON630</f>
        <v>0</v>
      </c>
      <c r="GNO41" s="384">
        <f>Application!GOP630</f>
        <v>0</v>
      </c>
      <c r="GNQ41" s="384">
        <f>Application!GOR630</f>
        <v>0</v>
      </c>
      <c r="GNS41" s="384">
        <f>Application!GOT630</f>
        <v>0</v>
      </c>
      <c r="GNU41" s="384">
        <f>Application!GOV630</f>
        <v>0</v>
      </c>
      <c r="GNW41" s="384">
        <f>Application!GOX630</f>
        <v>0</v>
      </c>
      <c r="GNY41" s="384">
        <f>Application!GOZ630</f>
        <v>0</v>
      </c>
      <c r="GOA41" s="384">
        <f>Application!GPB630</f>
        <v>0</v>
      </c>
      <c r="GOC41" s="384">
        <f>Application!GPD630</f>
        <v>0</v>
      </c>
      <c r="GOE41" s="384">
        <f>Application!GPF630</f>
        <v>0</v>
      </c>
      <c r="GOG41" s="384">
        <f>Application!GPH630</f>
        <v>0</v>
      </c>
      <c r="GOI41" s="384">
        <f>Application!GPJ630</f>
        <v>0</v>
      </c>
      <c r="GOK41" s="384">
        <f>Application!GPL630</f>
        <v>0</v>
      </c>
      <c r="GOM41" s="384">
        <f>Application!GPN630</f>
        <v>0</v>
      </c>
      <c r="GOO41" s="384">
        <f>Application!GPP630</f>
        <v>0</v>
      </c>
      <c r="GOQ41" s="384">
        <f>Application!GPR630</f>
        <v>0</v>
      </c>
      <c r="GOS41" s="384">
        <f>Application!GPT630</f>
        <v>0</v>
      </c>
      <c r="GOU41" s="384">
        <f>Application!GPV630</f>
        <v>0</v>
      </c>
      <c r="GOW41" s="384">
        <f>Application!GPX630</f>
        <v>0</v>
      </c>
      <c r="GOY41" s="384">
        <f>Application!GPZ630</f>
        <v>0</v>
      </c>
      <c r="GPA41" s="384">
        <f>Application!GQB630</f>
        <v>0</v>
      </c>
      <c r="GPC41" s="384">
        <f>Application!GQD630</f>
        <v>0</v>
      </c>
      <c r="GPE41" s="384">
        <f>Application!GQF630</f>
        <v>0</v>
      </c>
      <c r="GPG41" s="384">
        <f>Application!GQH630</f>
        <v>0</v>
      </c>
      <c r="GPI41" s="384">
        <f>Application!GQJ630</f>
        <v>0</v>
      </c>
      <c r="GPK41" s="384">
        <f>Application!GQL630</f>
        <v>0</v>
      </c>
      <c r="GPM41" s="384">
        <f>Application!GQN630</f>
        <v>0</v>
      </c>
      <c r="GPO41" s="384">
        <f>Application!GQP630</f>
        <v>0</v>
      </c>
      <c r="GPQ41" s="384">
        <f>Application!GQR630</f>
        <v>0</v>
      </c>
      <c r="GPS41" s="384">
        <f>Application!GQT630</f>
        <v>0</v>
      </c>
      <c r="GPU41" s="384">
        <f>Application!GQV630</f>
        <v>0</v>
      </c>
      <c r="GPW41" s="384">
        <f>Application!GQX630</f>
        <v>0</v>
      </c>
      <c r="GPY41" s="384">
        <f>Application!GQZ630</f>
        <v>0</v>
      </c>
      <c r="GQA41" s="384">
        <f>Application!GRB630</f>
        <v>0</v>
      </c>
      <c r="GQC41" s="384">
        <f>Application!GRD630</f>
        <v>0</v>
      </c>
      <c r="GQE41" s="384">
        <f>Application!GRF630</f>
        <v>0</v>
      </c>
      <c r="GQG41" s="384">
        <f>Application!GRH630</f>
        <v>0</v>
      </c>
      <c r="GQI41" s="384">
        <f>Application!GRJ630</f>
        <v>0</v>
      </c>
      <c r="GQK41" s="384">
        <f>Application!GRL630</f>
        <v>0</v>
      </c>
      <c r="GQM41" s="384">
        <f>Application!GRN630</f>
        <v>0</v>
      </c>
      <c r="GQO41" s="384">
        <f>Application!GRP630</f>
        <v>0</v>
      </c>
      <c r="GQQ41" s="384">
        <f>Application!GRR630</f>
        <v>0</v>
      </c>
      <c r="GQS41" s="384">
        <f>Application!GRT630</f>
        <v>0</v>
      </c>
      <c r="GQU41" s="384">
        <f>Application!GRV630</f>
        <v>0</v>
      </c>
      <c r="GQW41" s="384">
        <f>Application!GRX630</f>
        <v>0</v>
      </c>
      <c r="GQY41" s="384">
        <f>Application!GRZ630</f>
        <v>0</v>
      </c>
      <c r="GRA41" s="384">
        <f>Application!GSB630</f>
        <v>0</v>
      </c>
      <c r="GRC41" s="384">
        <f>Application!GSD630</f>
        <v>0</v>
      </c>
      <c r="GRE41" s="384">
        <f>Application!GSF630</f>
        <v>0</v>
      </c>
      <c r="GRG41" s="384">
        <f>Application!GSH630</f>
        <v>0</v>
      </c>
      <c r="GRI41" s="384">
        <f>Application!GSJ630</f>
        <v>0</v>
      </c>
      <c r="GRK41" s="384">
        <f>Application!GSL630</f>
        <v>0</v>
      </c>
      <c r="GRM41" s="384">
        <f>Application!GSN630</f>
        <v>0</v>
      </c>
      <c r="GRO41" s="384">
        <f>Application!GSP630</f>
        <v>0</v>
      </c>
      <c r="GRQ41" s="384">
        <f>Application!GSR630</f>
        <v>0</v>
      </c>
      <c r="GRS41" s="384">
        <f>Application!GST630</f>
        <v>0</v>
      </c>
      <c r="GRU41" s="384">
        <f>Application!GSV630</f>
        <v>0</v>
      </c>
      <c r="GRW41" s="384">
        <f>Application!GSX630</f>
        <v>0</v>
      </c>
      <c r="GRY41" s="384">
        <f>Application!GSZ630</f>
        <v>0</v>
      </c>
      <c r="GSA41" s="384">
        <f>Application!GTB630</f>
        <v>0</v>
      </c>
      <c r="GSC41" s="384">
        <f>Application!GTD630</f>
        <v>0</v>
      </c>
      <c r="GSE41" s="384">
        <f>Application!GTF630</f>
        <v>0</v>
      </c>
      <c r="GSG41" s="384">
        <f>Application!GTH630</f>
        <v>0</v>
      </c>
      <c r="GSI41" s="384">
        <f>Application!GTJ630</f>
        <v>0</v>
      </c>
      <c r="GSK41" s="384">
        <f>Application!GTL630</f>
        <v>0</v>
      </c>
      <c r="GSM41" s="384">
        <f>Application!GTN630</f>
        <v>0</v>
      </c>
      <c r="GSO41" s="384">
        <f>Application!GTP630</f>
        <v>0</v>
      </c>
      <c r="GSQ41" s="384">
        <f>Application!GTR630</f>
        <v>0</v>
      </c>
      <c r="GSS41" s="384">
        <f>Application!GTT630</f>
        <v>0</v>
      </c>
      <c r="GSU41" s="384">
        <f>Application!GTV630</f>
        <v>0</v>
      </c>
      <c r="GSW41" s="384">
        <f>Application!GTX630</f>
        <v>0</v>
      </c>
      <c r="GSY41" s="384">
        <f>Application!GTZ630</f>
        <v>0</v>
      </c>
      <c r="GTA41" s="384">
        <f>Application!GUB630</f>
        <v>0</v>
      </c>
      <c r="GTC41" s="384">
        <f>Application!GUD630</f>
        <v>0</v>
      </c>
      <c r="GTE41" s="384">
        <f>Application!GUF630</f>
        <v>0</v>
      </c>
      <c r="GTG41" s="384">
        <f>Application!GUH630</f>
        <v>0</v>
      </c>
      <c r="GTI41" s="384">
        <f>Application!GUJ630</f>
        <v>0</v>
      </c>
      <c r="GTK41" s="384">
        <f>Application!GUL630</f>
        <v>0</v>
      </c>
      <c r="GTM41" s="384">
        <f>Application!GUN630</f>
        <v>0</v>
      </c>
      <c r="GTO41" s="384">
        <f>Application!GUP630</f>
        <v>0</v>
      </c>
      <c r="GTQ41" s="384">
        <f>Application!GUR630</f>
        <v>0</v>
      </c>
      <c r="GTS41" s="384">
        <f>Application!GUT630</f>
        <v>0</v>
      </c>
      <c r="GTU41" s="384">
        <f>Application!GUV630</f>
        <v>0</v>
      </c>
      <c r="GTW41" s="384">
        <f>Application!GUX630</f>
        <v>0</v>
      </c>
      <c r="GTY41" s="384">
        <f>Application!GUZ630</f>
        <v>0</v>
      </c>
      <c r="GUA41" s="384">
        <f>Application!GVB630</f>
        <v>0</v>
      </c>
      <c r="GUC41" s="384">
        <f>Application!GVD630</f>
        <v>0</v>
      </c>
      <c r="GUE41" s="384">
        <f>Application!GVF630</f>
        <v>0</v>
      </c>
      <c r="GUG41" s="384">
        <f>Application!GVH630</f>
        <v>0</v>
      </c>
      <c r="GUI41" s="384">
        <f>Application!GVJ630</f>
        <v>0</v>
      </c>
      <c r="GUK41" s="384">
        <f>Application!GVL630</f>
        <v>0</v>
      </c>
      <c r="GUM41" s="384">
        <f>Application!GVN630</f>
        <v>0</v>
      </c>
      <c r="GUO41" s="384">
        <f>Application!GVP630</f>
        <v>0</v>
      </c>
      <c r="GUQ41" s="384">
        <f>Application!GVR630</f>
        <v>0</v>
      </c>
      <c r="GUS41" s="384">
        <f>Application!GVT630</f>
        <v>0</v>
      </c>
      <c r="GUU41" s="384">
        <f>Application!GVV630</f>
        <v>0</v>
      </c>
      <c r="GUW41" s="384">
        <f>Application!GVX630</f>
        <v>0</v>
      </c>
      <c r="GUY41" s="384">
        <f>Application!GVZ630</f>
        <v>0</v>
      </c>
      <c r="GVA41" s="384">
        <f>Application!GWB630</f>
        <v>0</v>
      </c>
      <c r="GVC41" s="384">
        <f>Application!GWD630</f>
        <v>0</v>
      </c>
      <c r="GVE41" s="384">
        <f>Application!GWF630</f>
        <v>0</v>
      </c>
      <c r="GVG41" s="384">
        <f>Application!GWH630</f>
        <v>0</v>
      </c>
      <c r="GVI41" s="384">
        <f>Application!GWJ630</f>
        <v>0</v>
      </c>
      <c r="GVK41" s="384">
        <f>Application!GWL630</f>
        <v>0</v>
      </c>
      <c r="GVM41" s="384">
        <f>Application!GWN630</f>
        <v>0</v>
      </c>
      <c r="GVO41" s="384">
        <f>Application!GWP630</f>
        <v>0</v>
      </c>
      <c r="GVQ41" s="384">
        <f>Application!GWR630</f>
        <v>0</v>
      </c>
      <c r="GVS41" s="384">
        <f>Application!GWT630</f>
        <v>0</v>
      </c>
      <c r="GVU41" s="384">
        <f>Application!GWV630</f>
        <v>0</v>
      </c>
      <c r="GVW41" s="384">
        <f>Application!GWX630</f>
        <v>0</v>
      </c>
      <c r="GVY41" s="384">
        <f>Application!GWZ630</f>
        <v>0</v>
      </c>
      <c r="GWA41" s="384">
        <f>Application!GXB630</f>
        <v>0</v>
      </c>
      <c r="GWC41" s="384">
        <f>Application!GXD630</f>
        <v>0</v>
      </c>
      <c r="GWE41" s="384">
        <f>Application!GXF630</f>
        <v>0</v>
      </c>
      <c r="GWG41" s="384">
        <f>Application!GXH630</f>
        <v>0</v>
      </c>
      <c r="GWI41" s="384">
        <f>Application!GXJ630</f>
        <v>0</v>
      </c>
      <c r="GWK41" s="384">
        <f>Application!GXL630</f>
        <v>0</v>
      </c>
      <c r="GWM41" s="384">
        <f>Application!GXN630</f>
        <v>0</v>
      </c>
      <c r="GWO41" s="384">
        <f>Application!GXP630</f>
        <v>0</v>
      </c>
      <c r="GWQ41" s="384">
        <f>Application!GXR630</f>
        <v>0</v>
      </c>
      <c r="GWS41" s="384">
        <f>Application!GXT630</f>
        <v>0</v>
      </c>
      <c r="GWU41" s="384">
        <f>Application!GXV630</f>
        <v>0</v>
      </c>
      <c r="GWW41" s="384">
        <f>Application!GXX630</f>
        <v>0</v>
      </c>
      <c r="GWY41" s="384">
        <f>Application!GXZ630</f>
        <v>0</v>
      </c>
      <c r="GXA41" s="384">
        <f>Application!GYB630</f>
        <v>0</v>
      </c>
      <c r="GXC41" s="384">
        <f>Application!GYD630</f>
        <v>0</v>
      </c>
      <c r="GXE41" s="384">
        <f>Application!GYF630</f>
        <v>0</v>
      </c>
      <c r="GXG41" s="384">
        <f>Application!GYH630</f>
        <v>0</v>
      </c>
      <c r="GXI41" s="384">
        <f>Application!GYJ630</f>
        <v>0</v>
      </c>
      <c r="GXK41" s="384">
        <f>Application!GYL630</f>
        <v>0</v>
      </c>
      <c r="GXM41" s="384">
        <f>Application!GYN630</f>
        <v>0</v>
      </c>
      <c r="GXO41" s="384">
        <f>Application!GYP630</f>
        <v>0</v>
      </c>
      <c r="GXQ41" s="384">
        <f>Application!GYR630</f>
        <v>0</v>
      </c>
      <c r="GXS41" s="384">
        <f>Application!GYT630</f>
        <v>0</v>
      </c>
      <c r="GXU41" s="384">
        <f>Application!GYV630</f>
        <v>0</v>
      </c>
      <c r="GXW41" s="384">
        <f>Application!GYX630</f>
        <v>0</v>
      </c>
      <c r="GXY41" s="384">
        <f>Application!GYZ630</f>
        <v>0</v>
      </c>
      <c r="GYA41" s="384">
        <f>Application!GZB630</f>
        <v>0</v>
      </c>
      <c r="GYC41" s="384">
        <f>Application!GZD630</f>
        <v>0</v>
      </c>
      <c r="GYE41" s="384">
        <f>Application!GZF630</f>
        <v>0</v>
      </c>
      <c r="GYG41" s="384">
        <f>Application!GZH630</f>
        <v>0</v>
      </c>
      <c r="GYI41" s="384">
        <f>Application!GZJ630</f>
        <v>0</v>
      </c>
      <c r="GYK41" s="384">
        <f>Application!GZL630</f>
        <v>0</v>
      </c>
      <c r="GYM41" s="384">
        <f>Application!GZN630</f>
        <v>0</v>
      </c>
      <c r="GYO41" s="384">
        <f>Application!GZP630</f>
        <v>0</v>
      </c>
      <c r="GYQ41" s="384">
        <f>Application!GZR630</f>
        <v>0</v>
      </c>
      <c r="GYS41" s="384">
        <f>Application!GZT630</f>
        <v>0</v>
      </c>
      <c r="GYU41" s="384">
        <f>Application!GZV630</f>
        <v>0</v>
      </c>
      <c r="GYW41" s="384">
        <f>Application!GZX630</f>
        <v>0</v>
      </c>
      <c r="GYY41" s="384">
        <f>Application!GZZ630</f>
        <v>0</v>
      </c>
      <c r="GZA41" s="384">
        <f>Application!HAB630</f>
        <v>0</v>
      </c>
      <c r="GZC41" s="384">
        <f>Application!HAD630</f>
        <v>0</v>
      </c>
      <c r="GZE41" s="384">
        <f>Application!HAF630</f>
        <v>0</v>
      </c>
      <c r="GZG41" s="384">
        <f>Application!HAH630</f>
        <v>0</v>
      </c>
      <c r="GZI41" s="384">
        <f>Application!HAJ630</f>
        <v>0</v>
      </c>
      <c r="GZK41" s="384">
        <f>Application!HAL630</f>
        <v>0</v>
      </c>
      <c r="GZM41" s="384">
        <f>Application!HAN630</f>
        <v>0</v>
      </c>
      <c r="GZO41" s="384">
        <f>Application!HAP630</f>
        <v>0</v>
      </c>
      <c r="GZQ41" s="384">
        <f>Application!HAR630</f>
        <v>0</v>
      </c>
      <c r="GZS41" s="384">
        <f>Application!HAT630</f>
        <v>0</v>
      </c>
      <c r="GZU41" s="384">
        <f>Application!HAV630</f>
        <v>0</v>
      </c>
      <c r="GZW41" s="384">
        <f>Application!HAX630</f>
        <v>0</v>
      </c>
      <c r="GZY41" s="384">
        <f>Application!HAZ630</f>
        <v>0</v>
      </c>
      <c r="HAA41" s="384">
        <f>Application!HBB630</f>
        <v>0</v>
      </c>
      <c r="HAC41" s="384">
        <f>Application!HBD630</f>
        <v>0</v>
      </c>
      <c r="HAE41" s="384">
        <f>Application!HBF630</f>
        <v>0</v>
      </c>
      <c r="HAG41" s="384">
        <f>Application!HBH630</f>
        <v>0</v>
      </c>
      <c r="HAI41" s="384">
        <f>Application!HBJ630</f>
        <v>0</v>
      </c>
      <c r="HAK41" s="384">
        <f>Application!HBL630</f>
        <v>0</v>
      </c>
      <c r="HAM41" s="384">
        <f>Application!HBN630</f>
        <v>0</v>
      </c>
      <c r="HAO41" s="384">
        <f>Application!HBP630</f>
        <v>0</v>
      </c>
      <c r="HAQ41" s="384">
        <f>Application!HBR630</f>
        <v>0</v>
      </c>
      <c r="HAS41" s="384">
        <f>Application!HBT630</f>
        <v>0</v>
      </c>
      <c r="HAU41" s="384">
        <f>Application!HBV630</f>
        <v>0</v>
      </c>
      <c r="HAW41" s="384">
        <f>Application!HBX630</f>
        <v>0</v>
      </c>
      <c r="HAY41" s="384">
        <f>Application!HBZ630</f>
        <v>0</v>
      </c>
      <c r="HBA41" s="384">
        <f>Application!HCB630</f>
        <v>0</v>
      </c>
      <c r="HBC41" s="384">
        <f>Application!HCD630</f>
        <v>0</v>
      </c>
      <c r="HBE41" s="384">
        <f>Application!HCF630</f>
        <v>0</v>
      </c>
      <c r="HBG41" s="384">
        <f>Application!HCH630</f>
        <v>0</v>
      </c>
      <c r="HBI41" s="384">
        <f>Application!HCJ630</f>
        <v>0</v>
      </c>
      <c r="HBK41" s="384">
        <f>Application!HCL630</f>
        <v>0</v>
      </c>
      <c r="HBM41" s="384">
        <f>Application!HCN630</f>
        <v>0</v>
      </c>
      <c r="HBO41" s="384">
        <f>Application!HCP630</f>
        <v>0</v>
      </c>
      <c r="HBQ41" s="384">
        <f>Application!HCR630</f>
        <v>0</v>
      </c>
      <c r="HBS41" s="384">
        <f>Application!HCT630</f>
        <v>0</v>
      </c>
      <c r="HBU41" s="384">
        <f>Application!HCV630</f>
        <v>0</v>
      </c>
      <c r="HBW41" s="384">
        <f>Application!HCX630</f>
        <v>0</v>
      </c>
      <c r="HBY41" s="384">
        <f>Application!HCZ630</f>
        <v>0</v>
      </c>
      <c r="HCA41" s="384">
        <f>Application!HDB630</f>
        <v>0</v>
      </c>
      <c r="HCC41" s="384">
        <f>Application!HDD630</f>
        <v>0</v>
      </c>
      <c r="HCE41" s="384">
        <f>Application!HDF630</f>
        <v>0</v>
      </c>
      <c r="HCG41" s="384">
        <f>Application!HDH630</f>
        <v>0</v>
      </c>
      <c r="HCI41" s="384">
        <f>Application!HDJ630</f>
        <v>0</v>
      </c>
      <c r="HCK41" s="384">
        <f>Application!HDL630</f>
        <v>0</v>
      </c>
      <c r="HCM41" s="384">
        <f>Application!HDN630</f>
        <v>0</v>
      </c>
      <c r="HCO41" s="384">
        <f>Application!HDP630</f>
        <v>0</v>
      </c>
      <c r="HCQ41" s="384">
        <f>Application!HDR630</f>
        <v>0</v>
      </c>
      <c r="HCS41" s="384">
        <f>Application!HDT630</f>
        <v>0</v>
      </c>
      <c r="HCU41" s="384">
        <f>Application!HDV630</f>
        <v>0</v>
      </c>
      <c r="HCW41" s="384">
        <f>Application!HDX630</f>
        <v>0</v>
      </c>
      <c r="HCY41" s="384">
        <f>Application!HDZ630</f>
        <v>0</v>
      </c>
      <c r="HDA41" s="384">
        <f>Application!HEB630</f>
        <v>0</v>
      </c>
      <c r="HDC41" s="384">
        <f>Application!HED630</f>
        <v>0</v>
      </c>
      <c r="HDE41" s="384">
        <f>Application!HEF630</f>
        <v>0</v>
      </c>
      <c r="HDG41" s="384">
        <f>Application!HEH630</f>
        <v>0</v>
      </c>
      <c r="HDI41" s="384">
        <f>Application!HEJ630</f>
        <v>0</v>
      </c>
      <c r="HDK41" s="384">
        <f>Application!HEL630</f>
        <v>0</v>
      </c>
      <c r="HDM41" s="384">
        <f>Application!HEN630</f>
        <v>0</v>
      </c>
      <c r="HDO41" s="384">
        <f>Application!HEP630</f>
        <v>0</v>
      </c>
      <c r="HDQ41" s="384">
        <f>Application!HER630</f>
        <v>0</v>
      </c>
      <c r="HDS41" s="384">
        <f>Application!HET630</f>
        <v>0</v>
      </c>
      <c r="HDU41" s="384">
        <f>Application!HEV630</f>
        <v>0</v>
      </c>
      <c r="HDW41" s="384">
        <f>Application!HEX630</f>
        <v>0</v>
      </c>
      <c r="HDY41" s="384">
        <f>Application!HEZ630</f>
        <v>0</v>
      </c>
      <c r="HEA41" s="384">
        <f>Application!HFB630</f>
        <v>0</v>
      </c>
      <c r="HEC41" s="384">
        <f>Application!HFD630</f>
        <v>0</v>
      </c>
      <c r="HEE41" s="384">
        <f>Application!HFF630</f>
        <v>0</v>
      </c>
      <c r="HEG41" s="384">
        <f>Application!HFH630</f>
        <v>0</v>
      </c>
      <c r="HEI41" s="384">
        <f>Application!HFJ630</f>
        <v>0</v>
      </c>
      <c r="HEK41" s="384">
        <f>Application!HFL630</f>
        <v>0</v>
      </c>
      <c r="HEM41" s="384">
        <f>Application!HFN630</f>
        <v>0</v>
      </c>
      <c r="HEO41" s="384">
        <f>Application!HFP630</f>
        <v>0</v>
      </c>
      <c r="HEQ41" s="384">
        <f>Application!HFR630</f>
        <v>0</v>
      </c>
      <c r="HES41" s="384">
        <f>Application!HFT630</f>
        <v>0</v>
      </c>
      <c r="HEU41" s="384">
        <f>Application!HFV630</f>
        <v>0</v>
      </c>
      <c r="HEW41" s="384">
        <f>Application!HFX630</f>
        <v>0</v>
      </c>
      <c r="HEY41" s="384">
        <f>Application!HFZ630</f>
        <v>0</v>
      </c>
      <c r="HFA41" s="384">
        <f>Application!HGB630</f>
        <v>0</v>
      </c>
      <c r="HFC41" s="384">
        <f>Application!HGD630</f>
        <v>0</v>
      </c>
      <c r="HFE41" s="384">
        <f>Application!HGF630</f>
        <v>0</v>
      </c>
      <c r="HFG41" s="384">
        <f>Application!HGH630</f>
        <v>0</v>
      </c>
      <c r="HFI41" s="384">
        <f>Application!HGJ630</f>
        <v>0</v>
      </c>
      <c r="HFK41" s="384">
        <f>Application!HGL630</f>
        <v>0</v>
      </c>
      <c r="HFM41" s="384">
        <f>Application!HGN630</f>
        <v>0</v>
      </c>
      <c r="HFO41" s="384">
        <f>Application!HGP630</f>
        <v>0</v>
      </c>
      <c r="HFQ41" s="384">
        <f>Application!HGR630</f>
        <v>0</v>
      </c>
      <c r="HFS41" s="384">
        <f>Application!HGT630</f>
        <v>0</v>
      </c>
      <c r="HFU41" s="384">
        <f>Application!HGV630</f>
        <v>0</v>
      </c>
      <c r="HFW41" s="384">
        <f>Application!HGX630</f>
        <v>0</v>
      </c>
      <c r="HFY41" s="384">
        <f>Application!HGZ630</f>
        <v>0</v>
      </c>
      <c r="HGA41" s="384">
        <f>Application!HHB630</f>
        <v>0</v>
      </c>
      <c r="HGC41" s="384">
        <f>Application!HHD630</f>
        <v>0</v>
      </c>
      <c r="HGE41" s="384">
        <f>Application!HHF630</f>
        <v>0</v>
      </c>
      <c r="HGG41" s="384">
        <f>Application!HHH630</f>
        <v>0</v>
      </c>
      <c r="HGI41" s="384">
        <f>Application!HHJ630</f>
        <v>0</v>
      </c>
      <c r="HGK41" s="384">
        <f>Application!HHL630</f>
        <v>0</v>
      </c>
      <c r="HGM41" s="384">
        <f>Application!HHN630</f>
        <v>0</v>
      </c>
      <c r="HGO41" s="384">
        <f>Application!HHP630</f>
        <v>0</v>
      </c>
      <c r="HGQ41" s="384">
        <f>Application!HHR630</f>
        <v>0</v>
      </c>
      <c r="HGS41" s="384">
        <f>Application!HHT630</f>
        <v>0</v>
      </c>
      <c r="HGU41" s="384">
        <f>Application!HHV630</f>
        <v>0</v>
      </c>
      <c r="HGW41" s="384">
        <f>Application!HHX630</f>
        <v>0</v>
      </c>
      <c r="HGY41" s="384">
        <f>Application!HHZ630</f>
        <v>0</v>
      </c>
      <c r="HHA41" s="384">
        <f>Application!HIB630</f>
        <v>0</v>
      </c>
      <c r="HHC41" s="384">
        <f>Application!HID630</f>
        <v>0</v>
      </c>
      <c r="HHE41" s="384">
        <f>Application!HIF630</f>
        <v>0</v>
      </c>
      <c r="HHG41" s="384">
        <f>Application!HIH630</f>
        <v>0</v>
      </c>
      <c r="HHI41" s="384">
        <f>Application!HIJ630</f>
        <v>0</v>
      </c>
      <c r="HHK41" s="384">
        <f>Application!HIL630</f>
        <v>0</v>
      </c>
      <c r="HHM41" s="384">
        <f>Application!HIN630</f>
        <v>0</v>
      </c>
      <c r="HHO41" s="384">
        <f>Application!HIP630</f>
        <v>0</v>
      </c>
      <c r="HHQ41" s="384">
        <f>Application!HIR630</f>
        <v>0</v>
      </c>
      <c r="HHS41" s="384">
        <f>Application!HIT630</f>
        <v>0</v>
      </c>
      <c r="HHU41" s="384">
        <f>Application!HIV630</f>
        <v>0</v>
      </c>
      <c r="HHW41" s="384">
        <f>Application!HIX630</f>
        <v>0</v>
      </c>
      <c r="HHY41" s="384">
        <f>Application!HIZ630</f>
        <v>0</v>
      </c>
      <c r="HIA41" s="384">
        <f>Application!HJB630</f>
        <v>0</v>
      </c>
      <c r="HIC41" s="384">
        <f>Application!HJD630</f>
        <v>0</v>
      </c>
      <c r="HIE41" s="384">
        <f>Application!HJF630</f>
        <v>0</v>
      </c>
      <c r="HIG41" s="384">
        <f>Application!HJH630</f>
        <v>0</v>
      </c>
      <c r="HII41" s="384">
        <f>Application!HJJ630</f>
        <v>0</v>
      </c>
      <c r="HIK41" s="384">
        <f>Application!HJL630</f>
        <v>0</v>
      </c>
      <c r="HIM41" s="384">
        <f>Application!HJN630</f>
        <v>0</v>
      </c>
      <c r="HIO41" s="384">
        <f>Application!HJP630</f>
        <v>0</v>
      </c>
      <c r="HIQ41" s="384">
        <f>Application!HJR630</f>
        <v>0</v>
      </c>
      <c r="HIS41" s="384">
        <f>Application!HJT630</f>
        <v>0</v>
      </c>
      <c r="HIU41" s="384">
        <f>Application!HJV630</f>
        <v>0</v>
      </c>
      <c r="HIW41" s="384">
        <f>Application!HJX630</f>
        <v>0</v>
      </c>
      <c r="HIY41" s="384">
        <f>Application!HJZ630</f>
        <v>0</v>
      </c>
      <c r="HJA41" s="384">
        <f>Application!HKB630</f>
        <v>0</v>
      </c>
      <c r="HJC41" s="384">
        <f>Application!HKD630</f>
        <v>0</v>
      </c>
      <c r="HJE41" s="384">
        <f>Application!HKF630</f>
        <v>0</v>
      </c>
      <c r="HJG41" s="384">
        <f>Application!HKH630</f>
        <v>0</v>
      </c>
      <c r="HJI41" s="384">
        <f>Application!HKJ630</f>
        <v>0</v>
      </c>
      <c r="HJK41" s="384">
        <f>Application!HKL630</f>
        <v>0</v>
      </c>
      <c r="HJM41" s="384">
        <f>Application!HKN630</f>
        <v>0</v>
      </c>
      <c r="HJO41" s="384">
        <f>Application!HKP630</f>
        <v>0</v>
      </c>
      <c r="HJQ41" s="384">
        <f>Application!HKR630</f>
        <v>0</v>
      </c>
      <c r="HJS41" s="384">
        <f>Application!HKT630</f>
        <v>0</v>
      </c>
      <c r="HJU41" s="384">
        <f>Application!HKV630</f>
        <v>0</v>
      </c>
      <c r="HJW41" s="384">
        <f>Application!HKX630</f>
        <v>0</v>
      </c>
      <c r="HJY41" s="384">
        <f>Application!HKZ630</f>
        <v>0</v>
      </c>
      <c r="HKA41" s="384">
        <f>Application!HLB630</f>
        <v>0</v>
      </c>
      <c r="HKC41" s="384">
        <f>Application!HLD630</f>
        <v>0</v>
      </c>
      <c r="HKE41" s="384">
        <f>Application!HLF630</f>
        <v>0</v>
      </c>
      <c r="HKG41" s="384">
        <f>Application!HLH630</f>
        <v>0</v>
      </c>
      <c r="HKI41" s="384">
        <f>Application!HLJ630</f>
        <v>0</v>
      </c>
      <c r="HKK41" s="384">
        <f>Application!HLL630</f>
        <v>0</v>
      </c>
      <c r="HKM41" s="384">
        <f>Application!HLN630</f>
        <v>0</v>
      </c>
      <c r="HKO41" s="384">
        <f>Application!HLP630</f>
        <v>0</v>
      </c>
      <c r="HKQ41" s="384">
        <f>Application!HLR630</f>
        <v>0</v>
      </c>
      <c r="HKS41" s="384">
        <f>Application!HLT630</f>
        <v>0</v>
      </c>
      <c r="HKU41" s="384">
        <f>Application!HLV630</f>
        <v>0</v>
      </c>
      <c r="HKW41" s="384">
        <f>Application!HLX630</f>
        <v>0</v>
      </c>
      <c r="HKY41" s="384">
        <f>Application!HLZ630</f>
        <v>0</v>
      </c>
      <c r="HLA41" s="384">
        <f>Application!HMB630</f>
        <v>0</v>
      </c>
      <c r="HLC41" s="384">
        <f>Application!HMD630</f>
        <v>0</v>
      </c>
      <c r="HLE41" s="384">
        <f>Application!HMF630</f>
        <v>0</v>
      </c>
      <c r="HLG41" s="384">
        <f>Application!HMH630</f>
        <v>0</v>
      </c>
      <c r="HLI41" s="384">
        <f>Application!HMJ630</f>
        <v>0</v>
      </c>
      <c r="HLK41" s="384">
        <f>Application!HML630</f>
        <v>0</v>
      </c>
      <c r="HLM41" s="384">
        <f>Application!HMN630</f>
        <v>0</v>
      </c>
      <c r="HLO41" s="384">
        <f>Application!HMP630</f>
        <v>0</v>
      </c>
      <c r="HLQ41" s="384">
        <f>Application!HMR630</f>
        <v>0</v>
      </c>
      <c r="HLS41" s="384">
        <f>Application!HMT630</f>
        <v>0</v>
      </c>
      <c r="HLU41" s="384">
        <f>Application!HMV630</f>
        <v>0</v>
      </c>
      <c r="HLW41" s="384">
        <f>Application!HMX630</f>
        <v>0</v>
      </c>
      <c r="HLY41" s="384">
        <f>Application!HMZ630</f>
        <v>0</v>
      </c>
      <c r="HMA41" s="384">
        <f>Application!HNB630</f>
        <v>0</v>
      </c>
      <c r="HMC41" s="384">
        <f>Application!HND630</f>
        <v>0</v>
      </c>
      <c r="HME41" s="384">
        <f>Application!HNF630</f>
        <v>0</v>
      </c>
      <c r="HMG41" s="384">
        <f>Application!HNH630</f>
        <v>0</v>
      </c>
      <c r="HMI41" s="384">
        <f>Application!HNJ630</f>
        <v>0</v>
      </c>
      <c r="HMK41" s="384">
        <f>Application!HNL630</f>
        <v>0</v>
      </c>
      <c r="HMM41" s="384">
        <f>Application!HNN630</f>
        <v>0</v>
      </c>
      <c r="HMO41" s="384">
        <f>Application!HNP630</f>
        <v>0</v>
      </c>
      <c r="HMQ41" s="384">
        <f>Application!HNR630</f>
        <v>0</v>
      </c>
      <c r="HMS41" s="384">
        <f>Application!HNT630</f>
        <v>0</v>
      </c>
      <c r="HMU41" s="384">
        <f>Application!HNV630</f>
        <v>0</v>
      </c>
      <c r="HMW41" s="384">
        <f>Application!HNX630</f>
        <v>0</v>
      </c>
      <c r="HMY41" s="384">
        <f>Application!HNZ630</f>
        <v>0</v>
      </c>
      <c r="HNA41" s="384">
        <f>Application!HOB630</f>
        <v>0</v>
      </c>
      <c r="HNC41" s="384">
        <f>Application!HOD630</f>
        <v>0</v>
      </c>
      <c r="HNE41" s="384">
        <f>Application!HOF630</f>
        <v>0</v>
      </c>
      <c r="HNG41" s="384">
        <f>Application!HOH630</f>
        <v>0</v>
      </c>
      <c r="HNI41" s="384">
        <f>Application!HOJ630</f>
        <v>0</v>
      </c>
      <c r="HNK41" s="384">
        <f>Application!HOL630</f>
        <v>0</v>
      </c>
      <c r="HNM41" s="384">
        <f>Application!HON630</f>
        <v>0</v>
      </c>
      <c r="HNO41" s="384">
        <f>Application!HOP630</f>
        <v>0</v>
      </c>
      <c r="HNQ41" s="384">
        <f>Application!HOR630</f>
        <v>0</v>
      </c>
      <c r="HNS41" s="384">
        <f>Application!HOT630</f>
        <v>0</v>
      </c>
      <c r="HNU41" s="384">
        <f>Application!HOV630</f>
        <v>0</v>
      </c>
      <c r="HNW41" s="384">
        <f>Application!HOX630</f>
        <v>0</v>
      </c>
      <c r="HNY41" s="384">
        <f>Application!HOZ630</f>
        <v>0</v>
      </c>
      <c r="HOA41" s="384">
        <f>Application!HPB630</f>
        <v>0</v>
      </c>
      <c r="HOC41" s="384">
        <f>Application!HPD630</f>
        <v>0</v>
      </c>
      <c r="HOE41" s="384">
        <f>Application!HPF630</f>
        <v>0</v>
      </c>
      <c r="HOG41" s="384">
        <f>Application!HPH630</f>
        <v>0</v>
      </c>
      <c r="HOI41" s="384">
        <f>Application!HPJ630</f>
        <v>0</v>
      </c>
      <c r="HOK41" s="384">
        <f>Application!HPL630</f>
        <v>0</v>
      </c>
      <c r="HOM41" s="384">
        <f>Application!HPN630</f>
        <v>0</v>
      </c>
      <c r="HOO41" s="384">
        <f>Application!HPP630</f>
        <v>0</v>
      </c>
      <c r="HOQ41" s="384">
        <f>Application!HPR630</f>
        <v>0</v>
      </c>
      <c r="HOS41" s="384">
        <f>Application!HPT630</f>
        <v>0</v>
      </c>
      <c r="HOU41" s="384">
        <f>Application!HPV630</f>
        <v>0</v>
      </c>
      <c r="HOW41" s="384">
        <f>Application!HPX630</f>
        <v>0</v>
      </c>
      <c r="HOY41" s="384">
        <f>Application!HPZ630</f>
        <v>0</v>
      </c>
      <c r="HPA41" s="384">
        <f>Application!HQB630</f>
        <v>0</v>
      </c>
      <c r="HPC41" s="384">
        <f>Application!HQD630</f>
        <v>0</v>
      </c>
      <c r="HPE41" s="384">
        <f>Application!HQF630</f>
        <v>0</v>
      </c>
      <c r="HPG41" s="384">
        <f>Application!HQH630</f>
        <v>0</v>
      </c>
      <c r="HPI41" s="384">
        <f>Application!HQJ630</f>
        <v>0</v>
      </c>
      <c r="HPK41" s="384">
        <f>Application!HQL630</f>
        <v>0</v>
      </c>
      <c r="HPM41" s="384">
        <f>Application!HQN630</f>
        <v>0</v>
      </c>
      <c r="HPO41" s="384">
        <f>Application!HQP630</f>
        <v>0</v>
      </c>
      <c r="HPQ41" s="384">
        <f>Application!HQR630</f>
        <v>0</v>
      </c>
      <c r="HPS41" s="384">
        <f>Application!HQT630</f>
        <v>0</v>
      </c>
      <c r="HPU41" s="384">
        <f>Application!HQV630</f>
        <v>0</v>
      </c>
      <c r="HPW41" s="384">
        <f>Application!HQX630</f>
        <v>0</v>
      </c>
      <c r="HPY41" s="384">
        <f>Application!HQZ630</f>
        <v>0</v>
      </c>
      <c r="HQA41" s="384">
        <f>Application!HRB630</f>
        <v>0</v>
      </c>
      <c r="HQC41" s="384">
        <f>Application!HRD630</f>
        <v>0</v>
      </c>
      <c r="HQE41" s="384">
        <f>Application!HRF630</f>
        <v>0</v>
      </c>
      <c r="HQG41" s="384">
        <f>Application!HRH630</f>
        <v>0</v>
      </c>
      <c r="HQI41" s="384">
        <f>Application!HRJ630</f>
        <v>0</v>
      </c>
      <c r="HQK41" s="384">
        <f>Application!HRL630</f>
        <v>0</v>
      </c>
      <c r="HQM41" s="384">
        <f>Application!HRN630</f>
        <v>0</v>
      </c>
      <c r="HQO41" s="384">
        <f>Application!HRP630</f>
        <v>0</v>
      </c>
      <c r="HQQ41" s="384">
        <f>Application!HRR630</f>
        <v>0</v>
      </c>
      <c r="HQS41" s="384">
        <f>Application!HRT630</f>
        <v>0</v>
      </c>
      <c r="HQU41" s="384">
        <f>Application!HRV630</f>
        <v>0</v>
      </c>
      <c r="HQW41" s="384">
        <f>Application!HRX630</f>
        <v>0</v>
      </c>
      <c r="HQY41" s="384">
        <f>Application!HRZ630</f>
        <v>0</v>
      </c>
      <c r="HRA41" s="384">
        <f>Application!HSB630</f>
        <v>0</v>
      </c>
      <c r="HRC41" s="384">
        <f>Application!HSD630</f>
        <v>0</v>
      </c>
      <c r="HRE41" s="384">
        <f>Application!HSF630</f>
        <v>0</v>
      </c>
      <c r="HRG41" s="384">
        <f>Application!HSH630</f>
        <v>0</v>
      </c>
      <c r="HRI41" s="384">
        <f>Application!HSJ630</f>
        <v>0</v>
      </c>
      <c r="HRK41" s="384">
        <f>Application!HSL630</f>
        <v>0</v>
      </c>
      <c r="HRM41" s="384">
        <f>Application!HSN630</f>
        <v>0</v>
      </c>
      <c r="HRO41" s="384">
        <f>Application!HSP630</f>
        <v>0</v>
      </c>
      <c r="HRQ41" s="384">
        <f>Application!HSR630</f>
        <v>0</v>
      </c>
      <c r="HRS41" s="384">
        <f>Application!HST630</f>
        <v>0</v>
      </c>
      <c r="HRU41" s="384">
        <f>Application!HSV630</f>
        <v>0</v>
      </c>
      <c r="HRW41" s="384">
        <f>Application!HSX630</f>
        <v>0</v>
      </c>
      <c r="HRY41" s="384">
        <f>Application!HSZ630</f>
        <v>0</v>
      </c>
      <c r="HSA41" s="384">
        <f>Application!HTB630</f>
        <v>0</v>
      </c>
      <c r="HSC41" s="384">
        <f>Application!HTD630</f>
        <v>0</v>
      </c>
      <c r="HSE41" s="384">
        <f>Application!HTF630</f>
        <v>0</v>
      </c>
      <c r="HSG41" s="384">
        <f>Application!HTH630</f>
        <v>0</v>
      </c>
      <c r="HSI41" s="384">
        <f>Application!HTJ630</f>
        <v>0</v>
      </c>
      <c r="HSK41" s="384">
        <f>Application!HTL630</f>
        <v>0</v>
      </c>
      <c r="HSM41" s="384">
        <f>Application!HTN630</f>
        <v>0</v>
      </c>
      <c r="HSO41" s="384">
        <f>Application!HTP630</f>
        <v>0</v>
      </c>
      <c r="HSQ41" s="384">
        <f>Application!HTR630</f>
        <v>0</v>
      </c>
      <c r="HSS41" s="384">
        <f>Application!HTT630</f>
        <v>0</v>
      </c>
      <c r="HSU41" s="384">
        <f>Application!HTV630</f>
        <v>0</v>
      </c>
      <c r="HSW41" s="384">
        <f>Application!HTX630</f>
        <v>0</v>
      </c>
      <c r="HSY41" s="384">
        <f>Application!HTZ630</f>
        <v>0</v>
      </c>
      <c r="HTA41" s="384">
        <f>Application!HUB630</f>
        <v>0</v>
      </c>
      <c r="HTC41" s="384">
        <f>Application!HUD630</f>
        <v>0</v>
      </c>
      <c r="HTE41" s="384">
        <f>Application!HUF630</f>
        <v>0</v>
      </c>
      <c r="HTG41" s="384">
        <f>Application!HUH630</f>
        <v>0</v>
      </c>
      <c r="HTI41" s="384">
        <f>Application!HUJ630</f>
        <v>0</v>
      </c>
      <c r="HTK41" s="384">
        <f>Application!HUL630</f>
        <v>0</v>
      </c>
      <c r="HTM41" s="384">
        <f>Application!HUN630</f>
        <v>0</v>
      </c>
      <c r="HTO41" s="384">
        <f>Application!HUP630</f>
        <v>0</v>
      </c>
      <c r="HTQ41" s="384">
        <f>Application!HUR630</f>
        <v>0</v>
      </c>
      <c r="HTS41" s="384">
        <f>Application!HUT630</f>
        <v>0</v>
      </c>
      <c r="HTU41" s="384">
        <f>Application!HUV630</f>
        <v>0</v>
      </c>
      <c r="HTW41" s="384">
        <f>Application!HUX630</f>
        <v>0</v>
      </c>
      <c r="HTY41" s="384">
        <f>Application!HUZ630</f>
        <v>0</v>
      </c>
      <c r="HUA41" s="384">
        <f>Application!HVB630</f>
        <v>0</v>
      </c>
      <c r="HUC41" s="384">
        <f>Application!HVD630</f>
        <v>0</v>
      </c>
      <c r="HUE41" s="384">
        <f>Application!HVF630</f>
        <v>0</v>
      </c>
      <c r="HUG41" s="384">
        <f>Application!HVH630</f>
        <v>0</v>
      </c>
      <c r="HUI41" s="384">
        <f>Application!HVJ630</f>
        <v>0</v>
      </c>
      <c r="HUK41" s="384">
        <f>Application!HVL630</f>
        <v>0</v>
      </c>
      <c r="HUM41" s="384">
        <f>Application!HVN630</f>
        <v>0</v>
      </c>
      <c r="HUO41" s="384">
        <f>Application!HVP630</f>
        <v>0</v>
      </c>
      <c r="HUQ41" s="384">
        <f>Application!HVR630</f>
        <v>0</v>
      </c>
      <c r="HUS41" s="384">
        <f>Application!HVT630</f>
        <v>0</v>
      </c>
      <c r="HUU41" s="384">
        <f>Application!HVV630</f>
        <v>0</v>
      </c>
      <c r="HUW41" s="384">
        <f>Application!HVX630</f>
        <v>0</v>
      </c>
      <c r="HUY41" s="384">
        <f>Application!HVZ630</f>
        <v>0</v>
      </c>
      <c r="HVA41" s="384">
        <f>Application!HWB630</f>
        <v>0</v>
      </c>
      <c r="HVC41" s="384">
        <f>Application!HWD630</f>
        <v>0</v>
      </c>
      <c r="HVE41" s="384">
        <f>Application!HWF630</f>
        <v>0</v>
      </c>
      <c r="HVG41" s="384">
        <f>Application!HWH630</f>
        <v>0</v>
      </c>
      <c r="HVI41" s="384">
        <f>Application!HWJ630</f>
        <v>0</v>
      </c>
      <c r="HVK41" s="384">
        <f>Application!HWL630</f>
        <v>0</v>
      </c>
      <c r="HVM41" s="384">
        <f>Application!HWN630</f>
        <v>0</v>
      </c>
      <c r="HVO41" s="384">
        <f>Application!HWP630</f>
        <v>0</v>
      </c>
      <c r="HVQ41" s="384">
        <f>Application!HWR630</f>
        <v>0</v>
      </c>
      <c r="HVS41" s="384">
        <f>Application!HWT630</f>
        <v>0</v>
      </c>
      <c r="HVU41" s="384">
        <f>Application!HWV630</f>
        <v>0</v>
      </c>
      <c r="HVW41" s="384">
        <f>Application!HWX630</f>
        <v>0</v>
      </c>
      <c r="HVY41" s="384">
        <f>Application!HWZ630</f>
        <v>0</v>
      </c>
      <c r="HWA41" s="384">
        <f>Application!HXB630</f>
        <v>0</v>
      </c>
      <c r="HWC41" s="384">
        <f>Application!HXD630</f>
        <v>0</v>
      </c>
      <c r="HWE41" s="384">
        <f>Application!HXF630</f>
        <v>0</v>
      </c>
      <c r="HWG41" s="384">
        <f>Application!HXH630</f>
        <v>0</v>
      </c>
      <c r="HWI41" s="384">
        <f>Application!HXJ630</f>
        <v>0</v>
      </c>
      <c r="HWK41" s="384">
        <f>Application!HXL630</f>
        <v>0</v>
      </c>
      <c r="HWM41" s="384">
        <f>Application!HXN630</f>
        <v>0</v>
      </c>
      <c r="HWO41" s="384">
        <f>Application!HXP630</f>
        <v>0</v>
      </c>
      <c r="HWQ41" s="384">
        <f>Application!HXR630</f>
        <v>0</v>
      </c>
      <c r="HWS41" s="384">
        <f>Application!HXT630</f>
        <v>0</v>
      </c>
      <c r="HWU41" s="384">
        <f>Application!HXV630</f>
        <v>0</v>
      </c>
      <c r="HWW41" s="384">
        <f>Application!HXX630</f>
        <v>0</v>
      </c>
      <c r="HWY41" s="384">
        <f>Application!HXZ630</f>
        <v>0</v>
      </c>
      <c r="HXA41" s="384">
        <f>Application!HYB630</f>
        <v>0</v>
      </c>
      <c r="HXC41" s="384">
        <f>Application!HYD630</f>
        <v>0</v>
      </c>
      <c r="HXE41" s="384">
        <f>Application!HYF630</f>
        <v>0</v>
      </c>
      <c r="HXG41" s="384">
        <f>Application!HYH630</f>
        <v>0</v>
      </c>
      <c r="HXI41" s="384">
        <f>Application!HYJ630</f>
        <v>0</v>
      </c>
      <c r="HXK41" s="384">
        <f>Application!HYL630</f>
        <v>0</v>
      </c>
      <c r="HXM41" s="384">
        <f>Application!HYN630</f>
        <v>0</v>
      </c>
      <c r="HXO41" s="384">
        <f>Application!HYP630</f>
        <v>0</v>
      </c>
      <c r="HXQ41" s="384">
        <f>Application!HYR630</f>
        <v>0</v>
      </c>
      <c r="HXS41" s="384">
        <f>Application!HYT630</f>
        <v>0</v>
      </c>
      <c r="HXU41" s="384">
        <f>Application!HYV630</f>
        <v>0</v>
      </c>
      <c r="HXW41" s="384">
        <f>Application!HYX630</f>
        <v>0</v>
      </c>
      <c r="HXY41" s="384">
        <f>Application!HYZ630</f>
        <v>0</v>
      </c>
      <c r="HYA41" s="384">
        <f>Application!HZB630</f>
        <v>0</v>
      </c>
      <c r="HYC41" s="384">
        <f>Application!HZD630</f>
        <v>0</v>
      </c>
      <c r="HYE41" s="384">
        <f>Application!HZF630</f>
        <v>0</v>
      </c>
      <c r="HYG41" s="384">
        <f>Application!HZH630</f>
        <v>0</v>
      </c>
      <c r="HYI41" s="384">
        <f>Application!HZJ630</f>
        <v>0</v>
      </c>
      <c r="HYK41" s="384">
        <f>Application!HZL630</f>
        <v>0</v>
      </c>
      <c r="HYM41" s="384">
        <f>Application!HZN630</f>
        <v>0</v>
      </c>
      <c r="HYO41" s="384">
        <f>Application!HZP630</f>
        <v>0</v>
      </c>
      <c r="HYQ41" s="384">
        <f>Application!HZR630</f>
        <v>0</v>
      </c>
      <c r="HYS41" s="384">
        <f>Application!HZT630</f>
        <v>0</v>
      </c>
      <c r="HYU41" s="384">
        <f>Application!HZV630</f>
        <v>0</v>
      </c>
      <c r="HYW41" s="384">
        <f>Application!HZX630</f>
        <v>0</v>
      </c>
      <c r="HYY41" s="384">
        <f>Application!HZZ630</f>
        <v>0</v>
      </c>
      <c r="HZA41" s="384">
        <f>Application!IAB630</f>
        <v>0</v>
      </c>
      <c r="HZC41" s="384">
        <f>Application!IAD630</f>
        <v>0</v>
      </c>
      <c r="HZE41" s="384">
        <f>Application!IAF630</f>
        <v>0</v>
      </c>
      <c r="HZG41" s="384">
        <f>Application!IAH630</f>
        <v>0</v>
      </c>
      <c r="HZI41" s="384">
        <f>Application!IAJ630</f>
        <v>0</v>
      </c>
      <c r="HZK41" s="384">
        <f>Application!IAL630</f>
        <v>0</v>
      </c>
      <c r="HZM41" s="384">
        <f>Application!IAN630</f>
        <v>0</v>
      </c>
      <c r="HZO41" s="384">
        <f>Application!IAP630</f>
        <v>0</v>
      </c>
      <c r="HZQ41" s="384">
        <f>Application!IAR630</f>
        <v>0</v>
      </c>
      <c r="HZS41" s="384">
        <f>Application!IAT630</f>
        <v>0</v>
      </c>
      <c r="HZU41" s="384">
        <f>Application!IAV630</f>
        <v>0</v>
      </c>
      <c r="HZW41" s="384">
        <f>Application!IAX630</f>
        <v>0</v>
      </c>
      <c r="HZY41" s="384">
        <f>Application!IAZ630</f>
        <v>0</v>
      </c>
      <c r="IAA41" s="384">
        <f>Application!IBB630</f>
        <v>0</v>
      </c>
      <c r="IAC41" s="384">
        <f>Application!IBD630</f>
        <v>0</v>
      </c>
      <c r="IAE41" s="384">
        <f>Application!IBF630</f>
        <v>0</v>
      </c>
      <c r="IAG41" s="384">
        <f>Application!IBH630</f>
        <v>0</v>
      </c>
      <c r="IAI41" s="384">
        <f>Application!IBJ630</f>
        <v>0</v>
      </c>
      <c r="IAK41" s="384">
        <f>Application!IBL630</f>
        <v>0</v>
      </c>
      <c r="IAM41" s="384">
        <f>Application!IBN630</f>
        <v>0</v>
      </c>
      <c r="IAO41" s="384">
        <f>Application!IBP630</f>
        <v>0</v>
      </c>
      <c r="IAQ41" s="384">
        <f>Application!IBR630</f>
        <v>0</v>
      </c>
      <c r="IAS41" s="384">
        <f>Application!IBT630</f>
        <v>0</v>
      </c>
      <c r="IAU41" s="384">
        <f>Application!IBV630</f>
        <v>0</v>
      </c>
      <c r="IAW41" s="384">
        <f>Application!IBX630</f>
        <v>0</v>
      </c>
      <c r="IAY41" s="384">
        <f>Application!IBZ630</f>
        <v>0</v>
      </c>
      <c r="IBA41" s="384">
        <f>Application!ICB630</f>
        <v>0</v>
      </c>
      <c r="IBC41" s="384">
        <f>Application!ICD630</f>
        <v>0</v>
      </c>
      <c r="IBE41" s="384">
        <f>Application!ICF630</f>
        <v>0</v>
      </c>
      <c r="IBG41" s="384">
        <f>Application!ICH630</f>
        <v>0</v>
      </c>
      <c r="IBI41" s="384">
        <f>Application!ICJ630</f>
        <v>0</v>
      </c>
      <c r="IBK41" s="384">
        <f>Application!ICL630</f>
        <v>0</v>
      </c>
      <c r="IBM41" s="384">
        <f>Application!ICN630</f>
        <v>0</v>
      </c>
      <c r="IBO41" s="384">
        <f>Application!ICP630</f>
        <v>0</v>
      </c>
      <c r="IBQ41" s="384">
        <f>Application!ICR630</f>
        <v>0</v>
      </c>
      <c r="IBS41" s="384">
        <f>Application!ICT630</f>
        <v>0</v>
      </c>
      <c r="IBU41" s="384">
        <f>Application!ICV630</f>
        <v>0</v>
      </c>
      <c r="IBW41" s="384">
        <f>Application!ICX630</f>
        <v>0</v>
      </c>
      <c r="IBY41" s="384">
        <f>Application!ICZ630</f>
        <v>0</v>
      </c>
      <c r="ICA41" s="384">
        <f>Application!IDB630</f>
        <v>0</v>
      </c>
      <c r="ICC41" s="384">
        <f>Application!IDD630</f>
        <v>0</v>
      </c>
      <c r="ICE41" s="384">
        <f>Application!IDF630</f>
        <v>0</v>
      </c>
      <c r="ICG41" s="384">
        <f>Application!IDH630</f>
        <v>0</v>
      </c>
      <c r="ICI41" s="384">
        <f>Application!IDJ630</f>
        <v>0</v>
      </c>
      <c r="ICK41" s="384">
        <f>Application!IDL630</f>
        <v>0</v>
      </c>
      <c r="ICM41" s="384">
        <f>Application!IDN630</f>
        <v>0</v>
      </c>
      <c r="ICO41" s="384">
        <f>Application!IDP630</f>
        <v>0</v>
      </c>
      <c r="ICQ41" s="384">
        <f>Application!IDR630</f>
        <v>0</v>
      </c>
      <c r="ICS41" s="384">
        <f>Application!IDT630</f>
        <v>0</v>
      </c>
      <c r="ICU41" s="384">
        <f>Application!IDV630</f>
        <v>0</v>
      </c>
      <c r="ICW41" s="384">
        <f>Application!IDX630</f>
        <v>0</v>
      </c>
      <c r="ICY41" s="384">
        <f>Application!IDZ630</f>
        <v>0</v>
      </c>
      <c r="IDA41" s="384">
        <f>Application!IEB630</f>
        <v>0</v>
      </c>
      <c r="IDC41" s="384">
        <f>Application!IED630</f>
        <v>0</v>
      </c>
      <c r="IDE41" s="384">
        <f>Application!IEF630</f>
        <v>0</v>
      </c>
      <c r="IDG41" s="384">
        <f>Application!IEH630</f>
        <v>0</v>
      </c>
      <c r="IDI41" s="384">
        <f>Application!IEJ630</f>
        <v>0</v>
      </c>
      <c r="IDK41" s="384">
        <f>Application!IEL630</f>
        <v>0</v>
      </c>
      <c r="IDM41" s="384">
        <f>Application!IEN630</f>
        <v>0</v>
      </c>
      <c r="IDO41" s="384">
        <f>Application!IEP630</f>
        <v>0</v>
      </c>
      <c r="IDQ41" s="384">
        <f>Application!IER630</f>
        <v>0</v>
      </c>
      <c r="IDS41" s="384">
        <f>Application!IET630</f>
        <v>0</v>
      </c>
      <c r="IDU41" s="384">
        <f>Application!IEV630</f>
        <v>0</v>
      </c>
      <c r="IDW41" s="384">
        <f>Application!IEX630</f>
        <v>0</v>
      </c>
      <c r="IDY41" s="384">
        <f>Application!IEZ630</f>
        <v>0</v>
      </c>
      <c r="IEA41" s="384">
        <f>Application!IFB630</f>
        <v>0</v>
      </c>
      <c r="IEC41" s="384">
        <f>Application!IFD630</f>
        <v>0</v>
      </c>
      <c r="IEE41" s="384">
        <f>Application!IFF630</f>
        <v>0</v>
      </c>
      <c r="IEG41" s="384">
        <f>Application!IFH630</f>
        <v>0</v>
      </c>
      <c r="IEI41" s="384">
        <f>Application!IFJ630</f>
        <v>0</v>
      </c>
      <c r="IEK41" s="384">
        <f>Application!IFL630</f>
        <v>0</v>
      </c>
      <c r="IEM41" s="384">
        <f>Application!IFN630</f>
        <v>0</v>
      </c>
      <c r="IEO41" s="384">
        <f>Application!IFP630</f>
        <v>0</v>
      </c>
      <c r="IEQ41" s="384">
        <f>Application!IFR630</f>
        <v>0</v>
      </c>
      <c r="IES41" s="384">
        <f>Application!IFT630</f>
        <v>0</v>
      </c>
      <c r="IEU41" s="384">
        <f>Application!IFV630</f>
        <v>0</v>
      </c>
      <c r="IEW41" s="384">
        <f>Application!IFX630</f>
        <v>0</v>
      </c>
      <c r="IEY41" s="384">
        <f>Application!IFZ630</f>
        <v>0</v>
      </c>
      <c r="IFA41" s="384">
        <f>Application!IGB630</f>
        <v>0</v>
      </c>
      <c r="IFC41" s="384">
        <f>Application!IGD630</f>
        <v>0</v>
      </c>
      <c r="IFE41" s="384">
        <f>Application!IGF630</f>
        <v>0</v>
      </c>
      <c r="IFG41" s="384">
        <f>Application!IGH630</f>
        <v>0</v>
      </c>
      <c r="IFI41" s="384">
        <f>Application!IGJ630</f>
        <v>0</v>
      </c>
      <c r="IFK41" s="384">
        <f>Application!IGL630</f>
        <v>0</v>
      </c>
      <c r="IFM41" s="384">
        <f>Application!IGN630</f>
        <v>0</v>
      </c>
      <c r="IFO41" s="384">
        <f>Application!IGP630</f>
        <v>0</v>
      </c>
      <c r="IFQ41" s="384">
        <f>Application!IGR630</f>
        <v>0</v>
      </c>
      <c r="IFS41" s="384">
        <f>Application!IGT630</f>
        <v>0</v>
      </c>
      <c r="IFU41" s="384">
        <f>Application!IGV630</f>
        <v>0</v>
      </c>
      <c r="IFW41" s="384">
        <f>Application!IGX630</f>
        <v>0</v>
      </c>
      <c r="IFY41" s="384">
        <f>Application!IGZ630</f>
        <v>0</v>
      </c>
      <c r="IGA41" s="384">
        <f>Application!IHB630</f>
        <v>0</v>
      </c>
      <c r="IGC41" s="384">
        <f>Application!IHD630</f>
        <v>0</v>
      </c>
      <c r="IGE41" s="384">
        <f>Application!IHF630</f>
        <v>0</v>
      </c>
      <c r="IGG41" s="384">
        <f>Application!IHH630</f>
        <v>0</v>
      </c>
      <c r="IGI41" s="384">
        <f>Application!IHJ630</f>
        <v>0</v>
      </c>
      <c r="IGK41" s="384">
        <f>Application!IHL630</f>
        <v>0</v>
      </c>
      <c r="IGM41" s="384">
        <f>Application!IHN630</f>
        <v>0</v>
      </c>
      <c r="IGO41" s="384">
        <f>Application!IHP630</f>
        <v>0</v>
      </c>
      <c r="IGQ41" s="384">
        <f>Application!IHR630</f>
        <v>0</v>
      </c>
      <c r="IGS41" s="384">
        <f>Application!IHT630</f>
        <v>0</v>
      </c>
      <c r="IGU41" s="384">
        <f>Application!IHV630</f>
        <v>0</v>
      </c>
      <c r="IGW41" s="384">
        <f>Application!IHX630</f>
        <v>0</v>
      </c>
      <c r="IGY41" s="384">
        <f>Application!IHZ630</f>
        <v>0</v>
      </c>
      <c r="IHA41" s="384">
        <f>Application!IIB630</f>
        <v>0</v>
      </c>
      <c r="IHC41" s="384">
        <f>Application!IID630</f>
        <v>0</v>
      </c>
      <c r="IHE41" s="384">
        <f>Application!IIF630</f>
        <v>0</v>
      </c>
      <c r="IHG41" s="384">
        <f>Application!IIH630</f>
        <v>0</v>
      </c>
      <c r="IHI41" s="384">
        <f>Application!IIJ630</f>
        <v>0</v>
      </c>
      <c r="IHK41" s="384">
        <f>Application!IIL630</f>
        <v>0</v>
      </c>
      <c r="IHM41" s="384">
        <f>Application!IIN630</f>
        <v>0</v>
      </c>
      <c r="IHO41" s="384">
        <f>Application!IIP630</f>
        <v>0</v>
      </c>
      <c r="IHQ41" s="384">
        <f>Application!IIR630</f>
        <v>0</v>
      </c>
      <c r="IHS41" s="384">
        <f>Application!IIT630</f>
        <v>0</v>
      </c>
      <c r="IHU41" s="384">
        <f>Application!IIV630</f>
        <v>0</v>
      </c>
      <c r="IHW41" s="384">
        <f>Application!IIX630</f>
        <v>0</v>
      </c>
      <c r="IHY41" s="384">
        <f>Application!IIZ630</f>
        <v>0</v>
      </c>
      <c r="IIA41" s="384">
        <f>Application!IJB630</f>
        <v>0</v>
      </c>
      <c r="IIC41" s="384">
        <f>Application!IJD630</f>
        <v>0</v>
      </c>
      <c r="IIE41" s="384">
        <f>Application!IJF630</f>
        <v>0</v>
      </c>
      <c r="IIG41" s="384">
        <f>Application!IJH630</f>
        <v>0</v>
      </c>
      <c r="III41" s="384">
        <f>Application!IJJ630</f>
        <v>0</v>
      </c>
      <c r="IIK41" s="384">
        <f>Application!IJL630</f>
        <v>0</v>
      </c>
      <c r="IIM41" s="384">
        <f>Application!IJN630</f>
        <v>0</v>
      </c>
      <c r="IIO41" s="384">
        <f>Application!IJP630</f>
        <v>0</v>
      </c>
      <c r="IIQ41" s="384">
        <f>Application!IJR630</f>
        <v>0</v>
      </c>
      <c r="IIS41" s="384">
        <f>Application!IJT630</f>
        <v>0</v>
      </c>
      <c r="IIU41" s="384">
        <f>Application!IJV630</f>
        <v>0</v>
      </c>
      <c r="IIW41" s="384">
        <f>Application!IJX630</f>
        <v>0</v>
      </c>
      <c r="IIY41" s="384">
        <f>Application!IJZ630</f>
        <v>0</v>
      </c>
      <c r="IJA41" s="384">
        <f>Application!IKB630</f>
        <v>0</v>
      </c>
      <c r="IJC41" s="384">
        <f>Application!IKD630</f>
        <v>0</v>
      </c>
      <c r="IJE41" s="384">
        <f>Application!IKF630</f>
        <v>0</v>
      </c>
      <c r="IJG41" s="384">
        <f>Application!IKH630</f>
        <v>0</v>
      </c>
      <c r="IJI41" s="384">
        <f>Application!IKJ630</f>
        <v>0</v>
      </c>
      <c r="IJK41" s="384">
        <f>Application!IKL630</f>
        <v>0</v>
      </c>
      <c r="IJM41" s="384">
        <f>Application!IKN630</f>
        <v>0</v>
      </c>
      <c r="IJO41" s="384">
        <f>Application!IKP630</f>
        <v>0</v>
      </c>
      <c r="IJQ41" s="384">
        <f>Application!IKR630</f>
        <v>0</v>
      </c>
      <c r="IJS41" s="384">
        <f>Application!IKT630</f>
        <v>0</v>
      </c>
      <c r="IJU41" s="384">
        <f>Application!IKV630</f>
        <v>0</v>
      </c>
      <c r="IJW41" s="384">
        <f>Application!IKX630</f>
        <v>0</v>
      </c>
      <c r="IJY41" s="384">
        <f>Application!IKZ630</f>
        <v>0</v>
      </c>
      <c r="IKA41" s="384">
        <f>Application!ILB630</f>
        <v>0</v>
      </c>
      <c r="IKC41" s="384">
        <f>Application!ILD630</f>
        <v>0</v>
      </c>
      <c r="IKE41" s="384">
        <f>Application!ILF630</f>
        <v>0</v>
      </c>
      <c r="IKG41" s="384">
        <f>Application!ILH630</f>
        <v>0</v>
      </c>
      <c r="IKI41" s="384">
        <f>Application!ILJ630</f>
        <v>0</v>
      </c>
      <c r="IKK41" s="384">
        <f>Application!ILL630</f>
        <v>0</v>
      </c>
      <c r="IKM41" s="384">
        <f>Application!ILN630</f>
        <v>0</v>
      </c>
      <c r="IKO41" s="384">
        <f>Application!ILP630</f>
        <v>0</v>
      </c>
      <c r="IKQ41" s="384">
        <f>Application!ILR630</f>
        <v>0</v>
      </c>
      <c r="IKS41" s="384">
        <f>Application!ILT630</f>
        <v>0</v>
      </c>
      <c r="IKU41" s="384">
        <f>Application!ILV630</f>
        <v>0</v>
      </c>
      <c r="IKW41" s="384">
        <f>Application!ILX630</f>
        <v>0</v>
      </c>
      <c r="IKY41" s="384">
        <f>Application!ILZ630</f>
        <v>0</v>
      </c>
      <c r="ILA41" s="384">
        <f>Application!IMB630</f>
        <v>0</v>
      </c>
      <c r="ILC41" s="384">
        <f>Application!IMD630</f>
        <v>0</v>
      </c>
      <c r="ILE41" s="384">
        <f>Application!IMF630</f>
        <v>0</v>
      </c>
      <c r="ILG41" s="384">
        <f>Application!IMH630</f>
        <v>0</v>
      </c>
      <c r="ILI41" s="384">
        <f>Application!IMJ630</f>
        <v>0</v>
      </c>
      <c r="ILK41" s="384">
        <f>Application!IML630</f>
        <v>0</v>
      </c>
      <c r="ILM41" s="384">
        <f>Application!IMN630</f>
        <v>0</v>
      </c>
      <c r="ILO41" s="384">
        <f>Application!IMP630</f>
        <v>0</v>
      </c>
      <c r="ILQ41" s="384">
        <f>Application!IMR630</f>
        <v>0</v>
      </c>
      <c r="ILS41" s="384">
        <f>Application!IMT630</f>
        <v>0</v>
      </c>
      <c r="ILU41" s="384">
        <f>Application!IMV630</f>
        <v>0</v>
      </c>
      <c r="ILW41" s="384">
        <f>Application!IMX630</f>
        <v>0</v>
      </c>
      <c r="ILY41" s="384">
        <f>Application!IMZ630</f>
        <v>0</v>
      </c>
      <c r="IMA41" s="384">
        <f>Application!INB630</f>
        <v>0</v>
      </c>
      <c r="IMC41" s="384">
        <f>Application!IND630</f>
        <v>0</v>
      </c>
      <c r="IME41" s="384">
        <f>Application!INF630</f>
        <v>0</v>
      </c>
      <c r="IMG41" s="384">
        <f>Application!INH630</f>
        <v>0</v>
      </c>
      <c r="IMI41" s="384">
        <f>Application!INJ630</f>
        <v>0</v>
      </c>
      <c r="IMK41" s="384">
        <f>Application!INL630</f>
        <v>0</v>
      </c>
      <c r="IMM41" s="384">
        <f>Application!INN630</f>
        <v>0</v>
      </c>
      <c r="IMO41" s="384">
        <f>Application!INP630</f>
        <v>0</v>
      </c>
      <c r="IMQ41" s="384">
        <f>Application!INR630</f>
        <v>0</v>
      </c>
      <c r="IMS41" s="384">
        <f>Application!INT630</f>
        <v>0</v>
      </c>
      <c r="IMU41" s="384">
        <f>Application!INV630</f>
        <v>0</v>
      </c>
      <c r="IMW41" s="384">
        <f>Application!INX630</f>
        <v>0</v>
      </c>
      <c r="IMY41" s="384">
        <f>Application!INZ630</f>
        <v>0</v>
      </c>
      <c r="INA41" s="384">
        <f>Application!IOB630</f>
        <v>0</v>
      </c>
      <c r="INC41" s="384">
        <f>Application!IOD630</f>
        <v>0</v>
      </c>
      <c r="INE41" s="384">
        <f>Application!IOF630</f>
        <v>0</v>
      </c>
      <c r="ING41" s="384">
        <f>Application!IOH630</f>
        <v>0</v>
      </c>
      <c r="INI41" s="384">
        <f>Application!IOJ630</f>
        <v>0</v>
      </c>
      <c r="INK41" s="384">
        <f>Application!IOL630</f>
        <v>0</v>
      </c>
      <c r="INM41" s="384">
        <f>Application!ION630</f>
        <v>0</v>
      </c>
      <c r="INO41" s="384">
        <f>Application!IOP630</f>
        <v>0</v>
      </c>
      <c r="INQ41" s="384">
        <f>Application!IOR630</f>
        <v>0</v>
      </c>
      <c r="INS41" s="384">
        <f>Application!IOT630</f>
        <v>0</v>
      </c>
      <c r="INU41" s="384">
        <f>Application!IOV630</f>
        <v>0</v>
      </c>
      <c r="INW41" s="384">
        <f>Application!IOX630</f>
        <v>0</v>
      </c>
      <c r="INY41" s="384">
        <f>Application!IOZ630</f>
        <v>0</v>
      </c>
      <c r="IOA41" s="384">
        <f>Application!IPB630</f>
        <v>0</v>
      </c>
      <c r="IOC41" s="384">
        <f>Application!IPD630</f>
        <v>0</v>
      </c>
      <c r="IOE41" s="384">
        <f>Application!IPF630</f>
        <v>0</v>
      </c>
      <c r="IOG41" s="384">
        <f>Application!IPH630</f>
        <v>0</v>
      </c>
      <c r="IOI41" s="384">
        <f>Application!IPJ630</f>
        <v>0</v>
      </c>
      <c r="IOK41" s="384">
        <f>Application!IPL630</f>
        <v>0</v>
      </c>
      <c r="IOM41" s="384">
        <f>Application!IPN630</f>
        <v>0</v>
      </c>
      <c r="IOO41" s="384">
        <f>Application!IPP630</f>
        <v>0</v>
      </c>
      <c r="IOQ41" s="384">
        <f>Application!IPR630</f>
        <v>0</v>
      </c>
      <c r="IOS41" s="384">
        <f>Application!IPT630</f>
        <v>0</v>
      </c>
      <c r="IOU41" s="384">
        <f>Application!IPV630</f>
        <v>0</v>
      </c>
      <c r="IOW41" s="384">
        <f>Application!IPX630</f>
        <v>0</v>
      </c>
      <c r="IOY41" s="384">
        <f>Application!IPZ630</f>
        <v>0</v>
      </c>
      <c r="IPA41" s="384">
        <f>Application!IQB630</f>
        <v>0</v>
      </c>
      <c r="IPC41" s="384">
        <f>Application!IQD630</f>
        <v>0</v>
      </c>
      <c r="IPE41" s="384">
        <f>Application!IQF630</f>
        <v>0</v>
      </c>
      <c r="IPG41" s="384">
        <f>Application!IQH630</f>
        <v>0</v>
      </c>
      <c r="IPI41" s="384">
        <f>Application!IQJ630</f>
        <v>0</v>
      </c>
      <c r="IPK41" s="384">
        <f>Application!IQL630</f>
        <v>0</v>
      </c>
      <c r="IPM41" s="384">
        <f>Application!IQN630</f>
        <v>0</v>
      </c>
      <c r="IPO41" s="384">
        <f>Application!IQP630</f>
        <v>0</v>
      </c>
      <c r="IPQ41" s="384">
        <f>Application!IQR630</f>
        <v>0</v>
      </c>
      <c r="IPS41" s="384">
        <f>Application!IQT630</f>
        <v>0</v>
      </c>
      <c r="IPU41" s="384">
        <f>Application!IQV630</f>
        <v>0</v>
      </c>
      <c r="IPW41" s="384">
        <f>Application!IQX630</f>
        <v>0</v>
      </c>
      <c r="IPY41" s="384">
        <f>Application!IQZ630</f>
        <v>0</v>
      </c>
      <c r="IQA41" s="384">
        <f>Application!IRB630</f>
        <v>0</v>
      </c>
      <c r="IQC41" s="384">
        <f>Application!IRD630</f>
        <v>0</v>
      </c>
      <c r="IQE41" s="384">
        <f>Application!IRF630</f>
        <v>0</v>
      </c>
      <c r="IQG41" s="384">
        <f>Application!IRH630</f>
        <v>0</v>
      </c>
      <c r="IQI41" s="384">
        <f>Application!IRJ630</f>
        <v>0</v>
      </c>
      <c r="IQK41" s="384">
        <f>Application!IRL630</f>
        <v>0</v>
      </c>
      <c r="IQM41" s="384">
        <f>Application!IRN630</f>
        <v>0</v>
      </c>
      <c r="IQO41" s="384">
        <f>Application!IRP630</f>
        <v>0</v>
      </c>
      <c r="IQQ41" s="384">
        <f>Application!IRR630</f>
        <v>0</v>
      </c>
      <c r="IQS41" s="384">
        <f>Application!IRT630</f>
        <v>0</v>
      </c>
      <c r="IQU41" s="384">
        <f>Application!IRV630</f>
        <v>0</v>
      </c>
      <c r="IQW41" s="384">
        <f>Application!IRX630</f>
        <v>0</v>
      </c>
      <c r="IQY41" s="384">
        <f>Application!IRZ630</f>
        <v>0</v>
      </c>
      <c r="IRA41" s="384">
        <f>Application!ISB630</f>
        <v>0</v>
      </c>
      <c r="IRC41" s="384">
        <f>Application!ISD630</f>
        <v>0</v>
      </c>
      <c r="IRE41" s="384">
        <f>Application!ISF630</f>
        <v>0</v>
      </c>
      <c r="IRG41" s="384">
        <f>Application!ISH630</f>
        <v>0</v>
      </c>
      <c r="IRI41" s="384">
        <f>Application!ISJ630</f>
        <v>0</v>
      </c>
      <c r="IRK41" s="384">
        <f>Application!ISL630</f>
        <v>0</v>
      </c>
      <c r="IRM41" s="384">
        <f>Application!ISN630</f>
        <v>0</v>
      </c>
      <c r="IRO41" s="384">
        <f>Application!ISP630</f>
        <v>0</v>
      </c>
      <c r="IRQ41" s="384">
        <f>Application!ISR630</f>
        <v>0</v>
      </c>
      <c r="IRS41" s="384">
        <f>Application!IST630</f>
        <v>0</v>
      </c>
      <c r="IRU41" s="384">
        <f>Application!ISV630</f>
        <v>0</v>
      </c>
      <c r="IRW41" s="384">
        <f>Application!ISX630</f>
        <v>0</v>
      </c>
      <c r="IRY41" s="384">
        <f>Application!ISZ630</f>
        <v>0</v>
      </c>
      <c r="ISA41" s="384">
        <f>Application!ITB630</f>
        <v>0</v>
      </c>
      <c r="ISC41" s="384">
        <f>Application!ITD630</f>
        <v>0</v>
      </c>
      <c r="ISE41" s="384">
        <f>Application!ITF630</f>
        <v>0</v>
      </c>
      <c r="ISG41" s="384">
        <f>Application!ITH630</f>
        <v>0</v>
      </c>
      <c r="ISI41" s="384">
        <f>Application!ITJ630</f>
        <v>0</v>
      </c>
      <c r="ISK41" s="384">
        <f>Application!ITL630</f>
        <v>0</v>
      </c>
      <c r="ISM41" s="384">
        <f>Application!ITN630</f>
        <v>0</v>
      </c>
      <c r="ISO41" s="384">
        <f>Application!ITP630</f>
        <v>0</v>
      </c>
      <c r="ISQ41" s="384">
        <f>Application!ITR630</f>
        <v>0</v>
      </c>
      <c r="ISS41" s="384">
        <f>Application!ITT630</f>
        <v>0</v>
      </c>
      <c r="ISU41" s="384">
        <f>Application!ITV630</f>
        <v>0</v>
      </c>
      <c r="ISW41" s="384">
        <f>Application!ITX630</f>
        <v>0</v>
      </c>
      <c r="ISY41" s="384">
        <f>Application!ITZ630</f>
        <v>0</v>
      </c>
      <c r="ITA41" s="384">
        <f>Application!IUB630</f>
        <v>0</v>
      </c>
      <c r="ITC41" s="384">
        <f>Application!IUD630</f>
        <v>0</v>
      </c>
      <c r="ITE41" s="384">
        <f>Application!IUF630</f>
        <v>0</v>
      </c>
      <c r="ITG41" s="384">
        <f>Application!IUH630</f>
        <v>0</v>
      </c>
      <c r="ITI41" s="384">
        <f>Application!IUJ630</f>
        <v>0</v>
      </c>
      <c r="ITK41" s="384">
        <f>Application!IUL630</f>
        <v>0</v>
      </c>
      <c r="ITM41" s="384">
        <f>Application!IUN630</f>
        <v>0</v>
      </c>
      <c r="ITO41" s="384">
        <f>Application!IUP630</f>
        <v>0</v>
      </c>
      <c r="ITQ41" s="384">
        <f>Application!IUR630</f>
        <v>0</v>
      </c>
      <c r="ITS41" s="384">
        <f>Application!IUT630</f>
        <v>0</v>
      </c>
      <c r="ITU41" s="384">
        <f>Application!IUV630</f>
        <v>0</v>
      </c>
      <c r="ITW41" s="384">
        <f>Application!IUX630</f>
        <v>0</v>
      </c>
      <c r="ITY41" s="384">
        <f>Application!IUZ630</f>
        <v>0</v>
      </c>
      <c r="IUA41" s="384">
        <f>Application!IVB630</f>
        <v>0</v>
      </c>
      <c r="IUC41" s="384">
        <f>Application!IVD630</f>
        <v>0</v>
      </c>
      <c r="IUE41" s="384">
        <f>Application!IVF630</f>
        <v>0</v>
      </c>
      <c r="IUG41" s="384">
        <f>Application!IVH630</f>
        <v>0</v>
      </c>
      <c r="IUI41" s="384">
        <f>Application!IVJ630</f>
        <v>0</v>
      </c>
      <c r="IUK41" s="384">
        <f>Application!IVL630</f>
        <v>0</v>
      </c>
      <c r="IUM41" s="384">
        <f>Application!IVN630</f>
        <v>0</v>
      </c>
      <c r="IUO41" s="384">
        <f>Application!IVP630</f>
        <v>0</v>
      </c>
      <c r="IUQ41" s="384">
        <f>Application!IVR630</f>
        <v>0</v>
      </c>
      <c r="IUS41" s="384">
        <f>Application!IVT630</f>
        <v>0</v>
      </c>
      <c r="IUU41" s="384">
        <f>Application!IVV630</f>
        <v>0</v>
      </c>
      <c r="IUW41" s="384">
        <f>Application!IVX630</f>
        <v>0</v>
      </c>
      <c r="IUY41" s="384">
        <f>Application!IVZ630</f>
        <v>0</v>
      </c>
      <c r="IVA41" s="384">
        <f>Application!IWB630</f>
        <v>0</v>
      </c>
      <c r="IVC41" s="384">
        <f>Application!IWD630</f>
        <v>0</v>
      </c>
      <c r="IVE41" s="384">
        <f>Application!IWF630</f>
        <v>0</v>
      </c>
      <c r="IVG41" s="384">
        <f>Application!IWH630</f>
        <v>0</v>
      </c>
      <c r="IVI41" s="384">
        <f>Application!IWJ630</f>
        <v>0</v>
      </c>
      <c r="IVK41" s="384">
        <f>Application!IWL630</f>
        <v>0</v>
      </c>
      <c r="IVM41" s="384">
        <f>Application!IWN630</f>
        <v>0</v>
      </c>
      <c r="IVO41" s="384">
        <f>Application!IWP630</f>
        <v>0</v>
      </c>
      <c r="IVQ41" s="384">
        <f>Application!IWR630</f>
        <v>0</v>
      </c>
      <c r="IVS41" s="384">
        <f>Application!IWT630</f>
        <v>0</v>
      </c>
      <c r="IVU41" s="384">
        <f>Application!IWV630</f>
        <v>0</v>
      </c>
      <c r="IVW41" s="384">
        <f>Application!IWX630</f>
        <v>0</v>
      </c>
      <c r="IVY41" s="384">
        <f>Application!IWZ630</f>
        <v>0</v>
      </c>
      <c r="IWA41" s="384">
        <f>Application!IXB630</f>
        <v>0</v>
      </c>
      <c r="IWC41" s="384">
        <f>Application!IXD630</f>
        <v>0</v>
      </c>
      <c r="IWE41" s="384">
        <f>Application!IXF630</f>
        <v>0</v>
      </c>
      <c r="IWG41" s="384">
        <f>Application!IXH630</f>
        <v>0</v>
      </c>
      <c r="IWI41" s="384">
        <f>Application!IXJ630</f>
        <v>0</v>
      </c>
      <c r="IWK41" s="384">
        <f>Application!IXL630</f>
        <v>0</v>
      </c>
      <c r="IWM41" s="384">
        <f>Application!IXN630</f>
        <v>0</v>
      </c>
      <c r="IWO41" s="384">
        <f>Application!IXP630</f>
        <v>0</v>
      </c>
      <c r="IWQ41" s="384">
        <f>Application!IXR630</f>
        <v>0</v>
      </c>
      <c r="IWS41" s="384">
        <f>Application!IXT630</f>
        <v>0</v>
      </c>
      <c r="IWU41" s="384">
        <f>Application!IXV630</f>
        <v>0</v>
      </c>
      <c r="IWW41" s="384">
        <f>Application!IXX630</f>
        <v>0</v>
      </c>
      <c r="IWY41" s="384">
        <f>Application!IXZ630</f>
        <v>0</v>
      </c>
      <c r="IXA41" s="384">
        <f>Application!IYB630</f>
        <v>0</v>
      </c>
      <c r="IXC41" s="384">
        <f>Application!IYD630</f>
        <v>0</v>
      </c>
      <c r="IXE41" s="384">
        <f>Application!IYF630</f>
        <v>0</v>
      </c>
      <c r="IXG41" s="384">
        <f>Application!IYH630</f>
        <v>0</v>
      </c>
      <c r="IXI41" s="384">
        <f>Application!IYJ630</f>
        <v>0</v>
      </c>
      <c r="IXK41" s="384">
        <f>Application!IYL630</f>
        <v>0</v>
      </c>
      <c r="IXM41" s="384">
        <f>Application!IYN630</f>
        <v>0</v>
      </c>
      <c r="IXO41" s="384">
        <f>Application!IYP630</f>
        <v>0</v>
      </c>
      <c r="IXQ41" s="384">
        <f>Application!IYR630</f>
        <v>0</v>
      </c>
      <c r="IXS41" s="384">
        <f>Application!IYT630</f>
        <v>0</v>
      </c>
      <c r="IXU41" s="384">
        <f>Application!IYV630</f>
        <v>0</v>
      </c>
      <c r="IXW41" s="384">
        <f>Application!IYX630</f>
        <v>0</v>
      </c>
      <c r="IXY41" s="384">
        <f>Application!IYZ630</f>
        <v>0</v>
      </c>
      <c r="IYA41" s="384">
        <f>Application!IZB630</f>
        <v>0</v>
      </c>
      <c r="IYC41" s="384">
        <f>Application!IZD630</f>
        <v>0</v>
      </c>
      <c r="IYE41" s="384">
        <f>Application!IZF630</f>
        <v>0</v>
      </c>
      <c r="IYG41" s="384">
        <f>Application!IZH630</f>
        <v>0</v>
      </c>
      <c r="IYI41" s="384">
        <f>Application!IZJ630</f>
        <v>0</v>
      </c>
      <c r="IYK41" s="384">
        <f>Application!IZL630</f>
        <v>0</v>
      </c>
      <c r="IYM41" s="384">
        <f>Application!IZN630</f>
        <v>0</v>
      </c>
      <c r="IYO41" s="384">
        <f>Application!IZP630</f>
        <v>0</v>
      </c>
      <c r="IYQ41" s="384">
        <f>Application!IZR630</f>
        <v>0</v>
      </c>
      <c r="IYS41" s="384">
        <f>Application!IZT630</f>
        <v>0</v>
      </c>
      <c r="IYU41" s="384">
        <f>Application!IZV630</f>
        <v>0</v>
      </c>
      <c r="IYW41" s="384">
        <f>Application!IZX630</f>
        <v>0</v>
      </c>
      <c r="IYY41" s="384">
        <f>Application!IZZ630</f>
        <v>0</v>
      </c>
      <c r="IZA41" s="384">
        <f>Application!JAB630</f>
        <v>0</v>
      </c>
      <c r="IZC41" s="384">
        <f>Application!JAD630</f>
        <v>0</v>
      </c>
      <c r="IZE41" s="384">
        <f>Application!JAF630</f>
        <v>0</v>
      </c>
      <c r="IZG41" s="384">
        <f>Application!JAH630</f>
        <v>0</v>
      </c>
      <c r="IZI41" s="384">
        <f>Application!JAJ630</f>
        <v>0</v>
      </c>
      <c r="IZK41" s="384">
        <f>Application!JAL630</f>
        <v>0</v>
      </c>
      <c r="IZM41" s="384">
        <f>Application!JAN630</f>
        <v>0</v>
      </c>
      <c r="IZO41" s="384">
        <f>Application!JAP630</f>
        <v>0</v>
      </c>
      <c r="IZQ41" s="384">
        <f>Application!JAR630</f>
        <v>0</v>
      </c>
      <c r="IZS41" s="384">
        <f>Application!JAT630</f>
        <v>0</v>
      </c>
      <c r="IZU41" s="384">
        <f>Application!JAV630</f>
        <v>0</v>
      </c>
      <c r="IZW41" s="384">
        <f>Application!JAX630</f>
        <v>0</v>
      </c>
      <c r="IZY41" s="384">
        <f>Application!JAZ630</f>
        <v>0</v>
      </c>
      <c r="JAA41" s="384">
        <f>Application!JBB630</f>
        <v>0</v>
      </c>
      <c r="JAC41" s="384">
        <f>Application!JBD630</f>
        <v>0</v>
      </c>
      <c r="JAE41" s="384">
        <f>Application!JBF630</f>
        <v>0</v>
      </c>
      <c r="JAG41" s="384">
        <f>Application!JBH630</f>
        <v>0</v>
      </c>
      <c r="JAI41" s="384">
        <f>Application!JBJ630</f>
        <v>0</v>
      </c>
      <c r="JAK41" s="384">
        <f>Application!JBL630</f>
        <v>0</v>
      </c>
      <c r="JAM41" s="384">
        <f>Application!JBN630</f>
        <v>0</v>
      </c>
      <c r="JAO41" s="384">
        <f>Application!JBP630</f>
        <v>0</v>
      </c>
      <c r="JAQ41" s="384">
        <f>Application!JBR630</f>
        <v>0</v>
      </c>
      <c r="JAS41" s="384">
        <f>Application!JBT630</f>
        <v>0</v>
      </c>
      <c r="JAU41" s="384">
        <f>Application!JBV630</f>
        <v>0</v>
      </c>
      <c r="JAW41" s="384">
        <f>Application!JBX630</f>
        <v>0</v>
      </c>
      <c r="JAY41" s="384">
        <f>Application!JBZ630</f>
        <v>0</v>
      </c>
      <c r="JBA41" s="384">
        <f>Application!JCB630</f>
        <v>0</v>
      </c>
      <c r="JBC41" s="384">
        <f>Application!JCD630</f>
        <v>0</v>
      </c>
      <c r="JBE41" s="384">
        <f>Application!JCF630</f>
        <v>0</v>
      </c>
      <c r="JBG41" s="384">
        <f>Application!JCH630</f>
        <v>0</v>
      </c>
      <c r="JBI41" s="384">
        <f>Application!JCJ630</f>
        <v>0</v>
      </c>
      <c r="JBK41" s="384">
        <f>Application!JCL630</f>
        <v>0</v>
      </c>
      <c r="JBM41" s="384">
        <f>Application!JCN630</f>
        <v>0</v>
      </c>
      <c r="JBO41" s="384">
        <f>Application!JCP630</f>
        <v>0</v>
      </c>
      <c r="JBQ41" s="384">
        <f>Application!JCR630</f>
        <v>0</v>
      </c>
      <c r="JBS41" s="384">
        <f>Application!JCT630</f>
        <v>0</v>
      </c>
      <c r="JBU41" s="384">
        <f>Application!JCV630</f>
        <v>0</v>
      </c>
      <c r="JBW41" s="384">
        <f>Application!JCX630</f>
        <v>0</v>
      </c>
      <c r="JBY41" s="384">
        <f>Application!JCZ630</f>
        <v>0</v>
      </c>
      <c r="JCA41" s="384">
        <f>Application!JDB630</f>
        <v>0</v>
      </c>
      <c r="JCC41" s="384">
        <f>Application!JDD630</f>
        <v>0</v>
      </c>
      <c r="JCE41" s="384">
        <f>Application!JDF630</f>
        <v>0</v>
      </c>
      <c r="JCG41" s="384">
        <f>Application!JDH630</f>
        <v>0</v>
      </c>
      <c r="JCI41" s="384">
        <f>Application!JDJ630</f>
        <v>0</v>
      </c>
      <c r="JCK41" s="384">
        <f>Application!JDL630</f>
        <v>0</v>
      </c>
      <c r="JCM41" s="384">
        <f>Application!JDN630</f>
        <v>0</v>
      </c>
      <c r="JCO41" s="384">
        <f>Application!JDP630</f>
        <v>0</v>
      </c>
      <c r="JCQ41" s="384">
        <f>Application!JDR630</f>
        <v>0</v>
      </c>
      <c r="JCS41" s="384">
        <f>Application!JDT630</f>
        <v>0</v>
      </c>
      <c r="JCU41" s="384">
        <f>Application!JDV630</f>
        <v>0</v>
      </c>
      <c r="JCW41" s="384">
        <f>Application!JDX630</f>
        <v>0</v>
      </c>
      <c r="JCY41" s="384">
        <f>Application!JDZ630</f>
        <v>0</v>
      </c>
      <c r="JDA41" s="384">
        <f>Application!JEB630</f>
        <v>0</v>
      </c>
      <c r="JDC41" s="384">
        <f>Application!JED630</f>
        <v>0</v>
      </c>
      <c r="JDE41" s="384">
        <f>Application!JEF630</f>
        <v>0</v>
      </c>
      <c r="JDG41" s="384">
        <f>Application!JEH630</f>
        <v>0</v>
      </c>
      <c r="JDI41" s="384">
        <f>Application!JEJ630</f>
        <v>0</v>
      </c>
      <c r="JDK41" s="384">
        <f>Application!JEL630</f>
        <v>0</v>
      </c>
      <c r="JDM41" s="384">
        <f>Application!JEN630</f>
        <v>0</v>
      </c>
      <c r="JDO41" s="384">
        <f>Application!JEP630</f>
        <v>0</v>
      </c>
      <c r="JDQ41" s="384">
        <f>Application!JER630</f>
        <v>0</v>
      </c>
      <c r="JDS41" s="384">
        <f>Application!JET630</f>
        <v>0</v>
      </c>
      <c r="JDU41" s="384">
        <f>Application!JEV630</f>
        <v>0</v>
      </c>
      <c r="JDW41" s="384">
        <f>Application!JEX630</f>
        <v>0</v>
      </c>
      <c r="JDY41" s="384">
        <f>Application!JEZ630</f>
        <v>0</v>
      </c>
      <c r="JEA41" s="384">
        <f>Application!JFB630</f>
        <v>0</v>
      </c>
      <c r="JEC41" s="384">
        <f>Application!JFD630</f>
        <v>0</v>
      </c>
      <c r="JEE41" s="384">
        <f>Application!JFF630</f>
        <v>0</v>
      </c>
      <c r="JEG41" s="384">
        <f>Application!JFH630</f>
        <v>0</v>
      </c>
      <c r="JEI41" s="384">
        <f>Application!JFJ630</f>
        <v>0</v>
      </c>
      <c r="JEK41" s="384">
        <f>Application!JFL630</f>
        <v>0</v>
      </c>
      <c r="JEM41" s="384">
        <f>Application!JFN630</f>
        <v>0</v>
      </c>
      <c r="JEO41" s="384">
        <f>Application!JFP630</f>
        <v>0</v>
      </c>
      <c r="JEQ41" s="384">
        <f>Application!JFR630</f>
        <v>0</v>
      </c>
      <c r="JES41" s="384">
        <f>Application!JFT630</f>
        <v>0</v>
      </c>
      <c r="JEU41" s="384">
        <f>Application!JFV630</f>
        <v>0</v>
      </c>
      <c r="JEW41" s="384">
        <f>Application!JFX630</f>
        <v>0</v>
      </c>
      <c r="JEY41" s="384">
        <f>Application!JFZ630</f>
        <v>0</v>
      </c>
      <c r="JFA41" s="384">
        <f>Application!JGB630</f>
        <v>0</v>
      </c>
      <c r="JFC41" s="384">
        <f>Application!JGD630</f>
        <v>0</v>
      </c>
      <c r="JFE41" s="384">
        <f>Application!JGF630</f>
        <v>0</v>
      </c>
      <c r="JFG41" s="384">
        <f>Application!JGH630</f>
        <v>0</v>
      </c>
      <c r="JFI41" s="384">
        <f>Application!JGJ630</f>
        <v>0</v>
      </c>
      <c r="JFK41" s="384">
        <f>Application!JGL630</f>
        <v>0</v>
      </c>
      <c r="JFM41" s="384">
        <f>Application!JGN630</f>
        <v>0</v>
      </c>
      <c r="JFO41" s="384">
        <f>Application!JGP630</f>
        <v>0</v>
      </c>
      <c r="JFQ41" s="384">
        <f>Application!JGR630</f>
        <v>0</v>
      </c>
      <c r="JFS41" s="384">
        <f>Application!JGT630</f>
        <v>0</v>
      </c>
      <c r="JFU41" s="384">
        <f>Application!JGV630</f>
        <v>0</v>
      </c>
      <c r="JFW41" s="384">
        <f>Application!JGX630</f>
        <v>0</v>
      </c>
      <c r="JFY41" s="384">
        <f>Application!JGZ630</f>
        <v>0</v>
      </c>
      <c r="JGA41" s="384">
        <f>Application!JHB630</f>
        <v>0</v>
      </c>
      <c r="JGC41" s="384">
        <f>Application!JHD630</f>
        <v>0</v>
      </c>
      <c r="JGE41" s="384">
        <f>Application!JHF630</f>
        <v>0</v>
      </c>
      <c r="JGG41" s="384">
        <f>Application!JHH630</f>
        <v>0</v>
      </c>
      <c r="JGI41" s="384">
        <f>Application!JHJ630</f>
        <v>0</v>
      </c>
      <c r="JGK41" s="384">
        <f>Application!JHL630</f>
        <v>0</v>
      </c>
      <c r="JGM41" s="384">
        <f>Application!JHN630</f>
        <v>0</v>
      </c>
      <c r="JGO41" s="384">
        <f>Application!JHP630</f>
        <v>0</v>
      </c>
      <c r="JGQ41" s="384">
        <f>Application!JHR630</f>
        <v>0</v>
      </c>
      <c r="JGS41" s="384">
        <f>Application!JHT630</f>
        <v>0</v>
      </c>
      <c r="JGU41" s="384">
        <f>Application!JHV630</f>
        <v>0</v>
      </c>
      <c r="JGW41" s="384">
        <f>Application!JHX630</f>
        <v>0</v>
      </c>
      <c r="JGY41" s="384">
        <f>Application!JHZ630</f>
        <v>0</v>
      </c>
      <c r="JHA41" s="384">
        <f>Application!JIB630</f>
        <v>0</v>
      </c>
      <c r="JHC41" s="384">
        <f>Application!JID630</f>
        <v>0</v>
      </c>
      <c r="JHE41" s="384">
        <f>Application!JIF630</f>
        <v>0</v>
      </c>
      <c r="JHG41" s="384">
        <f>Application!JIH630</f>
        <v>0</v>
      </c>
      <c r="JHI41" s="384">
        <f>Application!JIJ630</f>
        <v>0</v>
      </c>
      <c r="JHK41" s="384">
        <f>Application!JIL630</f>
        <v>0</v>
      </c>
      <c r="JHM41" s="384">
        <f>Application!JIN630</f>
        <v>0</v>
      </c>
      <c r="JHO41" s="384">
        <f>Application!JIP630</f>
        <v>0</v>
      </c>
      <c r="JHQ41" s="384">
        <f>Application!JIR630</f>
        <v>0</v>
      </c>
      <c r="JHS41" s="384">
        <f>Application!JIT630</f>
        <v>0</v>
      </c>
      <c r="JHU41" s="384">
        <f>Application!JIV630</f>
        <v>0</v>
      </c>
      <c r="JHW41" s="384">
        <f>Application!JIX630</f>
        <v>0</v>
      </c>
      <c r="JHY41" s="384">
        <f>Application!JIZ630</f>
        <v>0</v>
      </c>
      <c r="JIA41" s="384">
        <f>Application!JJB630</f>
        <v>0</v>
      </c>
      <c r="JIC41" s="384">
        <f>Application!JJD630</f>
        <v>0</v>
      </c>
      <c r="JIE41" s="384">
        <f>Application!JJF630</f>
        <v>0</v>
      </c>
      <c r="JIG41" s="384">
        <f>Application!JJH630</f>
        <v>0</v>
      </c>
      <c r="JII41" s="384">
        <f>Application!JJJ630</f>
        <v>0</v>
      </c>
      <c r="JIK41" s="384">
        <f>Application!JJL630</f>
        <v>0</v>
      </c>
      <c r="JIM41" s="384">
        <f>Application!JJN630</f>
        <v>0</v>
      </c>
      <c r="JIO41" s="384">
        <f>Application!JJP630</f>
        <v>0</v>
      </c>
      <c r="JIQ41" s="384">
        <f>Application!JJR630</f>
        <v>0</v>
      </c>
      <c r="JIS41" s="384">
        <f>Application!JJT630</f>
        <v>0</v>
      </c>
      <c r="JIU41" s="384">
        <f>Application!JJV630</f>
        <v>0</v>
      </c>
      <c r="JIW41" s="384">
        <f>Application!JJX630</f>
        <v>0</v>
      </c>
      <c r="JIY41" s="384">
        <f>Application!JJZ630</f>
        <v>0</v>
      </c>
      <c r="JJA41" s="384">
        <f>Application!JKB630</f>
        <v>0</v>
      </c>
      <c r="JJC41" s="384">
        <f>Application!JKD630</f>
        <v>0</v>
      </c>
      <c r="JJE41" s="384">
        <f>Application!JKF630</f>
        <v>0</v>
      </c>
      <c r="JJG41" s="384">
        <f>Application!JKH630</f>
        <v>0</v>
      </c>
      <c r="JJI41" s="384">
        <f>Application!JKJ630</f>
        <v>0</v>
      </c>
      <c r="JJK41" s="384">
        <f>Application!JKL630</f>
        <v>0</v>
      </c>
      <c r="JJM41" s="384">
        <f>Application!JKN630</f>
        <v>0</v>
      </c>
      <c r="JJO41" s="384">
        <f>Application!JKP630</f>
        <v>0</v>
      </c>
      <c r="JJQ41" s="384">
        <f>Application!JKR630</f>
        <v>0</v>
      </c>
      <c r="JJS41" s="384">
        <f>Application!JKT630</f>
        <v>0</v>
      </c>
      <c r="JJU41" s="384">
        <f>Application!JKV630</f>
        <v>0</v>
      </c>
      <c r="JJW41" s="384">
        <f>Application!JKX630</f>
        <v>0</v>
      </c>
      <c r="JJY41" s="384">
        <f>Application!JKZ630</f>
        <v>0</v>
      </c>
      <c r="JKA41" s="384">
        <f>Application!JLB630</f>
        <v>0</v>
      </c>
      <c r="JKC41" s="384">
        <f>Application!JLD630</f>
        <v>0</v>
      </c>
      <c r="JKE41" s="384">
        <f>Application!JLF630</f>
        <v>0</v>
      </c>
      <c r="JKG41" s="384">
        <f>Application!JLH630</f>
        <v>0</v>
      </c>
      <c r="JKI41" s="384">
        <f>Application!JLJ630</f>
        <v>0</v>
      </c>
      <c r="JKK41" s="384">
        <f>Application!JLL630</f>
        <v>0</v>
      </c>
      <c r="JKM41" s="384">
        <f>Application!JLN630</f>
        <v>0</v>
      </c>
      <c r="JKO41" s="384">
        <f>Application!JLP630</f>
        <v>0</v>
      </c>
      <c r="JKQ41" s="384">
        <f>Application!JLR630</f>
        <v>0</v>
      </c>
      <c r="JKS41" s="384">
        <f>Application!JLT630</f>
        <v>0</v>
      </c>
      <c r="JKU41" s="384">
        <f>Application!JLV630</f>
        <v>0</v>
      </c>
      <c r="JKW41" s="384">
        <f>Application!JLX630</f>
        <v>0</v>
      </c>
      <c r="JKY41" s="384">
        <f>Application!JLZ630</f>
        <v>0</v>
      </c>
      <c r="JLA41" s="384">
        <f>Application!JMB630</f>
        <v>0</v>
      </c>
      <c r="JLC41" s="384">
        <f>Application!JMD630</f>
        <v>0</v>
      </c>
      <c r="JLE41" s="384">
        <f>Application!JMF630</f>
        <v>0</v>
      </c>
      <c r="JLG41" s="384">
        <f>Application!JMH630</f>
        <v>0</v>
      </c>
      <c r="JLI41" s="384">
        <f>Application!JMJ630</f>
        <v>0</v>
      </c>
      <c r="JLK41" s="384">
        <f>Application!JML630</f>
        <v>0</v>
      </c>
      <c r="JLM41" s="384">
        <f>Application!JMN630</f>
        <v>0</v>
      </c>
      <c r="JLO41" s="384">
        <f>Application!JMP630</f>
        <v>0</v>
      </c>
      <c r="JLQ41" s="384">
        <f>Application!JMR630</f>
        <v>0</v>
      </c>
      <c r="JLS41" s="384">
        <f>Application!JMT630</f>
        <v>0</v>
      </c>
      <c r="JLU41" s="384">
        <f>Application!JMV630</f>
        <v>0</v>
      </c>
      <c r="JLW41" s="384">
        <f>Application!JMX630</f>
        <v>0</v>
      </c>
      <c r="JLY41" s="384">
        <f>Application!JMZ630</f>
        <v>0</v>
      </c>
      <c r="JMA41" s="384">
        <f>Application!JNB630</f>
        <v>0</v>
      </c>
      <c r="JMC41" s="384">
        <f>Application!JND630</f>
        <v>0</v>
      </c>
      <c r="JME41" s="384">
        <f>Application!JNF630</f>
        <v>0</v>
      </c>
      <c r="JMG41" s="384">
        <f>Application!JNH630</f>
        <v>0</v>
      </c>
      <c r="JMI41" s="384">
        <f>Application!JNJ630</f>
        <v>0</v>
      </c>
      <c r="JMK41" s="384">
        <f>Application!JNL630</f>
        <v>0</v>
      </c>
      <c r="JMM41" s="384">
        <f>Application!JNN630</f>
        <v>0</v>
      </c>
      <c r="JMO41" s="384">
        <f>Application!JNP630</f>
        <v>0</v>
      </c>
      <c r="JMQ41" s="384">
        <f>Application!JNR630</f>
        <v>0</v>
      </c>
      <c r="JMS41" s="384">
        <f>Application!JNT630</f>
        <v>0</v>
      </c>
      <c r="JMU41" s="384">
        <f>Application!JNV630</f>
        <v>0</v>
      </c>
      <c r="JMW41" s="384">
        <f>Application!JNX630</f>
        <v>0</v>
      </c>
      <c r="JMY41" s="384">
        <f>Application!JNZ630</f>
        <v>0</v>
      </c>
      <c r="JNA41" s="384">
        <f>Application!JOB630</f>
        <v>0</v>
      </c>
      <c r="JNC41" s="384">
        <f>Application!JOD630</f>
        <v>0</v>
      </c>
      <c r="JNE41" s="384">
        <f>Application!JOF630</f>
        <v>0</v>
      </c>
      <c r="JNG41" s="384">
        <f>Application!JOH630</f>
        <v>0</v>
      </c>
      <c r="JNI41" s="384">
        <f>Application!JOJ630</f>
        <v>0</v>
      </c>
      <c r="JNK41" s="384">
        <f>Application!JOL630</f>
        <v>0</v>
      </c>
      <c r="JNM41" s="384">
        <f>Application!JON630</f>
        <v>0</v>
      </c>
      <c r="JNO41" s="384">
        <f>Application!JOP630</f>
        <v>0</v>
      </c>
      <c r="JNQ41" s="384">
        <f>Application!JOR630</f>
        <v>0</v>
      </c>
      <c r="JNS41" s="384">
        <f>Application!JOT630</f>
        <v>0</v>
      </c>
      <c r="JNU41" s="384">
        <f>Application!JOV630</f>
        <v>0</v>
      </c>
      <c r="JNW41" s="384">
        <f>Application!JOX630</f>
        <v>0</v>
      </c>
      <c r="JNY41" s="384">
        <f>Application!JOZ630</f>
        <v>0</v>
      </c>
      <c r="JOA41" s="384">
        <f>Application!JPB630</f>
        <v>0</v>
      </c>
      <c r="JOC41" s="384">
        <f>Application!JPD630</f>
        <v>0</v>
      </c>
      <c r="JOE41" s="384">
        <f>Application!JPF630</f>
        <v>0</v>
      </c>
      <c r="JOG41" s="384">
        <f>Application!JPH630</f>
        <v>0</v>
      </c>
      <c r="JOI41" s="384">
        <f>Application!JPJ630</f>
        <v>0</v>
      </c>
      <c r="JOK41" s="384">
        <f>Application!JPL630</f>
        <v>0</v>
      </c>
      <c r="JOM41" s="384">
        <f>Application!JPN630</f>
        <v>0</v>
      </c>
      <c r="JOO41" s="384">
        <f>Application!JPP630</f>
        <v>0</v>
      </c>
      <c r="JOQ41" s="384">
        <f>Application!JPR630</f>
        <v>0</v>
      </c>
      <c r="JOS41" s="384">
        <f>Application!JPT630</f>
        <v>0</v>
      </c>
      <c r="JOU41" s="384">
        <f>Application!JPV630</f>
        <v>0</v>
      </c>
      <c r="JOW41" s="384">
        <f>Application!JPX630</f>
        <v>0</v>
      </c>
      <c r="JOY41" s="384">
        <f>Application!JPZ630</f>
        <v>0</v>
      </c>
      <c r="JPA41" s="384">
        <f>Application!JQB630</f>
        <v>0</v>
      </c>
      <c r="JPC41" s="384">
        <f>Application!JQD630</f>
        <v>0</v>
      </c>
      <c r="JPE41" s="384">
        <f>Application!JQF630</f>
        <v>0</v>
      </c>
      <c r="JPG41" s="384">
        <f>Application!JQH630</f>
        <v>0</v>
      </c>
      <c r="JPI41" s="384">
        <f>Application!JQJ630</f>
        <v>0</v>
      </c>
      <c r="JPK41" s="384">
        <f>Application!JQL630</f>
        <v>0</v>
      </c>
      <c r="JPM41" s="384">
        <f>Application!JQN630</f>
        <v>0</v>
      </c>
      <c r="JPO41" s="384">
        <f>Application!JQP630</f>
        <v>0</v>
      </c>
      <c r="JPQ41" s="384">
        <f>Application!JQR630</f>
        <v>0</v>
      </c>
      <c r="JPS41" s="384">
        <f>Application!JQT630</f>
        <v>0</v>
      </c>
      <c r="JPU41" s="384">
        <f>Application!JQV630</f>
        <v>0</v>
      </c>
      <c r="JPW41" s="384">
        <f>Application!JQX630</f>
        <v>0</v>
      </c>
      <c r="JPY41" s="384">
        <f>Application!JQZ630</f>
        <v>0</v>
      </c>
      <c r="JQA41" s="384">
        <f>Application!JRB630</f>
        <v>0</v>
      </c>
      <c r="JQC41" s="384">
        <f>Application!JRD630</f>
        <v>0</v>
      </c>
      <c r="JQE41" s="384">
        <f>Application!JRF630</f>
        <v>0</v>
      </c>
      <c r="JQG41" s="384">
        <f>Application!JRH630</f>
        <v>0</v>
      </c>
      <c r="JQI41" s="384">
        <f>Application!JRJ630</f>
        <v>0</v>
      </c>
      <c r="JQK41" s="384">
        <f>Application!JRL630</f>
        <v>0</v>
      </c>
      <c r="JQM41" s="384">
        <f>Application!JRN630</f>
        <v>0</v>
      </c>
      <c r="JQO41" s="384">
        <f>Application!JRP630</f>
        <v>0</v>
      </c>
      <c r="JQQ41" s="384">
        <f>Application!JRR630</f>
        <v>0</v>
      </c>
      <c r="JQS41" s="384">
        <f>Application!JRT630</f>
        <v>0</v>
      </c>
      <c r="JQU41" s="384">
        <f>Application!JRV630</f>
        <v>0</v>
      </c>
      <c r="JQW41" s="384">
        <f>Application!JRX630</f>
        <v>0</v>
      </c>
      <c r="JQY41" s="384">
        <f>Application!JRZ630</f>
        <v>0</v>
      </c>
      <c r="JRA41" s="384">
        <f>Application!JSB630</f>
        <v>0</v>
      </c>
      <c r="JRC41" s="384">
        <f>Application!JSD630</f>
        <v>0</v>
      </c>
      <c r="JRE41" s="384">
        <f>Application!JSF630</f>
        <v>0</v>
      </c>
      <c r="JRG41" s="384">
        <f>Application!JSH630</f>
        <v>0</v>
      </c>
      <c r="JRI41" s="384">
        <f>Application!JSJ630</f>
        <v>0</v>
      </c>
      <c r="JRK41" s="384">
        <f>Application!JSL630</f>
        <v>0</v>
      </c>
      <c r="JRM41" s="384">
        <f>Application!JSN630</f>
        <v>0</v>
      </c>
      <c r="JRO41" s="384">
        <f>Application!JSP630</f>
        <v>0</v>
      </c>
      <c r="JRQ41" s="384">
        <f>Application!JSR630</f>
        <v>0</v>
      </c>
      <c r="JRS41" s="384">
        <f>Application!JST630</f>
        <v>0</v>
      </c>
      <c r="JRU41" s="384">
        <f>Application!JSV630</f>
        <v>0</v>
      </c>
      <c r="JRW41" s="384">
        <f>Application!JSX630</f>
        <v>0</v>
      </c>
      <c r="JRY41" s="384">
        <f>Application!JSZ630</f>
        <v>0</v>
      </c>
      <c r="JSA41" s="384">
        <f>Application!JTB630</f>
        <v>0</v>
      </c>
      <c r="JSC41" s="384">
        <f>Application!JTD630</f>
        <v>0</v>
      </c>
      <c r="JSE41" s="384">
        <f>Application!JTF630</f>
        <v>0</v>
      </c>
      <c r="JSG41" s="384">
        <f>Application!JTH630</f>
        <v>0</v>
      </c>
      <c r="JSI41" s="384">
        <f>Application!JTJ630</f>
        <v>0</v>
      </c>
      <c r="JSK41" s="384">
        <f>Application!JTL630</f>
        <v>0</v>
      </c>
      <c r="JSM41" s="384">
        <f>Application!JTN630</f>
        <v>0</v>
      </c>
      <c r="JSO41" s="384">
        <f>Application!JTP630</f>
        <v>0</v>
      </c>
      <c r="JSQ41" s="384">
        <f>Application!JTR630</f>
        <v>0</v>
      </c>
      <c r="JSS41" s="384">
        <f>Application!JTT630</f>
        <v>0</v>
      </c>
      <c r="JSU41" s="384">
        <f>Application!JTV630</f>
        <v>0</v>
      </c>
      <c r="JSW41" s="384">
        <f>Application!JTX630</f>
        <v>0</v>
      </c>
      <c r="JSY41" s="384">
        <f>Application!JTZ630</f>
        <v>0</v>
      </c>
      <c r="JTA41" s="384">
        <f>Application!JUB630</f>
        <v>0</v>
      </c>
      <c r="JTC41" s="384">
        <f>Application!JUD630</f>
        <v>0</v>
      </c>
      <c r="JTE41" s="384">
        <f>Application!JUF630</f>
        <v>0</v>
      </c>
      <c r="JTG41" s="384">
        <f>Application!JUH630</f>
        <v>0</v>
      </c>
      <c r="JTI41" s="384">
        <f>Application!JUJ630</f>
        <v>0</v>
      </c>
      <c r="JTK41" s="384">
        <f>Application!JUL630</f>
        <v>0</v>
      </c>
      <c r="JTM41" s="384">
        <f>Application!JUN630</f>
        <v>0</v>
      </c>
      <c r="JTO41" s="384">
        <f>Application!JUP630</f>
        <v>0</v>
      </c>
      <c r="JTQ41" s="384">
        <f>Application!JUR630</f>
        <v>0</v>
      </c>
      <c r="JTS41" s="384">
        <f>Application!JUT630</f>
        <v>0</v>
      </c>
      <c r="JTU41" s="384">
        <f>Application!JUV630</f>
        <v>0</v>
      </c>
      <c r="JTW41" s="384">
        <f>Application!JUX630</f>
        <v>0</v>
      </c>
      <c r="JTY41" s="384">
        <f>Application!JUZ630</f>
        <v>0</v>
      </c>
      <c r="JUA41" s="384">
        <f>Application!JVB630</f>
        <v>0</v>
      </c>
      <c r="JUC41" s="384">
        <f>Application!JVD630</f>
        <v>0</v>
      </c>
      <c r="JUE41" s="384">
        <f>Application!JVF630</f>
        <v>0</v>
      </c>
      <c r="JUG41" s="384">
        <f>Application!JVH630</f>
        <v>0</v>
      </c>
      <c r="JUI41" s="384">
        <f>Application!JVJ630</f>
        <v>0</v>
      </c>
      <c r="JUK41" s="384">
        <f>Application!JVL630</f>
        <v>0</v>
      </c>
      <c r="JUM41" s="384">
        <f>Application!JVN630</f>
        <v>0</v>
      </c>
      <c r="JUO41" s="384">
        <f>Application!JVP630</f>
        <v>0</v>
      </c>
      <c r="JUQ41" s="384">
        <f>Application!JVR630</f>
        <v>0</v>
      </c>
      <c r="JUS41" s="384">
        <f>Application!JVT630</f>
        <v>0</v>
      </c>
      <c r="JUU41" s="384">
        <f>Application!JVV630</f>
        <v>0</v>
      </c>
      <c r="JUW41" s="384">
        <f>Application!JVX630</f>
        <v>0</v>
      </c>
      <c r="JUY41" s="384">
        <f>Application!JVZ630</f>
        <v>0</v>
      </c>
      <c r="JVA41" s="384">
        <f>Application!JWB630</f>
        <v>0</v>
      </c>
      <c r="JVC41" s="384">
        <f>Application!JWD630</f>
        <v>0</v>
      </c>
      <c r="JVE41" s="384">
        <f>Application!JWF630</f>
        <v>0</v>
      </c>
      <c r="JVG41" s="384">
        <f>Application!JWH630</f>
        <v>0</v>
      </c>
      <c r="JVI41" s="384">
        <f>Application!JWJ630</f>
        <v>0</v>
      </c>
      <c r="JVK41" s="384">
        <f>Application!JWL630</f>
        <v>0</v>
      </c>
      <c r="JVM41" s="384">
        <f>Application!JWN630</f>
        <v>0</v>
      </c>
      <c r="JVO41" s="384">
        <f>Application!JWP630</f>
        <v>0</v>
      </c>
      <c r="JVQ41" s="384">
        <f>Application!JWR630</f>
        <v>0</v>
      </c>
      <c r="JVS41" s="384">
        <f>Application!JWT630</f>
        <v>0</v>
      </c>
      <c r="JVU41" s="384">
        <f>Application!JWV630</f>
        <v>0</v>
      </c>
      <c r="JVW41" s="384">
        <f>Application!JWX630</f>
        <v>0</v>
      </c>
      <c r="JVY41" s="384">
        <f>Application!JWZ630</f>
        <v>0</v>
      </c>
      <c r="JWA41" s="384">
        <f>Application!JXB630</f>
        <v>0</v>
      </c>
      <c r="JWC41" s="384">
        <f>Application!JXD630</f>
        <v>0</v>
      </c>
      <c r="JWE41" s="384">
        <f>Application!JXF630</f>
        <v>0</v>
      </c>
      <c r="JWG41" s="384">
        <f>Application!JXH630</f>
        <v>0</v>
      </c>
      <c r="JWI41" s="384">
        <f>Application!JXJ630</f>
        <v>0</v>
      </c>
      <c r="JWK41" s="384">
        <f>Application!JXL630</f>
        <v>0</v>
      </c>
      <c r="JWM41" s="384">
        <f>Application!JXN630</f>
        <v>0</v>
      </c>
      <c r="JWO41" s="384">
        <f>Application!JXP630</f>
        <v>0</v>
      </c>
      <c r="JWQ41" s="384">
        <f>Application!JXR630</f>
        <v>0</v>
      </c>
      <c r="JWS41" s="384">
        <f>Application!JXT630</f>
        <v>0</v>
      </c>
      <c r="JWU41" s="384">
        <f>Application!JXV630</f>
        <v>0</v>
      </c>
      <c r="JWW41" s="384">
        <f>Application!JXX630</f>
        <v>0</v>
      </c>
      <c r="JWY41" s="384">
        <f>Application!JXZ630</f>
        <v>0</v>
      </c>
      <c r="JXA41" s="384">
        <f>Application!JYB630</f>
        <v>0</v>
      </c>
      <c r="JXC41" s="384">
        <f>Application!JYD630</f>
        <v>0</v>
      </c>
      <c r="JXE41" s="384">
        <f>Application!JYF630</f>
        <v>0</v>
      </c>
      <c r="JXG41" s="384">
        <f>Application!JYH630</f>
        <v>0</v>
      </c>
      <c r="JXI41" s="384">
        <f>Application!JYJ630</f>
        <v>0</v>
      </c>
      <c r="JXK41" s="384">
        <f>Application!JYL630</f>
        <v>0</v>
      </c>
      <c r="JXM41" s="384">
        <f>Application!JYN630</f>
        <v>0</v>
      </c>
      <c r="JXO41" s="384">
        <f>Application!JYP630</f>
        <v>0</v>
      </c>
      <c r="JXQ41" s="384">
        <f>Application!JYR630</f>
        <v>0</v>
      </c>
      <c r="JXS41" s="384">
        <f>Application!JYT630</f>
        <v>0</v>
      </c>
      <c r="JXU41" s="384">
        <f>Application!JYV630</f>
        <v>0</v>
      </c>
      <c r="JXW41" s="384">
        <f>Application!JYX630</f>
        <v>0</v>
      </c>
      <c r="JXY41" s="384">
        <f>Application!JYZ630</f>
        <v>0</v>
      </c>
      <c r="JYA41" s="384">
        <f>Application!JZB630</f>
        <v>0</v>
      </c>
      <c r="JYC41" s="384">
        <f>Application!JZD630</f>
        <v>0</v>
      </c>
      <c r="JYE41" s="384">
        <f>Application!JZF630</f>
        <v>0</v>
      </c>
      <c r="JYG41" s="384">
        <f>Application!JZH630</f>
        <v>0</v>
      </c>
      <c r="JYI41" s="384">
        <f>Application!JZJ630</f>
        <v>0</v>
      </c>
      <c r="JYK41" s="384">
        <f>Application!JZL630</f>
        <v>0</v>
      </c>
      <c r="JYM41" s="384">
        <f>Application!JZN630</f>
        <v>0</v>
      </c>
      <c r="JYO41" s="384">
        <f>Application!JZP630</f>
        <v>0</v>
      </c>
      <c r="JYQ41" s="384">
        <f>Application!JZR630</f>
        <v>0</v>
      </c>
      <c r="JYS41" s="384">
        <f>Application!JZT630</f>
        <v>0</v>
      </c>
      <c r="JYU41" s="384">
        <f>Application!JZV630</f>
        <v>0</v>
      </c>
      <c r="JYW41" s="384">
        <f>Application!JZX630</f>
        <v>0</v>
      </c>
      <c r="JYY41" s="384">
        <f>Application!JZZ630</f>
        <v>0</v>
      </c>
      <c r="JZA41" s="384">
        <f>Application!KAB630</f>
        <v>0</v>
      </c>
      <c r="JZC41" s="384">
        <f>Application!KAD630</f>
        <v>0</v>
      </c>
      <c r="JZE41" s="384">
        <f>Application!KAF630</f>
        <v>0</v>
      </c>
      <c r="JZG41" s="384">
        <f>Application!KAH630</f>
        <v>0</v>
      </c>
      <c r="JZI41" s="384">
        <f>Application!KAJ630</f>
        <v>0</v>
      </c>
      <c r="JZK41" s="384">
        <f>Application!KAL630</f>
        <v>0</v>
      </c>
      <c r="JZM41" s="384">
        <f>Application!KAN630</f>
        <v>0</v>
      </c>
      <c r="JZO41" s="384">
        <f>Application!KAP630</f>
        <v>0</v>
      </c>
      <c r="JZQ41" s="384">
        <f>Application!KAR630</f>
        <v>0</v>
      </c>
      <c r="JZS41" s="384">
        <f>Application!KAT630</f>
        <v>0</v>
      </c>
      <c r="JZU41" s="384">
        <f>Application!KAV630</f>
        <v>0</v>
      </c>
      <c r="JZW41" s="384">
        <f>Application!KAX630</f>
        <v>0</v>
      </c>
      <c r="JZY41" s="384">
        <f>Application!KAZ630</f>
        <v>0</v>
      </c>
      <c r="KAA41" s="384">
        <f>Application!KBB630</f>
        <v>0</v>
      </c>
      <c r="KAC41" s="384">
        <f>Application!KBD630</f>
        <v>0</v>
      </c>
      <c r="KAE41" s="384">
        <f>Application!KBF630</f>
        <v>0</v>
      </c>
      <c r="KAG41" s="384">
        <f>Application!KBH630</f>
        <v>0</v>
      </c>
      <c r="KAI41" s="384">
        <f>Application!KBJ630</f>
        <v>0</v>
      </c>
      <c r="KAK41" s="384">
        <f>Application!KBL630</f>
        <v>0</v>
      </c>
      <c r="KAM41" s="384">
        <f>Application!KBN630</f>
        <v>0</v>
      </c>
      <c r="KAO41" s="384">
        <f>Application!KBP630</f>
        <v>0</v>
      </c>
      <c r="KAQ41" s="384">
        <f>Application!KBR630</f>
        <v>0</v>
      </c>
      <c r="KAS41" s="384">
        <f>Application!KBT630</f>
        <v>0</v>
      </c>
      <c r="KAU41" s="384">
        <f>Application!KBV630</f>
        <v>0</v>
      </c>
      <c r="KAW41" s="384">
        <f>Application!KBX630</f>
        <v>0</v>
      </c>
      <c r="KAY41" s="384">
        <f>Application!KBZ630</f>
        <v>0</v>
      </c>
      <c r="KBA41" s="384">
        <f>Application!KCB630</f>
        <v>0</v>
      </c>
      <c r="KBC41" s="384">
        <f>Application!KCD630</f>
        <v>0</v>
      </c>
      <c r="KBE41" s="384">
        <f>Application!KCF630</f>
        <v>0</v>
      </c>
      <c r="KBG41" s="384">
        <f>Application!KCH630</f>
        <v>0</v>
      </c>
      <c r="KBI41" s="384">
        <f>Application!KCJ630</f>
        <v>0</v>
      </c>
      <c r="KBK41" s="384">
        <f>Application!KCL630</f>
        <v>0</v>
      </c>
      <c r="KBM41" s="384">
        <f>Application!KCN630</f>
        <v>0</v>
      </c>
      <c r="KBO41" s="384">
        <f>Application!KCP630</f>
        <v>0</v>
      </c>
      <c r="KBQ41" s="384">
        <f>Application!KCR630</f>
        <v>0</v>
      </c>
      <c r="KBS41" s="384">
        <f>Application!KCT630</f>
        <v>0</v>
      </c>
      <c r="KBU41" s="384">
        <f>Application!KCV630</f>
        <v>0</v>
      </c>
      <c r="KBW41" s="384">
        <f>Application!KCX630</f>
        <v>0</v>
      </c>
      <c r="KBY41" s="384">
        <f>Application!KCZ630</f>
        <v>0</v>
      </c>
      <c r="KCA41" s="384">
        <f>Application!KDB630</f>
        <v>0</v>
      </c>
      <c r="KCC41" s="384">
        <f>Application!KDD630</f>
        <v>0</v>
      </c>
      <c r="KCE41" s="384">
        <f>Application!KDF630</f>
        <v>0</v>
      </c>
      <c r="KCG41" s="384">
        <f>Application!KDH630</f>
        <v>0</v>
      </c>
      <c r="KCI41" s="384">
        <f>Application!KDJ630</f>
        <v>0</v>
      </c>
      <c r="KCK41" s="384">
        <f>Application!KDL630</f>
        <v>0</v>
      </c>
      <c r="KCM41" s="384">
        <f>Application!KDN630</f>
        <v>0</v>
      </c>
      <c r="KCO41" s="384">
        <f>Application!KDP630</f>
        <v>0</v>
      </c>
      <c r="KCQ41" s="384">
        <f>Application!KDR630</f>
        <v>0</v>
      </c>
      <c r="KCS41" s="384">
        <f>Application!KDT630</f>
        <v>0</v>
      </c>
      <c r="KCU41" s="384">
        <f>Application!KDV630</f>
        <v>0</v>
      </c>
      <c r="KCW41" s="384">
        <f>Application!KDX630</f>
        <v>0</v>
      </c>
      <c r="KCY41" s="384">
        <f>Application!KDZ630</f>
        <v>0</v>
      </c>
      <c r="KDA41" s="384">
        <f>Application!KEB630</f>
        <v>0</v>
      </c>
      <c r="KDC41" s="384">
        <f>Application!KED630</f>
        <v>0</v>
      </c>
      <c r="KDE41" s="384">
        <f>Application!KEF630</f>
        <v>0</v>
      </c>
      <c r="KDG41" s="384">
        <f>Application!KEH630</f>
        <v>0</v>
      </c>
      <c r="KDI41" s="384">
        <f>Application!KEJ630</f>
        <v>0</v>
      </c>
      <c r="KDK41" s="384">
        <f>Application!KEL630</f>
        <v>0</v>
      </c>
      <c r="KDM41" s="384">
        <f>Application!KEN630</f>
        <v>0</v>
      </c>
      <c r="KDO41" s="384">
        <f>Application!KEP630</f>
        <v>0</v>
      </c>
      <c r="KDQ41" s="384">
        <f>Application!KER630</f>
        <v>0</v>
      </c>
      <c r="KDS41" s="384">
        <f>Application!KET630</f>
        <v>0</v>
      </c>
      <c r="KDU41" s="384">
        <f>Application!KEV630</f>
        <v>0</v>
      </c>
      <c r="KDW41" s="384">
        <f>Application!KEX630</f>
        <v>0</v>
      </c>
      <c r="KDY41" s="384">
        <f>Application!KEZ630</f>
        <v>0</v>
      </c>
      <c r="KEA41" s="384">
        <f>Application!KFB630</f>
        <v>0</v>
      </c>
      <c r="KEC41" s="384">
        <f>Application!KFD630</f>
        <v>0</v>
      </c>
      <c r="KEE41" s="384">
        <f>Application!KFF630</f>
        <v>0</v>
      </c>
      <c r="KEG41" s="384">
        <f>Application!KFH630</f>
        <v>0</v>
      </c>
      <c r="KEI41" s="384">
        <f>Application!KFJ630</f>
        <v>0</v>
      </c>
      <c r="KEK41" s="384">
        <f>Application!KFL630</f>
        <v>0</v>
      </c>
      <c r="KEM41" s="384">
        <f>Application!KFN630</f>
        <v>0</v>
      </c>
      <c r="KEO41" s="384">
        <f>Application!KFP630</f>
        <v>0</v>
      </c>
      <c r="KEQ41" s="384">
        <f>Application!KFR630</f>
        <v>0</v>
      </c>
      <c r="KES41" s="384">
        <f>Application!KFT630</f>
        <v>0</v>
      </c>
      <c r="KEU41" s="384">
        <f>Application!KFV630</f>
        <v>0</v>
      </c>
      <c r="KEW41" s="384">
        <f>Application!KFX630</f>
        <v>0</v>
      </c>
      <c r="KEY41" s="384">
        <f>Application!KFZ630</f>
        <v>0</v>
      </c>
      <c r="KFA41" s="384">
        <f>Application!KGB630</f>
        <v>0</v>
      </c>
      <c r="KFC41" s="384">
        <f>Application!KGD630</f>
        <v>0</v>
      </c>
      <c r="KFE41" s="384">
        <f>Application!KGF630</f>
        <v>0</v>
      </c>
      <c r="KFG41" s="384">
        <f>Application!KGH630</f>
        <v>0</v>
      </c>
      <c r="KFI41" s="384">
        <f>Application!KGJ630</f>
        <v>0</v>
      </c>
      <c r="KFK41" s="384">
        <f>Application!KGL630</f>
        <v>0</v>
      </c>
      <c r="KFM41" s="384">
        <f>Application!KGN630</f>
        <v>0</v>
      </c>
      <c r="KFO41" s="384">
        <f>Application!KGP630</f>
        <v>0</v>
      </c>
      <c r="KFQ41" s="384">
        <f>Application!KGR630</f>
        <v>0</v>
      </c>
      <c r="KFS41" s="384">
        <f>Application!KGT630</f>
        <v>0</v>
      </c>
      <c r="KFU41" s="384">
        <f>Application!KGV630</f>
        <v>0</v>
      </c>
      <c r="KFW41" s="384">
        <f>Application!KGX630</f>
        <v>0</v>
      </c>
      <c r="KFY41" s="384">
        <f>Application!KGZ630</f>
        <v>0</v>
      </c>
      <c r="KGA41" s="384">
        <f>Application!KHB630</f>
        <v>0</v>
      </c>
      <c r="KGC41" s="384">
        <f>Application!KHD630</f>
        <v>0</v>
      </c>
      <c r="KGE41" s="384">
        <f>Application!KHF630</f>
        <v>0</v>
      </c>
      <c r="KGG41" s="384">
        <f>Application!KHH630</f>
        <v>0</v>
      </c>
      <c r="KGI41" s="384">
        <f>Application!KHJ630</f>
        <v>0</v>
      </c>
      <c r="KGK41" s="384">
        <f>Application!KHL630</f>
        <v>0</v>
      </c>
      <c r="KGM41" s="384">
        <f>Application!KHN630</f>
        <v>0</v>
      </c>
      <c r="KGO41" s="384">
        <f>Application!KHP630</f>
        <v>0</v>
      </c>
      <c r="KGQ41" s="384">
        <f>Application!KHR630</f>
        <v>0</v>
      </c>
      <c r="KGS41" s="384">
        <f>Application!KHT630</f>
        <v>0</v>
      </c>
      <c r="KGU41" s="384">
        <f>Application!KHV630</f>
        <v>0</v>
      </c>
      <c r="KGW41" s="384">
        <f>Application!KHX630</f>
        <v>0</v>
      </c>
      <c r="KGY41" s="384">
        <f>Application!KHZ630</f>
        <v>0</v>
      </c>
      <c r="KHA41" s="384">
        <f>Application!KIB630</f>
        <v>0</v>
      </c>
      <c r="KHC41" s="384">
        <f>Application!KID630</f>
        <v>0</v>
      </c>
      <c r="KHE41" s="384">
        <f>Application!KIF630</f>
        <v>0</v>
      </c>
      <c r="KHG41" s="384">
        <f>Application!KIH630</f>
        <v>0</v>
      </c>
      <c r="KHI41" s="384">
        <f>Application!KIJ630</f>
        <v>0</v>
      </c>
      <c r="KHK41" s="384">
        <f>Application!KIL630</f>
        <v>0</v>
      </c>
      <c r="KHM41" s="384">
        <f>Application!KIN630</f>
        <v>0</v>
      </c>
      <c r="KHO41" s="384">
        <f>Application!KIP630</f>
        <v>0</v>
      </c>
      <c r="KHQ41" s="384">
        <f>Application!KIR630</f>
        <v>0</v>
      </c>
      <c r="KHS41" s="384">
        <f>Application!KIT630</f>
        <v>0</v>
      </c>
      <c r="KHU41" s="384">
        <f>Application!KIV630</f>
        <v>0</v>
      </c>
      <c r="KHW41" s="384">
        <f>Application!KIX630</f>
        <v>0</v>
      </c>
      <c r="KHY41" s="384">
        <f>Application!KIZ630</f>
        <v>0</v>
      </c>
      <c r="KIA41" s="384">
        <f>Application!KJB630</f>
        <v>0</v>
      </c>
      <c r="KIC41" s="384">
        <f>Application!KJD630</f>
        <v>0</v>
      </c>
      <c r="KIE41" s="384">
        <f>Application!KJF630</f>
        <v>0</v>
      </c>
      <c r="KIG41" s="384">
        <f>Application!KJH630</f>
        <v>0</v>
      </c>
      <c r="KII41" s="384">
        <f>Application!KJJ630</f>
        <v>0</v>
      </c>
      <c r="KIK41" s="384">
        <f>Application!KJL630</f>
        <v>0</v>
      </c>
      <c r="KIM41" s="384">
        <f>Application!KJN630</f>
        <v>0</v>
      </c>
      <c r="KIO41" s="384">
        <f>Application!KJP630</f>
        <v>0</v>
      </c>
      <c r="KIQ41" s="384">
        <f>Application!KJR630</f>
        <v>0</v>
      </c>
      <c r="KIS41" s="384">
        <f>Application!KJT630</f>
        <v>0</v>
      </c>
      <c r="KIU41" s="384">
        <f>Application!KJV630</f>
        <v>0</v>
      </c>
      <c r="KIW41" s="384">
        <f>Application!KJX630</f>
        <v>0</v>
      </c>
      <c r="KIY41" s="384">
        <f>Application!KJZ630</f>
        <v>0</v>
      </c>
      <c r="KJA41" s="384">
        <f>Application!KKB630</f>
        <v>0</v>
      </c>
      <c r="KJC41" s="384">
        <f>Application!KKD630</f>
        <v>0</v>
      </c>
      <c r="KJE41" s="384">
        <f>Application!KKF630</f>
        <v>0</v>
      </c>
      <c r="KJG41" s="384">
        <f>Application!KKH630</f>
        <v>0</v>
      </c>
      <c r="KJI41" s="384">
        <f>Application!KKJ630</f>
        <v>0</v>
      </c>
      <c r="KJK41" s="384">
        <f>Application!KKL630</f>
        <v>0</v>
      </c>
      <c r="KJM41" s="384">
        <f>Application!KKN630</f>
        <v>0</v>
      </c>
      <c r="KJO41" s="384">
        <f>Application!KKP630</f>
        <v>0</v>
      </c>
      <c r="KJQ41" s="384">
        <f>Application!KKR630</f>
        <v>0</v>
      </c>
      <c r="KJS41" s="384">
        <f>Application!KKT630</f>
        <v>0</v>
      </c>
      <c r="KJU41" s="384">
        <f>Application!KKV630</f>
        <v>0</v>
      </c>
      <c r="KJW41" s="384">
        <f>Application!KKX630</f>
        <v>0</v>
      </c>
      <c r="KJY41" s="384">
        <f>Application!KKZ630</f>
        <v>0</v>
      </c>
      <c r="KKA41" s="384">
        <f>Application!KLB630</f>
        <v>0</v>
      </c>
      <c r="KKC41" s="384">
        <f>Application!KLD630</f>
        <v>0</v>
      </c>
      <c r="KKE41" s="384">
        <f>Application!KLF630</f>
        <v>0</v>
      </c>
      <c r="KKG41" s="384">
        <f>Application!KLH630</f>
        <v>0</v>
      </c>
      <c r="KKI41" s="384">
        <f>Application!KLJ630</f>
        <v>0</v>
      </c>
      <c r="KKK41" s="384">
        <f>Application!KLL630</f>
        <v>0</v>
      </c>
      <c r="KKM41" s="384">
        <f>Application!KLN630</f>
        <v>0</v>
      </c>
      <c r="KKO41" s="384">
        <f>Application!KLP630</f>
        <v>0</v>
      </c>
      <c r="KKQ41" s="384">
        <f>Application!KLR630</f>
        <v>0</v>
      </c>
      <c r="KKS41" s="384">
        <f>Application!KLT630</f>
        <v>0</v>
      </c>
      <c r="KKU41" s="384">
        <f>Application!KLV630</f>
        <v>0</v>
      </c>
      <c r="KKW41" s="384">
        <f>Application!KLX630</f>
        <v>0</v>
      </c>
      <c r="KKY41" s="384">
        <f>Application!KLZ630</f>
        <v>0</v>
      </c>
      <c r="KLA41" s="384">
        <f>Application!KMB630</f>
        <v>0</v>
      </c>
      <c r="KLC41" s="384">
        <f>Application!KMD630</f>
        <v>0</v>
      </c>
      <c r="KLE41" s="384">
        <f>Application!KMF630</f>
        <v>0</v>
      </c>
      <c r="KLG41" s="384">
        <f>Application!KMH630</f>
        <v>0</v>
      </c>
      <c r="KLI41" s="384">
        <f>Application!KMJ630</f>
        <v>0</v>
      </c>
      <c r="KLK41" s="384">
        <f>Application!KML630</f>
        <v>0</v>
      </c>
      <c r="KLM41" s="384">
        <f>Application!KMN630</f>
        <v>0</v>
      </c>
      <c r="KLO41" s="384">
        <f>Application!KMP630</f>
        <v>0</v>
      </c>
      <c r="KLQ41" s="384">
        <f>Application!KMR630</f>
        <v>0</v>
      </c>
      <c r="KLS41" s="384">
        <f>Application!KMT630</f>
        <v>0</v>
      </c>
      <c r="KLU41" s="384">
        <f>Application!KMV630</f>
        <v>0</v>
      </c>
      <c r="KLW41" s="384">
        <f>Application!KMX630</f>
        <v>0</v>
      </c>
      <c r="KLY41" s="384">
        <f>Application!KMZ630</f>
        <v>0</v>
      </c>
      <c r="KMA41" s="384">
        <f>Application!KNB630</f>
        <v>0</v>
      </c>
      <c r="KMC41" s="384">
        <f>Application!KND630</f>
        <v>0</v>
      </c>
      <c r="KME41" s="384">
        <f>Application!KNF630</f>
        <v>0</v>
      </c>
      <c r="KMG41" s="384">
        <f>Application!KNH630</f>
        <v>0</v>
      </c>
      <c r="KMI41" s="384">
        <f>Application!KNJ630</f>
        <v>0</v>
      </c>
      <c r="KMK41" s="384">
        <f>Application!KNL630</f>
        <v>0</v>
      </c>
      <c r="KMM41" s="384">
        <f>Application!KNN630</f>
        <v>0</v>
      </c>
      <c r="KMO41" s="384">
        <f>Application!KNP630</f>
        <v>0</v>
      </c>
      <c r="KMQ41" s="384">
        <f>Application!KNR630</f>
        <v>0</v>
      </c>
      <c r="KMS41" s="384">
        <f>Application!KNT630</f>
        <v>0</v>
      </c>
      <c r="KMU41" s="384">
        <f>Application!KNV630</f>
        <v>0</v>
      </c>
      <c r="KMW41" s="384">
        <f>Application!KNX630</f>
        <v>0</v>
      </c>
      <c r="KMY41" s="384">
        <f>Application!KNZ630</f>
        <v>0</v>
      </c>
      <c r="KNA41" s="384">
        <f>Application!KOB630</f>
        <v>0</v>
      </c>
      <c r="KNC41" s="384">
        <f>Application!KOD630</f>
        <v>0</v>
      </c>
      <c r="KNE41" s="384">
        <f>Application!KOF630</f>
        <v>0</v>
      </c>
      <c r="KNG41" s="384">
        <f>Application!KOH630</f>
        <v>0</v>
      </c>
      <c r="KNI41" s="384">
        <f>Application!KOJ630</f>
        <v>0</v>
      </c>
      <c r="KNK41" s="384">
        <f>Application!KOL630</f>
        <v>0</v>
      </c>
      <c r="KNM41" s="384">
        <f>Application!KON630</f>
        <v>0</v>
      </c>
      <c r="KNO41" s="384">
        <f>Application!KOP630</f>
        <v>0</v>
      </c>
      <c r="KNQ41" s="384">
        <f>Application!KOR630</f>
        <v>0</v>
      </c>
      <c r="KNS41" s="384">
        <f>Application!KOT630</f>
        <v>0</v>
      </c>
      <c r="KNU41" s="384">
        <f>Application!KOV630</f>
        <v>0</v>
      </c>
      <c r="KNW41" s="384">
        <f>Application!KOX630</f>
        <v>0</v>
      </c>
      <c r="KNY41" s="384">
        <f>Application!KOZ630</f>
        <v>0</v>
      </c>
      <c r="KOA41" s="384">
        <f>Application!KPB630</f>
        <v>0</v>
      </c>
      <c r="KOC41" s="384">
        <f>Application!KPD630</f>
        <v>0</v>
      </c>
      <c r="KOE41" s="384">
        <f>Application!KPF630</f>
        <v>0</v>
      </c>
      <c r="KOG41" s="384">
        <f>Application!KPH630</f>
        <v>0</v>
      </c>
      <c r="KOI41" s="384">
        <f>Application!KPJ630</f>
        <v>0</v>
      </c>
      <c r="KOK41" s="384">
        <f>Application!KPL630</f>
        <v>0</v>
      </c>
      <c r="KOM41" s="384">
        <f>Application!KPN630</f>
        <v>0</v>
      </c>
      <c r="KOO41" s="384">
        <f>Application!KPP630</f>
        <v>0</v>
      </c>
      <c r="KOQ41" s="384">
        <f>Application!KPR630</f>
        <v>0</v>
      </c>
      <c r="KOS41" s="384">
        <f>Application!KPT630</f>
        <v>0</v>
      </c>
      <c r="KOU41" s="384">
        <f>Application!KPV630</f>
        <v>0</v>
      </c>
      <c r="KOW41" s="384">
        <f>Application!KPX630</f>
        <v>0</v>
      </c>
      <c r="KOY41" s="384">
        <f>Application!KPZ630</f>
        <v>0</v>
      </c>
      <c r="KPA41" s="384">
        <f>Application!KQB630</f>
        <v>0</v>
      </c>
      <c r="KPC41" s="384">
        <f>Application!KQD630</f>
        <v>0</v>
      </c>
      <c r="KPE41" s="384">
        <f>Application!KQF630</f>
        <v>0</v>
      </c>
      <c r="KPG41" s="384">
        <f>Application!KQH630</f>
        <v>0</v>
      </c>
      <c r="KPI41" s="384">
        <f>Application!KQJ630</f>
        <v>0</v>
      </c>
      <c r="KPK41" s="384">
        <f>Application!KQL630</f>
        <v>0</v>
      </c>
      <c r="KPM41" s="384">
        <f>Application!KQN630</f>
        <v>0</v>
      </c>
      <c r="KPO41" s="384">
        <f>Application!KQP630</f>
        <v>0</v>
      </c>
      <c r="KPQ41" s="384">
        <f>Application!KQR630</f>
        <v>0</v>
      </c>
      <c r="KPS41" s="384">
        <f>Application!KQT630</f>
        <v>0</v>
      </c>
      <c r="KPU41" s="384">
        <f>Application!KQV630</f>
        <v>0</v>
      </c>
      <c r="KPW41" s="384">
        <f>Application!KQX630</f>
        <v>0</v>
      </c>
      <c r="KPY41" s="384">
        <f>Application!KQZ630</f>
        <v>0</v>
      </c>
      <c r="KQA41" s="384">
        <f>Application!KRB630</f>
        <v>0</v>
      </c>
      <c r="KQC41" s="384">
        <f>Application!KRD630</f>
        <v>0</v>
      </c>
      <c r="KQE41" s="384">
        <f>Application!KRF630</f>
        <v>0</v>
      </c>
      <c r="KQG41" s="384">
        <f>Application!KRH630</f>
        <v>0</v>
      </c>
      <c r="KQI41" s="384">
        <f>Application!KRJ630</f>
        <v>0</v>
      </c>
      <c r="KQK41" s="384">
        <f>Application!KRL630</f>
        <v>0</v>
      </c>
      <c r="KQM41" s="384">
        <f>Application!KRN630</f>
        <v>0</v>
      </c>
      <c r="KQO41" s="384">
        <f>Application!KRP630</f>
        <v>0</v>
      </c>
      <c r="KQQ41" s="384">
        <f>Application!KRR630</f>
        <v>0</v>
      </c>
      <c r="KQS41" s="384">
        <f>Application!KRT630</f>
        <v>0</v>
      </c>
      <c r="KQU41" s="384">
        <f>Application!KRV630</f>
        <v>0</v>
      </c>
      <c r="KQW41" s="384">
        <f>Application!KRX630</f>
        <v>0</v>
      </c>
      <c r="KQY41" s="384">
        <f>Application!KRZ630</f>
        <v>0</v>
      </c>
      <c r="KRA41" s="384">
        <f>Application!KSB630</f>
        <v>0</v>
      </c>
      <c r="KRC41" s="384">
        <f>Application!KSD630</f>
        <v>0</v>
      </c>
      <c r="KRE41" s="384">
        <f>Application!KSF630</f>
        <v>0</v>
      </c>
      <c r="KRG41" s="384">
        <f>Application!KSH630</f>
        <v>0</v>
      </c>
      <c r="KRI41" s="384">
        <f>Application!KSJ630</f>
        <v>0</v>
      </c>
      <c r="KRK41" s="384">
        <f>Application!KSL630</f>
        <v>0</v>
      </c>
      <c r="KRM41" s="384">
        <f>Application!KSN630</f>
        <v>0</v>
      </c>
      <c r="KRO41" s="384">
        <f>Application!KSP630</f>
        <v>0</v>
      </c>
      <c r="KRQ41" s="384">
        <f>Application!KSR630</f>
        <v>0</v>
      </c>
      <c r="KRS41" s="384">
        <f>Application!KST630</f>
        <v>0</v>
      </c>
      <c r="KRU41" s="384">
        <f>Application!KSV630</f>
        <v>0</v>
      </c>
      <c r="KRW41" s="384">
        <f>Application!KSX630</f>
        <v>0</v>
      </c>
      <c r="KRY41" s="384">
        <f>Application!KSZ630</f>
        <v>0</v>
      </c>
      <c r="KSA41" s="384">
        <f>Application!KTB630</f>
        <v>0</v>
      </c>
      <c r="KSC41" s="384">
        <f>Application!KTD630</f>
        <v>0</v>
      </c>
      <c r="KSE41" s="384">
        <f>Application!KTF630</f>
        <v>0</v>
      </c>
      <c r="KSG41" s="384">
        <f>Application!KTH630</f>
        <v>0</v>
      </c>
      <c r="KSI41" s="384">
        <f>Application!KTJ630</f>
        <v>0</v>
      </c>
      <c r="KSK41" s="384">
        <f>Application!KTL630</f>
        <v>0</v>
      </c>
      <c r="KSM41" s="384">
        <f>Application!KTN630</f>
        <v>0</v>
      </c>
      <c r="KSO41" s="384">
        <f>Application!KTP630</f>
        <v>0</v>
      </c>
      <c r="KSQ41" s="384">
        <f>Application!KTR630</f>
        <v>0</v>
      </c>
      <c r="KSS41" s="384">
        <f>Application!KTT630</f>
        <v>0</v>
      </c>
      <c r="KSU41" s="384">
        <f>Application!KTV630</f>
        <v>0</v>
      </c>
      <c r="KSW41" s="384">
        <f>Application!KTX630</f>
        <v>0</v>
      </c>
      <c r="KSY41" s="384">
        <f>Application!KTZ630</f>
        <v>0</v>
      </c>
      <c r="KTA41" s="384">
        <f>Application!KUB630</f>
        <v>0</v>
      </c>
      <c r="KTC41" s="384">
        <f>Application!KUD630</f>
        <v>0</v>
      </c>
      <c r="KTE41" s="384">
        <f>Application!KUF630</f>
        <v>0</v>
      </c>
      <c r="KTG41" s="384">
        <f>Application!KUH630</f>
        <v>0</v>
      </c>
      <c r="KTI41" s="384">
        <f>Application!KUJ630</f>
        <v>0</v>
      </c>
      <c r="KTK41" s="384">
        <f>Application!KUL630</f>
        <v>0</v>
      </c>
      <c r="KTM41" s="384">
        <f>Application!KUN630</f>
        <v>0</v>
      </c>
      <c r="KTO41" s="384">
        <f>Application!KUP630</f>
        <v>0</v>
      </c>
      <c r="KTQ41" s="384">
        <f>Application!KUR630</f>
        <v>0</v>
      </c>
      <c r="KTS41" s="384">
        <f>Application!KUT630</f>
        <v>0</v>
      </c>
      <c r="KTU41" s="384">
        <f>Application!KUV630</f>
        <v>0</v>
      </c>
      <c r="KTW41" s="384">
        <f>Application!KUX630</f>
        <v>0</v>
      </c>
      <c r="KTY41" s="384">
        <f>Application!KUZ630</f>
        <v>0</v>
      </c>
      <c r="KUA41" s="384">
        <f>Application!KVB630</f>
        <v>0</v>
      </c>
      <c r="KUC41" s="384">
        <f>Application!KVD630</f>
        <v>0</v>
      </c>
      <c r="KUE41" s="384">
        <f>Application!KVF630</f>
        <v>0</v>
      </c>
      <c r="KUG41" s="384">
        <f>Application!KVH630</f>
        <v>0</v>
      </c>
      <c r="KUI41" s="384">
        <f>Application!KVJ630</f>
        <v>0</v>
      </c>
      <c r="KUK41" s="384">
        <f>Application!KVL630</f>
        <v>0</v>
      </c>
      <c r="KUM41" s="384">
        <f>Application!KVN630</f>
        <v>0</v>
      </c>
      <c r="KUO41" s="384">
        <f>Application!KVP630</f>
        <v>0</v>
      </c>
      <c r="KUQ41" s="384">
        <f>Application!KVR630</f>
        <v>0</v>
      </c>
      <c r="KUS41" s="384">
        <f>Application!KVT630</f>
        <v>0</v>
      </c>
      <c r="KUU41" s="384">
        <f>Application!KVV630</f>
        <v>0</v>
      </c>
      <c r="KUW41" s="384">
        <f>Application!KVX630</f>
        <v>0</v>
      </c>
      <c r="KUY41" s="384">
        <f>Application!KVZ630</f>
        <v>0</v>
      </c>
      <c r="KVA41" s="384">
        <f>Application!KWB630</f>
        <v>0</v>
      </c>
      <c r="KVC41" s="384">
        <f>Application!KWD630</f>
        <v>0</v>
      </c>
      <c r="KVE41" s="384">
        <f>Application!KWF630</f>
        <v>0</v>
      </c>
      <c r="KVG41" s="384">
        <f>Application!KWH630</f>
        <v>0</v>
      </c>
      <c r="KVI41" s="384">
        <f>Application!KWJ630</f>
        <v>0</v>
      </c>
      <c r="KVK41" s="384">
        <f>Application!KWL630</f>
        <v>0</v>
      </c>
      <c r="KVM41" s="384">
        <f>Application!KWN630</f>
        <v>0</v>
      </c>
      <c r="KVO41" s="384">
        <f>Application!KWP630</f>
        <v>0</v>
      </c>
      <c r="KVQ41" s="384">
        <f>Application!KWR630</f>
        <v>0</v>
      </c>
      <c r="KVS41" s="384">
        <f>Application!KWT630</f>
        <v>0</v>
      </c>
      <c r="KVU41" s="384">
        <f>Application!KWV630</f>
        <v>0</v>
      </c>
      <c r="KVW41" s="384">
        <f>Application!KWX630</f>
        <v>0</v>
      </c>
      <c r="KVY41" s="384">
        <f>Application!KWZ630</f>
        <v>0</v>
      </c>
      <c r="KWA41" s="384">
        <f>Application!KXB630</f>
        <v>0</v>
      </c>
      <c r="KWC41" s="384">
        <f>Application!KXD630</f>
        <v>0</v>
      </c>
      <c r="KWE41" s="384">
        <f>Application!KXF630</f>
        <v>0</v>
      </c>
      <c r="KWG41" s="384">
        <f>Application!KXH630</f>
        <v>0</v>
      </c>
      <c r="KWI41" s="384">
        <f>Application!KXJ630</f>
        <v>0</v>
      </c>
      <c r="KWK41" s="384">
        <f>Application!KXL630</f>
        <v>0</v>
      </c>
      <c r="KWM41" s="384">
        <f>Application!KXN630</f>
        <v>0</v>
      </c>
      <c r="KWO41" s="384">
        <f>Application!KXP630</f>
        <v>0</v>
      </c>
      <c r="KWQ41" s="384">
        <f>Application!KXR630</f>
        <v>0</v>
      </c>
      <c r="KWS41" s="384">
        <f>Application!KXT630</f>
        <v>0</v>
      </c>
      <c r="KWU41" s="384">
        <f>Application!KXV630</f>
        <v>0</v>
      </c>
      <c r="KWW41" s="384">
        <f>Application!KXX630</f>
        <v>0</v>
      </c>
      <c r="KWY41" s="384">
        <f>Application!KXZ630</f>
        <v>0</v>
      </c>
      <c r="KXA41" s="384">
        <f>Application!KYB630</f>
        <v>0</v>
      </c>
      <c r="KXC41" s="384">
        <f>Application!KYD630</f>
        <v>0</v>
      </c>
      <c r="KXE41" s="384">
        <f>Application!KYF630</f>
        <v>0</v>
      </c>
      <c r="KXG41" s="384">
        <f>Application!KYH630</f>
        <v>0</v>
      </c>
      <c r="KXI41" s="384">
        <f>Application!KYJ630</f>
        <v>0</v>
      </c>
      <c r="KXK41" s="384">
        <f>Application!KYL630</f>
        <v>0</v>
      </c>
      <c r="KXM41" s="384">
        <f>Application!KYN630</f>
        <v>0</v>
      </c>
      <c r="KXO41" s="384">
        <f>Application!KYP630</f>
        <v>0</v>
      </c>
      <c r="KXQ41" s="384">
        <f>Application!KYR630</f>
        <v>0</v>
      </c>
      <c r="KXS41" s="384">
        <f>Application!KYT630</f>
        <v>0</v>
      </c>
      <c r="KXU41" s="384">
        <f>Application!KYV630</f>
        <v>0</v>
      </c>
      <c r="KXW41" s="384">
        <f>Application!KYX630</f>
        <v>0</v>
      </c>
      <c r="KXY41" s="384">
        <f>Application!KYZ630</f>
        <v>0</v>
      </c>
      <c r="KYA41" s="384">
        <f>Application!KZB630</f>
        <v>0</v>
      </c>
      <c r="KYC41" s="384">
        <f>Application!KZD630</f>
        <v>0</v>
      </c>
      <c r="KYE41" s="384">
        <f>Application!KZF630</f>
        <v>0</v>
      </c>
      <c r="KYG41" s="384">
        <f>Application!KZH630</f>
        <v>0</v>
      </c>
      <c r="KYI41" s="384">
        <f>Application!KZJ630</f>
        <v>0</v>
      </c>
      <c r="KYK41" s="384">
        <f>Application!KZL630</f>
        <v>0</v>
      </c>
      <c r="KYM41" s="384">
        <f>Application!KZN630</f>
        <v>0</v>
      </c>
      <c r="KYO41" s="384">
        <f>Application!KZP630</f>
        <v>0</v>
      </c>
      <c r="KYQ41" s="384">
        <f>Application!KZR630</f>
        <v>0</v>
      </c>
      <c r="KYS41" s="384">
        <f>Application!KZT630</f>
        <v>0</v>
      </c>
      <c r="KYU41" s="384">
        <f>Application!KZV630</f>
        <v>0</v>
      </c>
      <c r="KYW41" s="384">
        <f>Application!KZX630</f>
        <v>0</v>
      </c>
      <c r="KYY41" s="384">
        <f>Application!KZZ630</f>
        <v>0</v>
      </c>
      <c r="KZA41" s="384">
        <f>Application!LAB630</f>
        <v>0</v>
      </c>
      <c r="KZC41" s="384">
        <f>Application!LAD630</f>
        <v>0</v>
      </c>
      <c r="KZE41" s="384">
        <f>Application!LAF630</f>
        <v>0</v>
      </c>
      <c r="KZG41" s="384">
        <f>Application!LAH630</f>
        <v>0</v>
      </c>
      <c r="KZI41" s="384">
        <f>Application!LAJ630</f>
        <v>0</v>
      </c>
      <c r="KZK41" s="384">
        <f>Application!LAL630</f>
        <v>0</v>
      </c>
      <c r="KZM41" s="384">
        <f>Application!LAN630</f>
        <v>0</v>
      </c>
      <c r="KZO41" s="384">
        <f>Application!LAP630</f>
        <v>0</v>
      </c>
      <c r="KZQ41" s="384">
        <f>Application!LAR630</f>
        <v>0</v>
      </c>
      <c r="KZS41" s="384">
        <f>Application!LAT630</f>
        <v>0</v>
      </c>
      <c r="KZU41" s="384">
        <f>Application!LAV630</f>
        <v>0</v>
      </c>
      <c r="KZW41" s="384">
        <f>Application!LAX630</f>
        <v>0</v>
      </c>
      <c r="KZY41" s="384">
        <f>Application!LAZ630</f>
        <v>0</v>
      </c>
      <c r="LAA41" s="384">
        <f>Application!LBB630</f>
        <v>0</v>
      </c>
      <c r="LAC41" s="384">
        <f>Application!LBD630</f>
        <v>0</v>
      </c>
      <c r="LAE41" s="384">
        <f>Application!LBF630</f>
        <v>0</v>
      </c>
      <c r="LAG41" s="384">
        <f>Application!LBH630</f>
        <v>0</v>
      </c>
      <c r="LAI41" s="384">
        <f>Application!LBJ630</f>
        <v>0</v>
      </c>
      <c r="LAK41" s="384">
        <f>Application!LBL630</f>
        <v>0</v>
      </c>
      <c r="LAM41" s="384">
        <f>Application!LBN630</f>
        <v>0</v>
      </c>
      <c r="LAO41" s="384">
        <f>Application!LBP630</f>
        <v>0</v>
      </c>
      <c r="LAQ41" s="384">
        <f>Application!LBR630</f>
        <v>0</v>
      </c>
      <c r="LAS41" s="384">
        <f>Application!LBT630</f>
        <v>0</v>
      </c>
      <c r="LAU41" s="384">
        <f>Application!LBV630</f>
        <v>0</v>
      </c>
      <c r="LAW41" s="384">
        <f>Application!LBX630</f>
        <v>0</v>
      </c>
      <c r="LAY41" s="384">
        <f>Application!LBZ630</f>
        <v>0</v>
      </c>
      <c r="LBA41" s="384">
        <f>Application!LCB630</f>
        <v>0</v>
      </c>
      <c r="LBC41" s="384">
        <f>Application!LCD630</f>
        <v>0</v>
      </c>
      <c r="LBE41" s="384">
        <f>Application!LCF630</f>
        <v>0</v>
      </c>
      <c r="LBG41" s="384">
        <f>Application!LCH630</f>
        <v>0</v>
      </c>
      <c r="LBI41" s="384">
        <f>Application!LCJ630</f>
        <v>0</v>
      </c>
      <c r="LBK41" s="384">
        <f>Application!LCL630</f>
        <v>0</v>
      </c>
      <c r="LBM41" s="384">
        <f>Application!LCN630</f>
        <v>0</v>
      </c>
      <c r="LBO41" s="384">
        <f>Application!LCP630</f>
        <v>0</v>
      </c>
      <c r="LBQ41" s="384">
        <f>Application!LCR630</f>
        <v>0</v>
      </c>
      <c r="LBS41" s="384">
        <f>Application!LCT630</f>
        <v>0</v>
      </c>
      <c r="LBU41" s="384">
        <f>Application!LCV630</f>
        <v>0</v>
      </c>
      <c r="LBW41" s="384">
        <f>Application!LCX630</f>
        <v>0</v>
      </c>
      <c r="LBY41" s="384">
        <f>Application!LCZ630</f>
        <v>0</v>
      </c>
      <c r="LCA41" s="384">
        <f>Application!LDB630</f>
        <v>0</v>
      </c>
      <c r="LCC41" s="384">
        <f>Application!LDD630</f>
        <v>0</v>
      </c>
      <c r="LCE41" s="384">
        <f>Application!LDF630</f>
        <v>0</v>
      </c>
      <c r="LCG41" s="384">
        <f>Application!LDH630</f>
        <v>0</v>
      </c>
      <c r="LCI41" s="384">
        <f>Application!LDJ630</f>
        <v>0</v>
      </c>
      <c r="LCK41" s="384">
        <f>Application!LDL630</f>
        <v>0</v>
      </c>
      <c r="LCM41" s="384">
        <f>Application!LDN630</f>
        <v>0</v>
      </c>
      <c r="LCO41" s="384">
        <f>Application!LDP630</f>
        <v>0</v>
      </c>
      <c r="LCQ41" s="384">
        <f>Application!LDR630</f>
        <v>0</v>
      </c>
      <c r="LCS41" s="384">
        <f>Application!LDT630</f>
        <v>0</v>
      </c>
      <c r="LCU41" s="384">
        <f>Application!LDV630</f>
        <v>0</v>
      </c>
      <c r="LCW41" s="384">
        <f>Application!LDX630</f>
        <v>0</v>
      </c>
      <c r="LCY41" s="384">
        <f>Application!LDZ630</f>
        <v>0</v>
      </c>
      <c r="LDA41" s="384">
        <f>Application!LEB630</f>
        <v>0</v>
      </c>
      <c r="LDC41" s="384">
        <f>Application!LED630</f>
        <v>0</v>
      </c>
      <c r="LDE41" s="384">
        <f>Application!LEF630</f>
        <v>0</v>
      </c>
      <c r="LDG41" s="384">
        <f>Application!LEH630</f>
        <v>0</v>
      </c>
      <c r="LDI41" s="384">
        <f>Application!LEJ630</f>
        <v>0</v>
      </c>
      <c r="LDK41" s="384">
        <f>Application!LEL630</f>
        <v>0</v>
      </c>
      <c r="LDM41" s="384">
        <f>Application!LEN630</f>
        <v>0</v>
      </c>
      <c r="LDO41" s="384">
        <f>Application!LEP630</f>
        <v>0</v>
      </c>
      <c r="LDQ41" s="384">
        <f>Application!LER630</f>
        <v>0</v>
      </c>
      <c r="LDS41" s="384">
        <f>Application!LET630</f>
        <v>0</v>
      </c>
      <c r="LDU41" s="384">
        <f>Application!LEV630</f>
        <v>0</v>
      </c>
      <c r="LDW41" s="384">
        <f>Application!LEX630</f>
        <v>0</v>
      </c>
      <c r="LDY41" s="384">
        <f>Application!LEZ630</f>
        <v>0</v>
      </c>
      <c r="LEA41" s="384">
        <f>Application!LFB630</f>
        <v>0</v>
      </c>
      <c r="LEC41" s="384">
        <f>Application!LFD630</f>
        <v>0</v>
      </c>
      <c r="LEE41" s="384">
        <f>Application!LFF630</f>
        <v>0</v>
      </c>
      <c r="LEG41" s="384">
        <f>Application!LFH630</f>
        <v>0</v>
      </c>
      <c r="LEI41" s="384">
        <f>Application!LFJ630</f>
        <v>0</v>
      </c>
      <c r="LEK41" s="384">
        <f>Application!LFL630</f>
        <v>0</v>
      </c>
      <c r="LEM41" s="384">
        <f>Application!LFN630</f>
        <v>0</v>
      </c>
      <c r="LEO41" s="384">
        <f>Application!LFP630</f>
        <v>0</v>
      </c>
      <c r="LEQ41" s="384">
        <f>Application!LFR630</f>
        <v>0</v>
      </c>
      <c r="LES41" s="384">
        <f>Application!LFT630</f>
        <v>0</v>
      </c>
      <c r="LEU41" s="384">
        <f>Application!LFV630</f>
        <v>0</v>
      </c>
      <c r="LEW41" s="384">
        <f>Application!LFX630</f>
        <v>0</v>
      </c>
      <c r="LEY41" s="384">
        <f>Application!LFZ630</f>
        <v>0</v>
      </c>
      <c r="LFA41" s="384">
        <f>Application!LGB630</f>
        <v>0</v>
      </c>
      <c r="LFC41" s="384">
        <f>Application!LGD630</f>
        <v>0</v>
      </c>
      <c r="LFE41" s="384">
        <f>Application!LGF630</f>
        <v>0</v>
      </c>
      <c r="LFG41" s="384">
        <f>Application!LGH630</f>
        <v>0</v>
      </c>
      <c r="LFI41" s="384">
        <f>Application!LGJ630</f>
        <v>0</v>
      </c>
      <c r="LFK41" s="384">
        <f>Application!LGL630</f>
        <v>0</v>
      </c>
      <c r="LFM41" s="384">
        <f>Application!LGN630</f>
        <v>0</v>
      </c>
      <c r="LFO41" s="384">
        <f>Application!LGP630</f>
        <v>0</v>
      </c>
      <c r="LFQ41" s="384">
        <f>Application!LGR630</f>
        <v>0</v>
      </c>
      <c r="LFS41" s="384">
        <f>Application!LGT630</f>
        <v>0</v>
      </c>
      <c r="LFU41" s="384">
        <f>Application!LGV630</f>
        <v>0</v>
      </c>
      <c r="LFW41" s="384">
        <f>Application!LGX630</f>
        <v>0</v>
      </c>
      <c r="LFY41" s="384">
        <f>Application!LGZ630</f>
        <v>0</v>
      </c>
      <c r="LGA41" s="384">
        <f>Application!LHB630</f>
        <v>0</v>
      </c>
      <c r="LGC41" s="384">
        <f>Application!LHD630</f>
        <v>0</v>
      </c>
      <c r="LGE41" s="384">
        <f>Application!LHF630</f>
        <v>0</v>
      </c>
      <c r="LGG41" s="384">
        <f>Application!LHH630</f>
        <v>0</v>
      </c>
      <c r="LGI41" s="384">
        <f>Application!LHJ630</f>
        <v>0</v>
      </c>
      <c r="LGK41" s="384">
        <f>Application!LHL630</f>
        <v>0</v>
      </c>
      <c r="LGM41" s="384">
        <f>Application!LHN630</f>
        <v>0</v>
      </c>
      <c r="LGO41" s="384">
        <f>Application!LHP630</f>
        <v>0</v>
      </c>
      <c r="LGQ41" s="384">
        <f>Application!LHR630</f>
        <v>0</v>
      </c>
      <c r="LGS41" s="384">
        <f>Application!LHT630</f>
        <v>0</v>
      </c>
      <c r="LGU41" s="384">
        <f>Application!LHV630</f>
        <v>0</v>
      </c>
      <c r="LGW41" s="384">
        <f>Application!LHX630</f>
        <v>0</v>
      </c>
      <c r="LGY41" s="384">
        <f>Application!LHZ630</f>
        <v>0</v>
      </c>
      <c r="LHA41" s="384">
        <f>Application!LIB630</f>
        <v>0</v>
      </c>
      <c r="LHC41" s="384">
        <f>Application!LID630</f>
        <v>0</v>
      </c>
      <c r="LHE41" s="384">
        <f>Application!LIF630</f>
        <v>0</v>
      </c>
      <c r="LHG41" s="384">
        <f>Application!LIH630</f>
        <v>0</v>
      </c>
      <c r="LHI41" s="384">
        <f>Application!LIJ630</f>
        <v>0</v>
      </c>
      <c r="LHK41" s="384">
        <f>Application!LIL630</f>
        <v>0</v>
      </c>
      <c r="LHM41" s="384">
        <f>Application!LIN630</f>
        <v>0</v>
      </c>
      <c r="LHO41" s="384">
        <f>Application!LIP630</f>
        <v>0</v>
      </c>
      <c r="LHQ41" s="384">
        <f>Application!LIR630</f>
        <v>0</v>
      </c>
      <c r="LHS41" s="384">
        <f>Application!LIT630</f>
        <v>0</v>
      </c>
      <c r="LHU41" s="384">
        <f>Application!LIV630</f>
        <v>0</v>
      </c>
      <c r="LHW41" s="384">
        <f>Application!LIX630</f>
        <v>0</v>
      </c>
      <c r="LHY41" s="384">
        <f>Application!LIZ630</f>
        <v>0</v>
      </c>
      <c r="LIA41" s="384">
        <f>Application!LJB630</f>
        <v>0</v>
      </c>
      <c r="LIC41" s="384">
        <f>Application!LJD630</f>
        <v>0</v>
      </c>
      <c r="LIE41" s="384">
        <f>Application!LJF630</f>
        <v>0</v>
      </c>
      <c r="LIG41" s="384">
        <f>Application!LJH630</f>
        <v>0</v>
      </c>
      <c r="LII41" s="384">
        <f>Application!LJJ630</f>
        <v>0</v>
      </c>
      <c r="LIK41" s="384">
        <f>Application!LJL630</f>
        <v>0</v>
      </c>
      <c r="LIM41" s="384">
        <f>Application!LJN630</f>
        <v>0</v>
      </c>
      <c r="LIO41" s="384">
        <f>Application!LJP630</f>
        <v>0</v>
      </c>
      <c r="LIQ41" s="384">
        <f>Application!LJR630</f>
        <v>0</v>
      </c>
      <c r="LIS41" s="384">
        <f>Application!LJT630</f>
        <v>0</v>
      </c>
      <c r="LIU41" s="384">
        <f>Application!LJV630</f>
        <v>0</v>
      </c>
      <c r="LIW41" s="384">
        <f>Application!LJX630</f>
        <v>0</v>
      </c>
      <c r="LIY41" s="384">
        <f>Application!LJZ630</f>
        <v>0</v>
      </c>
      <c r="LJA41" s="384">
        <f>Application!LKB630</f>
        <v>0</v>
      </c>
      <c r="LJC41" s="384">
        <f>Application!LKD630</f>
        <v>0</v>
      </c>
      <c r="LJE41" s="384">
        <f>Application!LKF630</f>
        <v>0</v>
      </c>
      <c r="LJG41" s="384">
        <f>Application!LKH630</f>
        <v>0</v>
      </c>
      <c r="LJI41" s="384">
        <f>Application!LKJ630</f>
        <v>0</v>
      </c>
      <c r="LJK41" s="384">
        <f>Application!LKL630</f>
        <v>0</v>
      </c>
      <c r="LJM41" s="384">
        <f>Application!LKN630</f>
        <v>0</v>
      </c>
      <c r="LJO41" s="384">
        <f>Application!LKP630</f>
        <v>0</v>
      </c>
      <c r="LJQ41" s="384">
        <f>Application!LKR630</f>
        <v>0</v>
      </c>
      <c r="LJS41" s="384">
        <f>Application!LKT630</f>
        <v>0</v>
      </c>
      <c r="LJU41" s="384">
        <f>Application!LKV630</f>
        <v>0</v>
      </c>
      <c r="LJW41" s="384">
        <f>Application!LKX630</f>
        <v>0</v>
      </c>
      <c r="LJY41" s="384">
        <f>Application!LKZ630</f>
        <v>0</v>
      </c>
      <c r="LKA41" s="384">
        <f>Application!LLB630</f>
        <v>0</v>
      </c>
      <c r="LKC41" s="384">
        <f>Application!LLD630</f>
        <v>0</v>
      </c>
      <c r="LKE41" s="384">
        <f>Application!LLF630</f>
        <v>0</v>
      </c>
      <c r="LKG41" s="384">
        <f>Application!LLH630</f>
        <v>0</v>
      </c>
      <c r="LKI41" s="384">
        <f>Application!LLJ630</f>
        <v>0</v>
      </c>
      <c r="LKK41" s="384">
        <f>Application!LLL630</f>
        <v>0</v>
      </c>
      <c r="LKM41" s="384">
        <f>Application!LLN630</f>
        <v>0</v>
      </c>
      <c r="LKO41" s="384">
        <f>Application!LLP630</f>
        <v>0</v>
      </c>
      <c r="LKQ41" s="384">
        <f>Application!LLR630</f>
        <v>0</v>
      </c>
      <c r="LKS41" s="384">
        <f>Application!LLT630</f>
        <v>0</v>
      </c>
      <c r="LKU41" s="384">
        <f>Application!LLV630</f>
        <v>0</v>
      </c>
      <c r="LKW41" s="384">
        <f>Application!LLX630</f>
        <v>0</v>
      </c>
      <c r="LKY41" s="384">
        <f>Application!LLZ630</f>
        <v>0</v>
      </c>
      <c r="LLA41" s="384">
        <f>Application!LMB630</f>
        <v>0</v>
      </c>
      <c r="LLC41" s="384">
        <f>Application!LMD630</f>
        <v>0</v>
      </c>
      <c r="LLE41" s="384">
        <f>Application!LMF630</f>
        <v>0</v>
      </c>
      <c r="LLG41" s="384">
        <f>Application!LMH630</f>
        <v>0</v>
      </c>
      <c r="LLI41" s="384">
        <f>Application!LMJ630</f>
        <v>0</v>
      </c>
      <c r="LLK41" s="384">
        <f>Application!LML630</f>
        <v>0</v>
      </c>
      <c r="LLM41" s="384">
        <f>Application!LMN630</f>
        <v>0</v>
      </c>
      <c r="LLO41" s="384">
        <f>Application!LMP630</f>
        <v>0</v>
      </c>
      <c r="LLQ41" s="384">
        <f>Application!LMR630</f>
        <v>0</v>
      </c>
      <c r="LLS41" s="384">
        <f>Application!LMT630</f>
        <v>0</v>
      </c>
      <c r="LLU41" s="384">
        <f>Application!LMV630</f>
        <v>0</v>
      </c>
      <c r="LLW41" s="384">
        <f>Application!LMX630</f>
        <v>0</v>
      </c>
      <c r="LLY41" s="384">
        <f>Application!LMZ630</f>
        <v>0</v>
      </c>
      <c r="LMA41" s="384">
        <f>Application!LNB630</f>
        <v>0</v>
      </c>
      <c r="LMC41" s="384">
        <f>Application!LND630</f>
        <v>0</v>
      </c>
      <c r="LME41" s="384">
        <f>Application!LNF630</f>
        <v>0</v>
      </c>
      <c r="LMG41" s="384">
        <f>Application!LNH630</f>
        <v>0</v>
      </c>
      <c r="LMI41" s="384">
        <f>Application!LNJ630</f>
        <v>0</v>
      </c>
      <c r="LMK41" s="384">
        <f>Application!LNL630</f>
        <v>0</v>
      </c>
      <c r="LMM41" s="384">
        <f>Application!LNN630</f>
        <v>0</v>
      </c>
      <c r="LMO41" s="384">
        <f>Application!LNP630</f>
        <v>0</v>
      </c>
      <c r="LMQ41" s="384">
        <f>Application!LNR630</f>
        <v>0</v>
      </c>
      <c r="LMS41" s="384">
        <f>Application!LNT630</f>
        <v>0</v>
      </c>
      <c r="LMU41" s="384">
        <f>Application!LNV630</f>
        <v>0</v>
      </c>
      <c r="LMW41" s="384">
        <f>Application!LNX630</f>
        <v>0</v>
      </c>
      <c r="LMY41" s="384">
        <f>Application!LNZ630</f>
        <v>0</v>
      </c>
      <c r="LNA41" s="384">
        <f>Application!LOB630</f>
        <v>0</v>
      </c>
      <c r="LNC41" s="384">
        <f>Application!LOD630</f>
        <v>0</v>
      </c>
      <c r="LNE41" s="384">
        <f>Application!LOF630</f>
        <v>0</v>
      </c>
      <c r="LNG41" s="384">
        <f>Application!LOH630</f>
        <v>0</v>
      </c>
      <c r="LNI41" s="384">
        <f>Application!LOJ630</f>
        <v>0</v>
      </c>
      <c r="LNK41" s="384">
        <f>Application!LOL630</f>
        <v>0</v>
      </c>
      <c r="LNM41" s="384">
        <f>Application!LON630</f>
        <v>0</v>
      </c>
      <c r="LNO41" s="384">
        <f>Application!LOP630</f>
        <v>0</v>
      </c>
      <c r="LNQ41" s="384">
        <f>Application!LOR630</f>
        <v>0</v>
      </c>
      <c r="LNS41" s="384">
        <f>Application!LOT630</f>
        <v>0</v>
      </c>
      <c r="LNU41" s="384">
        <f>Application!LOV630</f>
        <v>0</v>
      </c>
      <c r="LNW41" s="384">
        <f>Application!LOX630</f>
        <v>0</v>
      </c>
      <c r="LNY41" s="384">
        <f>Application!LOZ630</f>
        <v>0</v>
      </c>
      <c r="LOA41" s="384">
        <f>Application!LPB630</f>
        <v>0</v>
      </c>
      <c r="LOC41" s="384">
        <f>Application!LPD630</f>
        <v>0</v>
      </c>
      <c r="LOE41" s="384">
        <f>Application!LPF630</f>
        <v>0</v>
      </c>
      <c r="LOG41" s="384">
        <f>Application!LPH630</f>
        <v>0</v>
      </c>
      <c r="LOI41" s="384">
        <f>Application!LPJ630</f>
        <v>0</v>
      </c>
      <c r="LOK41" s="384">
        <f>Application!LPL630</f>
        <v>0</v>
      </c>
      <c r="LOM41" s="384">
        <f>Application!LPN630</f>
        <v>0</v>
      </c>
      <c r="LOO41" s="384">
        <f>Application!LPP630</f>
        <v>0</v>
      </c>
      <c r="LOQ41" s="384">
        <f>Application!LPR630</f>
        <v>0</v>
      </c>
      <c r="LOS41" s="384">
        <f>Application!LPT630</f>
        <v>0</v>
      </c>
      <c r="LOU41" s="384">
        <f>Application!LPV630</f>
        <v>0</v>
      </c>
      <c r="LOW41" s="384">
        <f>Application!LPX630</f>
        <v>0</v>
      </c>
      <c r="LOY41" s="384">
        <f>Application!LPZ630</f>
        <v>0</v>
      </c>
      <c r="LPA41" s="384">
        <f>Application!LQB630</f>
        <v>0</v>
      </c>
      <c r="LPC41" s="384">
        <f>Application!LQD630</f>
        <v>0</v>
      </c>
      <c r="LPE41" s="384">
        <f>Application!LQF630</f>
        <v>0</v>
      </c>
      <c r="LPG41" s="384">
        <f>Application!LQH630</f>
        <v>0</v>
      </c>
      <c r="LPI41" s="384">
        <f>Application!LQJ630</f>
        <v>0</v>
      </c>
      <c r="LPK41" s="384">
        <f>Application!LQL630</f>
        <v>0</v>
      </c>
      <c r="LPM41" s="384">
        <f>Application!LQN630</f>
        <v>0</v>
      </c>
      <c r="LPO41" s="384">
        <f>Application!LQP630</f>
        <v>0</v>
      </c>
      <c r="LPQ41" s="384">
        <f>Application!LQR630</f>
        <v>0</v>
      </c>
      <c r="LPS41" s="384">
        <f>Application!LQT630</f>
        <v>0</v>
      </c>
      <c r="LPU41" s="384">
        <f>Application!LQV630</f>
        <v>0</v>
      </c>
      <c r="LPW41" s="384">
        <f>Application!LQX630</f>
        <v>0</v>
      </c>
      <c r="LPY41" s="384">
        <f>Application!LQZ630</f>
        <v>0</v>
      </c>
      <c r="LQA41" s="384">
        <f>Application!LRB630</f>
        <v>0</v>
      </c>
      <c r="LQC41" s="384">
        <f>Application!LRD630</f>
        <v>0</v>
      </c>
      <c r="LQE41" s="384">
        <f>Application!LRF630</f>
        <v>0</v>
      </c>
      <c r="LQG41" s="384">
        <f>Application!LRH630</f>
        <v>0</v>
      </c>
      <c r="LQI41" s="384">
        <f>Application!LRJ630</f>
        <v>0</v>
      </c>
      <c r="LQK41" s="384">
        <f>Application!LRL630</f>
        <v>0</v>
      </c>
      <c r="LQM41" s="384">
        <f>Application!LRN630</f>
        <v>0</v>
      </c>
      <c r="LQO41" s="384">
        <f>Application!LRP630</f>
        <v>0</v>
      </c>
      <c r="LQQ41" s="384">
        <f>Application!LRR630</f>
        <v>0</v>
      </c>
      <c r="LQS41" s="384">
        <f>Application!LRT630</f>
        <v>0</v>
      </c>
      <c r="LQU41" s="384">
        <f>Application!LRV630</f>
        <v>0</v>
      </c>
      <c r="LQW41" s="384">
        <f>Application!LRX630</f>
        <v>0</v>
      </c>
      <c r="LQY41" s="384">
        <f>Application!LRZ630</f>
        <v>0</v>
      </c>
      <c r="LRA41" s="384">
        <f>Application!LSB630</f>
        <v>0</v>
      </c>
      <c r="LRC41" s="384">
        <f>Application!LSD630</f>
        <v>0</v>
      </c>
      <c r="LRE41" s="384">
        <f>Application!LSF630</f>
        <v>0</v>
      </c>
      <c r="LRG41" s="384">
        <f>Application!LSH630</f>
        <v>0</v>
      </c>
      <c r="LRI41" s="384">
        <f>Application!LSJ630</f>
        <v>0</v>
      </c>
      <c r="LRK41" s="384">
        <f>Application!LSL630</f>
        <v>0</v>
      </c>
      <c r="LRM41" s="384">
        <f>Application!LSN630</f>
        <v>0</v>
      </c>
      <c r="LRO41" s="384">
        <f>Application!LSP630</f>
        <v>0</v>
      </c>
      <c r="LRQ41" s="384">
        <f>Application!LSR630</f>
        <v>0</v>
      </c>
      <c r="LRS41" s="384">
        <f>Application!LST630</f>
        <v>0</v>
      </c>
      <c r="LRU41" s="384">
        <f>Application!LSV630</f>
        <v>0</v>
      </c>
      <c r="LRW41" s="384">
        <f>Application!LSX630</f>
        <v>0</v>
      </c>
      <c r="LRY41" s="384">
        <f>Application!LSZ630</f>
        <v>0</v>
      </c>
      <c r="LSA41" s="384">
        <f>Application!LTB630</f>
        <v>0</v>
      </c>
      <c r="LSC41" s="384">
        <f>Application!LTD630</f>
        <v>0</v>
      </c>
      <c r="LSE41" s="384">
        <f>Application!LTF630</f>
        <v>0</v>
      </c>
      <c r="LSG41" s="384">
        <f>Application!LTH630</f>
        <v>0</v>
      </c>
      <c r="LSI41" s="384">
        <f>Application!LTJ630</f>
        <v>0</v>
      </c>
      <c r="LSK41" s="384">
        <f>Application!LTL630</f>
        <v>0</v>
      </c>
      <c r="LSM41" s="384">
        <f>Application!LTN630</f>
        <v>0</v>
      </c>
      <c r="LSO41" s="384">
        <f>Application!LTP630</f>
        <v>0</v>
      </c>
      <c r="LSQ41" s="384">
        <f>Application!LTR630</f>
        <v>0</v>
      </c>
      <c r="LSS41" s="384">
        <f>Application!LTT630</f>
        <v>0</v>
      </c>
      <c r="LSU41" s="384">
        <f>Application!LTV630</f>
        <v>0</v>
      </c>
      <c r="LSW41" s="384">
        <f>Application!LTX630</f>
        <v>0</v>
      </c>
      <c r="LSY41" s="384">
        <f>Application!LTZ630</f>
        <v>0</v>
      </c>
      <c r="LTA41" s="384">
        <f>Application!LUB630</f>
        <v>0</v>
      </c>
      <c r="LTC41" s="384">
        <f>Application!LUD630</f>
        <v>0</v>
      </c>
      <c r="LTE41" s="384">
        <f>Application!LUF630</f>
        <v>0</v>
      </c>
      <c r="LTG41" s="384">
        <f>Application!LUH630</f>
        <v>0</v>
      </c>
      <c r="LTI41" s="384">
        <f>Application!LUJ630</f>
        <v>0</v>
      </c>
      <c r="LTK41" s="384">
        <f>Application!LUL630</f>
        <v>0</v>
      </c>
      <c r="LTM41" s="384">
        <f>Application!LUN630</f>
        <v>0</v>
      </c>
      <c r="LTO41" s="384">
        <f>Application!LUP630</f>
        <v>0</v>
      </c>
      <c r="LTQ41" s="384">
        <f>Application!LUR630</f>
        <v>0</v>
      </c>
      <c r="LTS41" s="384">
        <f>Application!LUT630</f>
        <v>0</v>
      </c>
      <c r="LTU41" s="384">
        <f>Application!LUV630</f>
        <v>0</v>
      </c>
      <c r="LTW41" s="384">
        <f>Application!LUX630</f>
        <v>0</v>
      </c>
      <c r="LTY41" s="384">
        <f>Application!LUZ630</f>
        <v>0</v>
      </c>
      <c r="LUA41" s="384">
        <f>Application!LVB630</f>
        <v>0</v>
      </c>
      <c r="LUC41" s="384">
        <f>Application!LVD630</f>
        <v>0</v>
      </c>
      <c r="LUE41" s="384">
        <f>Application!LVF630</f>
        <v>0</v>
      </c>
      <c r="LUG41" s="384">
        <f>Application!LVH630</f>
        <v>0</v>
      </c>
      <c r="LUI41" s="384">
        <f>Application!LVJ630</f>
        <v>0</v>
      </c>
      <c r="LUK41" s="384">
        <f>Application!LVL630</f>
        <v>0</v>
      </c>
      <c r="LUM41" s="384">
        <f>Application!LVN630</f>
        <v>0</v>
      </c>
      <c r="LUO41" s="384">
        <f>Application!LVP630</f>
        <v>0</v>
      </c>
      <c r="LUQ41" s="384">
        <f>Application!LVR630</f>
        <v>0</v>
      </c>
      <c r="LUS41" s="384">
        <f>Application!LVT630</f>
        <v>0</v>
      </c>
      <c r="LUU41" s="384">
        <f>Application!LVV630</f>
        <v>0</v>
      </c>
      <c r="LUW41" s="384">
        <f>Application!LVX630</f>
        <v>0</v>
      </c>
      <c r="LUY41" s="384">
        <f>Application!LVZ630</f>
        <v>0</v>
      </c>
      <c r="LVA41" s="384">
        <f>Application!LWB630</f>
        <v>0</v>
      </c>
      <c r="LVC41" s="384">
        <f>Application!LWD630</f>
        <v>0</v>
      </c>
      <c r="LVE41" s="384">
        <f>Application!LWF630</f>
        <v>0</v>
      </c>
      <c r="LVG41" s="384">
        <f>Application!LWH630</f>
        <v>0</v>
      </c>
      <c r="LVI41" s="384">
        <f>Application!LWJ630</f>
        <v>0</v>
      </c>
      <c r="LVK41" s="384">
        <f>Application!LWL630</f>
        <v>0</v>
      </c>
      <c r="LVM41" s="384">
        <f>Application!LWN630</f>
        <v>0</v>
      </c>
      <c r="LVO41" s="384">
        <f>Application!LWP630</f>
        <v>0</v>
      </c>
      <c r="LVQ41" s="384">
        <f>Application!LWR630</f>
        <v>0</v>
      </c>
      <c r="LVS41" s="384">
        <f>Application!LWT630</f>
        <v>0</v>
      </c>
      <c r="LVU41" s="384">
        <f>Application!LWV630</f>
        <v>0</v>
      </c>
      <c r="LVW41" s="384">
        <f>Application!LWX630</f>
        <v>0</v>
      </c>
      <c r="LVY41" s="384">
        <f>Application!LWZ630</f>
        <v>0</v>
      </c>
      <c r="LWA41" s="384">
        <f>Application!LXB630</f>
        <v>0</v>
      </c>
      <c r="LWC41" s="384">
        <f>Application!LXD630</f>
        <v>0</v>
      </c>
      <c r="LWE41" s="384">
        <f>Application!LXF630</f>
        <v>0</v>
      </c>
      <c r="LWG41" s="384">
        <f>Application!LXH630</f>
        <v>0</v>
      </c>
      <c r="LWI41" s="384">
        <f>Application!LXJ630</f>
        <v>0</v>
      </c>
      <c r="LWK41" s="384">
        <f>Application!LXL630</f>
        <v>0</v>
      </c>
      <c r="LWM41" s="384">
        <f>Application!LXN630</f>
        <v>0</v>
      </c>
      <c r="LWO41" s="384">
        <f>Application!LXP630</f>
        <v>0</v>
      </c>
      <c r="LWQ41" s="384">
        <f>Application!LXR630</f>
        <v>0</v>
      </c>
      <c r="LWS41" s="384">
        <f>Application!LXT630</f>
        <v>0</v>
      </c>
      <c r="LWU41" s="384">
        <f>Application!LXV630</f>
        <v>0</v>
      </c>
      <c r="LWW41" s="384">
        <f>Application!LXX630</f>
        <v>0</v>
      </c>
      <c r="LWY41" s="384">
        <f>Application!LXZ630</f>
        <v>0</v>
      </c>
      <c r="LXA41" s="384">
        <f>Application!LYB630</f>
        <v>0</v>
      </c>
      <c r="LXC41" s="384">
        <f>Application!LYD630</f>
        <v>0</v>
      </c>
      <c r="LXE41" s="384">
        <f>Application!LYF630</f>
        <v>0</v>
      </c>
      <c r="LXG41" s="384">
        <f>Application!LYH630</f>
        <v>0</v>
      </c>
      <c r="LXI41" s="384">
        <f>Application!LYJ630</f>
        <v>0</v>
      </c>
      <c r="LXK41" s="384">
        <f>Application!LYL630</f>
        <v>0</v>
      </c>
      <c r="LXM41" s="384">
        <f>Application!LYN630</f>
        <v>0</v>
      </c>
      <c r="LXO41" s="384">
        <f>Application!LYP630</f>
        <v>0</v>
      </c>
      <c r="LXQ41" s="384">
        <f>Application!LYR630</f>
        <v>0</v>
      </c>
      <c r="LXS41" s="384">
        <f>Application!LYT630</f>
        <v>0</v>
      </c>
      <c r="LXU41" s="384">
        <f>Application!LYV630</f>
        <v>0</v>
      </c>
      <c r="LXW41" s="384">
        <f>Application!LYX630</f>
        <v>0</v>
      </c>
      <c r="LXY41" s="384">
        <f>Application!LYZ630</f>
        <v>0</v>
      </c>
      <c r="LYA41" s="384">
        <f>Application!LZB630</f>
        <v>0</v>
      </c>
      <c r="LYC41" s="384">
        <f>Application!LZD630</f>
        <v>0</v>
      </c>
      <c r="LYE41" s="384">
        <f>Application!LZF630</f>
        <v>0</v>
      </c>
      <c r="LYG41" s="384">
        <f>Application!LZH630</f>
        <v>0</v>
      </c>
      <c r="LYI41" s="384">
        <f>Application!LZJ630</f>
        <v>0</v>
      </c>
      <c r="LYK41" s="384">
        <f>Application!LZL630</f>
        <v>0</v>
      </c>
      <c r="LYM41" s="384">
        <f>Application!LZN630</f>
        <v>0</v>
      </c>
      <c r="LYO41" s="384">
        <f>Application!LZP630</f>
        <v>0</v>
      </c>
      <c r="LYQ41" s="384">
        <f>Application!LZR630</f>
        <v>0</v>
      </c>
      <c r="LYS41" s="384">
        <f>Application!LZT630</f>
        <v>0</v>
      </c>
      <c r="LYU41" s="384">
        <f>Application!LZV630</f>
        <v>0</v>
      </c>
      <c r="LYW41" s="384">
        <f>Application!LZX630</f>
        <v>0</v>
      </c>
      <c r="LYY41" s="384">
        <f>Application!LZZ630</f>
        <v>0</v>
      </c>
      <c r="LZA41" s="384">
        <f>Application!MAB630</f>
        <v>0</v>
      </c>
      <c r="LZC41" s="384">
        <f>Application!MAD630</f>
        <v>0</v>
      </c>
      <c r="LZE41" s="384">
        <f>Application!MAF630</f>
        <v>0</v>
      </c>
      <c r="LZG41" s="384">
        <f>Application!MAH630</f>
        <v>0</v>
      </c>
      <c r="LZI41" s="384">
        <f>Application!MAJ630</f>
        <v>0</v>
      </c>
      <c r="LZK41" s="384">
        <f>Application!MAL630</f>
        <v>0</v>
      </c>
      <c r="LZM41" s="384">
        <f>Application!MAN630</f>
        <v>0</v>
      </c>
      <c r="LZO41" s="384">
        <f>Application!MAP630</f>
        <v>0</v>
      </c>
      <c r="LZQ41" s="384">
        <f>Application!MAR630</f>
        <v>0</v>
      </c>
      <c r="LZS41" s="384">
        <f>Application!MAT630</f>
        <v>0</v>
      </c>
      <c r="LZU41" s="384">
        <f>Application!MAV630</f>
        <v>0</v>
      </c>
      <c r="LZW41" s="384">
        <f>Application!MAX630</f>
        <v>0</v>
      </c>
      <c r="LZY41" s="384">
        <f>Application!MAZ630</f>
        <v>0</v>
      </c>
      <c r="MAA41" s="384">
        <f>Application!MBB630</f>
        <v>0</v>
      </c>
      <c r="MAC41" s="384">
        <f>Application!MBD630</f>
        <v>0</v>
      </c>
      <c r="MAE41" s="384">
        <f>Application!MBF630</f>
        <v>0</v>
      </c>
      <c r="MAG41" s="384">
        <f>Application!MBH630</f>
        <v>0</v>
      </c>
      <c r="MAI41" s="384">
        <f>Application!MBJ630</f>
        <v>0</v>
      </c>
      <c r="MAK41" s="384">
        <f>Application!MBL630</f>
        <v>0</v>
      </c>
      <c r="MAM41" s="384">
        <f>Application!MBN630</f>
        <v>0</v>
      </c>
      <c r="MAO41" s="384">
        <f>Application!MBP630</f>
        <v>0</v>
      </c>
      <c r="MAQ41" s="384">
        <f>Application!MBR630</f>
        <v>0</v>
      </c>
      <c r="MAS41" s="384">
        <f>Application!MBT630</f>
        <v>0</v>
      </c>
      <c r="MAU41" s="384">
        <f>Application!MBV630</f>
        <v>0</v>
      </c>
      <c r="MAW41" s="384">
        <f>Application!MBX630</f>
        <v>0</v>
      </c>
      <c r="MAY41" s="384">
        <f>Application!MBZ630</f>
        <v>0</v>
      </c>
      <c r="MBA41" s="384">
        <f>Application!MCB630</f>
        <v>0</v>
      </c>
      <c r="MBC41" s="384">
        <f>Application!MCD630</f>
        <v>0</v>
      </c>
      <c r="MBE41" s="384">
        <f>Application!MCF630</f>
        <v>0</v>
      </c>
      <c r="MBG41" s="384">
        <f>Application!MCH630</f>
        <v>0</v>
      </c>
      <c r="MBI41" s="384">
        <f>Application!MCJ630</f>
        <v>0</v>
      </c>
      <c r="MBK41" s="384">
        <f>Application!MCL630</f>
        <v>0</v>
      </c>
      <c r="MBM41" s="384">
        <f>Application!MCN630</f>
        <v>0</v>
      </c>
      <c r="MBO41" s="384">
        <f>Application!MCP630</f>
        <v>0</v>
      </c>
      <c r="MBQ41" s="384">
        <f>Application!MCR630</f>
        <v>0</v>
      </c>
      <c r="MBS41" s="384">
        <f>Application!MCT630</f>
        <v>0</v>
      </c>
      <c r="MBU41" s="384">
        <f>Application!MCV630</f>
        <v>0</v>
      </c>
      <c r="MBW41" s="384">
        <f>Application!MCX630</f>
        <v>0</v>
      </c>
      <c r="MBY41" s="384">
        <f>Application!MCZ630</f>
        <v>0</v>
      </c>
      <c r="MCA41" s="384">
        <f>Application!MDB630</f>
        <v>0</v>
      </c>
      <c r="MCC41" s="384">
        <f>Application!MDD630</f>
        <v>0</v>
      </c>
      <c r="MCE41" s="384">
        <f>Application!MDF630</f>
        <v>0</v>
      </c>
      <c r="MCG41" s="384">
        <f>Application!MDH630</f>
        <v>0</v>
      </c>
      <c r="MCI41" s="384">
        <f>Application!MDJ630</f>
        <v>0</v>
      </c>
      <c r="MCK41" s="384">
        <f>Application!MDL630</f>
        <v>0</v>
      </c>
      <c r="MCM41" s="384">
        <f>Application!MDN630</f>
        <v>0</v>
      </c>
      <c r="MCO41" s="384">
        <f>Application!MDP630</f>
        <v>0</v>
      </c>
      <c r="MCQ41" s="384">
        <f>Application!MDR630</f>
        <v>0</v>
      </c>
      <c r="MCS41" s="384">
        <f>Application!MDT630</f>
        <v>0</v>
      </c>
      <c r="MCU41" s="384">
        <f>Application!MDV630</f>
        <v>0</v>
      </c>
      <c r="MCW41" s="384">
        <f>Application!MDX630</f>
        <v>0</v>
      </c>
      <c r="MCY41" s="384">
        <f>Application!MDZ630</f>
        <v>0</v>
      </c>
      <c r="MDA41" s="384">
        <f>Application!MEB630</f>
        <v>0</v>
      </c>
      <c r="MDC41" s="384">
        <f>Application!MED630</f>
        <v>0</v>
      </c>
      <c r="MDE41" s="384">
        <f>Application!MEF630</f>
        <v>0</v>
      </c>
      <c r="MDG41" s="384">
        <f>Application!MEH630</f>
        <v>0</v>
      </c>
      <c r="MDI41" s="384">
        <f>Application!MEJ630</f>
        <v>0</v>
      </c>
      <c r="MDK41" s="384">
        <f>Application!MEL630</f>
        <v>0</v>
      </c>
      <c r="MDM41" s="384">
        <f>Application!MEN630</f>
        <v>0</v>
      </c>
      <c r="MDO41" s="384">
        <f>Application!MEP630</f>
        <v>0</v>
      </c>
      <c r="MDQ41" s="384">
        <f>Application!MER630</f>
        <v>0</v>
      </c>
      <c r="MDS41" s="384">
        <f>Application!MET630</f>
        <v>0</v>
      </c>
      <c r="MDU41" s="384">
        <f>Application!MEV630</f>
        <v>0</v>
      </c>
      <c r="MDW41" s="384">
        <f>Application!MEX630</f>
        <v>0</v>
      </c>
      <c r="MDY41" s="384">
        <f>Application!MEZ630</f>
        <v>0</v>
      </c>
      <c r="MEA41" s="384">
        <f>Application!MFB630</f>
        <v>0</v>
      </c>
      <c r="MEC41" s="384">
        <f>Application!MFD630</f>
        <v>0</v>
      </c>
      <c r="MEE41" s="384">
        <f>Application!MFF630</f>
        <v>0</v>
      </c>
      <c r="MEG41" s="384">
        <f>Application!MFH630</f>
        <v>0</v>
      </c>
      <c r="MEI41" s="384">
        <f>Application!MFJ630</f>
        <v>0</v>
      </c>
      <c r="MEK41" s="384">
        <f>Application!MFL630</f>
        <v>0</v>
      </c>
      <c r="MEM41" s="384">
        <f>Application!MFN630</f>
        <v>0</v>
      </c>
      <c r="MEO41" s="384">
        <f>Application!MFP630</f>
        <v>0</v>
      </c>
      <c r="MEQ41" s="384">
        <f>Application!MFR630</f>
        <v>0</v>
      </c>
      <c r="MES41" s="384">
        <f>Application!MFT630</f>
        <v>0</v>
      </c>
      <c r="MEU41" s="384">
        <f>Application!MFV630</f>
        <v>0</v>
      </c>
      <c r="MEW41" s="384">
        <f>Application!MFX630</f>
        <v>0</v>
      </c>
      <c r="MEY41" s="384">
        <f>Application!MFZ630</f>
        <v>0</v>
      </c>
      <c r="MFA41" s="384">
        <f>Application!MGB630</f>
        <v>0</v>
      </c>
      <c r="MFC41" s="384">
        <f>Application!MGD630</f>
        <v>0</v>
      </c>
      <c r="MFE41" s="384">
        <f>Application!MGF630</f>
        <v>0</v>
      </c>
      <c r="MFG41" s="384">
        <f>Application!MGH630</f>
        <v>0</v>
      </c>
      <c r="MFI41" s="384">
        <f>Application!MGJ630</f>
        <v>0</v>
      </c>
      <c r="MFK41" s="384">
        <f>Application!MGL630</f>
        <v>0</v>
      </c>
      <c r="MFM41" s="384">
        <f>Application!MGN630</f>
        <v>0</v>
      </c>
      <c r="MFO41" s="384">
        <f>Application!MGP630</f>
        <v>0</v>
      </c>
      <c r="MFQ41" s="384">
        <f>Application!MGR630</f>
        <v>0</v>
      </c>
      <c r="MFS41" s="384">
        <f>Application!MGT630</f>
        <v>0</v>
      </c>
      <c r="MFU41" s="384">
        <f>Application!MGV630</f>
        <v>0</v>
      </c>
      <c r="MFW41" s="384">
        <f>Application!MGX630</f>
        <v>0</v>
      </c>
      <c r="MFY41" s="384">
        <f>Application!MGZ630</f>
        <v>0</v>
      </c>
      <c r="MGA41" s="384">
        <f>Application!MHB630</f>
        <v>0</v>
      </c>
      <c r="MGC41" s="384">
        <f>Application!MHD630</f>
        <v>0</v>
      </c>
      <c r="MGE41" s="384">
        <f>Application!MHF630</f>
        <v>0</v>
      </c>
      <c r="MGG41" s="384">
        <f>Application!MHH630</f>
        <v>0</v>
      </c>
      <c r="MGI41" s="384">
        <f>Application!MHJ630</f>
        <v>0</v>
      </c>
      <c r="MGK41" s="384">
        <f>Application!MHL630</f>
        <v>0</v>
      </c>
      <c r="MGM41" s="384">
        <f>Application!MHN630</f>
        <v>0</v>
      </c>
      <c r="MGO41" s="384">
        <f>Application!MHP630</f>
        <v>0</v>
      </c>
      <c r="MGQ41" s="384">
        <f>Application!MHR630</f>
        <v>0</v>
      </c>
      <c r="MGS41" s="384">
        <f>Application!MHT630</f>
        <v>0</v>
      </c>
      <c r="MGU41" s="384">
        <f>Application!MHV630</f>
        <v>0</v>
      </c>
      <c r="MGW41" s="384">
        <f>Application!MHX630</f>
        <v>0</v>
      </c>
      <c r="MGY41" s="384">
        <f>Application!MHZ630</f>
        <v>0</v>
      </c>
      <c r="MHA41" s="384">
        <f>Application!MIB630</f>
        <v>0</v>
      </c>
      <c r="MHC41" s="384">
        <f>Application!MID630</f>
        <v>0</v>
      </c>
      <c r="MHE41" s="384">
        <f>Application!MIF630</f>
        <v>0</v>
      </c>
      <c r="MHG41" s="384">
        <f>Application!MIH630</f>
        <v>0</v>
      </c>
      <c r="MHI41" s="384">
        <f>Application!MIJ630</f>
        <v>0</v>
      </c>
      <c r="MHK41" s="384">
        <f>Application!MIL630</f>
        <v>0</v>
      </c>
      <c r="MHM41" s="384">
        <f>Application!MIN630</f>
        <v>0</v>
      </c>
      <c r="MHO41" s="384">
        <f>Application!MIP630</f>
        <v>0</v>
      </c>
      <c r="MHQ41" s="384">
        <f>Application!MIR630</f>
        <v>0</v>
      </c>
      <c r="MHS41" s="384">
        <f>Application!MIT630</f>
        <v>0</v>
      </c>
      <c r="MHU41" s="384">
        <f>Application!MIV630</f>
        <v>0</v>
      </c>
      <c r="MHW41" s="384">
        <f>Application!MIX630</f>
        <v>0</v>
      </c>
      <c r="MHY41" s="384">
        <f>Application!MIZ630</f>
        <v>0</v>
      </c>
      <c r="MIA41" s="384">
        <f>Application!MJB630</f>
        <v>0</v>
      </c>
      <c r="MIC41" s="384">
        <f>Application!MJD630</f>
        <v>0</v>
      </c>
      <c r="MIE41" s="384">
        <f>Application!MJF630</f>
        <v>0</v>
      </c>
      <c r="MIG41" s="384">
        <f>Application!MJH630</f>
        <v>0</v>
      </c>
      <c r="MII41" s="384">
        <f>Application!MJJ630</f>
        <v>0</v>
      </c>
      <c r="MIK41" s="384">
        <f>Application!MJL630</f>
        <v>0</v>
      </c>
      <c r="MIM41" s="384">
        <f>Application!MJN630</f>
        <v>0</v>
      </c>
      <c r="MIO41" s="384">
        <f>Application!MJP630</f>
        <v>0</v>
      </c>
      <c r="MIQ41" s="384">
        <f>Application!MJR630</f>
        <v>0</v>
      </c>
      <c r="MIS41" s="384">
        <f>Application!MJT630</f>
        <v>0</v>
      </c>
      <c r="MIU41" s="384">
        <f>Application!MJV630</f>
        <v>0</v>
      </c>
      <c r="MIW41" s="384">
        <f>Application!MJX630</f>
        <v>0</v>
      </c>
      <c r="MIY41" s="384">
        <f>Application!MJZ630</f>
        <v>0</v>
      </c>
      <c r="MJA41" s="384">
        <f>Application!MKB630</f>
        <v>0</v>
      </c>
      <c r="MJC41" s="384">
        <f>Application!MKD630</f>
        <v>0</v>
      </c>
      <c r="MJE41" s="384">
        <f>Application!MKF630</f>
        <v>0</v>
      </c>
      <c r="MJG41" s="384">
        <f>Application!MKH630</f>
        <v>0</v>
      </c>
      <c r="MJI41" s="384">
        <f>Application!MKJ630</f>
        <v>0</v>
      </c>
      <c r="MJK41" s="384">
        <f>Application!MKL630</f>
        <v>0</v>
      </c>
      <c r="MJM41" s="384">
        <f>Application!MKN630</f>
        <v>0</v>
      </c>
      <c r="MJO41" s="384">
        <f>Application!MKP630</f>
        <v>0</v>
      </c>
      <c r="MJQ41" s="384">
        <f>Application!MKR630</f>
        <v>0</v>
      </c>
      <c r="MJS41" s="384">
        <f>Application!MKT630</f>
        <v>0</v>
      </c>
      <c r="MJU41" s="384">
        <f>Application!MKV630</f>
        <v>0</v>
      </c>
      <c r="MJW41" s="384">
        <f>Application!MKX630</f>
        <v>0</v>
      </c>
      <c r="MJY41" s="384">
        <f>Application!MKZ630</f>
        <v>0</v>
      </c>
      <c r="MKA41" s="384">
        <f>Application!MLB630</f>
        <v>0</v>
      </c>
      <c r="MKC41" s="384">
        <f>Application!MLD630</f>
        <v>0</v>
      </c>
      <c r="MKE41" s="384">
        <f>Application!MLF630</f>
        <v>0</v>
      </c>
      <c r="MKG41" s="384">
        <f>Application!MLH630</f>
        <v>0</v>
      </c>
      <c r="MKI41" s="384">
        <f>Application!MLJ630</f>
        <v>0</v>
      </c>
      <c r="MKK41" s="384">
        <f>Application!MLL630</f>
        <v>0</v>
      </c>
      <c r="MKM41" s="384">
        <f>Application!MLN630</f>
        <v>0</v>
      </c>
      <c r="MKO41" s="384">
        <f>Application!MLP630</f>
        <v>0</v>
      </c>
      <c r="MKQ41" s="384">
        <f>Application!MLR630</f>
        <v>0</v>
      </c>
      <c r="MKS41" s="384">
        <f>Application!MLT630</f>
        <v>0</v>
      </c>
      <c r="MKU41" s="384">
        <f>Application!MLV630</f>
        <v>0</v>
      </c>
      <c r="MKW41" s="384">
        <f>Application!MLX630</f>
        <v>0</v>
      </c>
      <c r="MKY41" s="384">
        <f>Application!MLZ630</f>
        <v>0</v>
      </c>
      <c r="MLA41" s="384">
        <f>Application!MMB630</f>
        <v>0</v>
      </c>
      <c r="MLC41" s="384">
        <f>Application!MMD630</f>
        <v>0</v>
      </c>
      <c r="MLE41" s="384">
        <f>Application!MMF630</f>
        <v>0</v>
      </c>
      <c r="MLG41" s="384">
        <f>Application!MMH630</f>
        <v>0</v>
      </c>
      <c r="MLI41" s="384">
        <f>Application!MMJ630</f>
        <v>0</v>
      </c>
      <c r="MLK41" s="384">
        <f>Application!MML630</f>
        <v>0</v>
      </c>
      <c r="MLM41" s="384">
        <f>Application!MMN630</f>
        <v>0</v>
      </c>
      <c r="MLO41" s="384">
        <f>Application!MMP630</f>
        <v>0</v>
      </c>
      <c r="MLQ41" s="384">
        <f>Application!MMR630</f>
        <v>0</v>
      </c>
      <c r="MLS41" s="384">
        <f>Application!MMT630</f>
        <v>0</v>
      </c>
      <c r="MLU41" s="384">
        <f>Application!MMV630</f>
        <v>0</v>
      </c>
      <c r="MLW41" s="384">
        <f>Application!MMX630</f>
        <v>0</v>
      </c>
      <c r="MLY41" s="384">
        <f>Application!MMZ630</f>
        <v>0</v>
      </c>
      <c r="MMA41" s="384">
        <f>Application!MNB630</f>
        <v>0</v>
      </c>
      <c r="MMC41" s="384">
        <f>Application!MND630</f>
        <v>0</v>
      </c>
      <c r="MME41" s="384">
        <f>Application!MNF630</f>
        <v>0</v>
      </c>
      <c r="MMG41" s="384">
        <f>Application!MNH630</f>
        <v>0</v>
      </c>
      <c r="MMI41" s="384">
        <f>Application!MNJ630</f>
        <v>0</v>
      </c>
      <c r="MMK41" s="384">
        <f>Application!MNL630</f>
        <v>0</v>
      </c>
      <c r="MMM41" s="384">
        <f>Application!MNN630</f>
        <v>0</v>
      </c>
      <c r="MMO41" s="384">
        <f>Application!MNP630</f>
        <v>0</v>
      </c>
      <c r="MMQ41" s="384">
        <f>Application!MNR630</f>
        <v>0</v>
      </c>
      <c r="MMS41" s="384">
        <f>Application!MNT630</f>
        <v>0</v>
      </c>
      <c r="MMU41" s="384">
        <f>Application!MNV630</f>
        <v>0</v>
      </c>
      <c r="MMW41" s="384">
        <f>Application!MNX630</f>
        <v>0</v>
      </c>
      <c r="MMY41" s="384">
        <f>Application!MNZ630</f>
        <v>0</v>
      </c>
      <c r="MNA41" s="384">
        <f>Application!MOB630</f>
        <v>0</v>
      </c>
      <c r="MNC41" s="384">
        <f>Application!MOD630</f>
        <v>0</v>
      </c>
      <c r="MNE41" s="384">
        <f>Application!MOF630</f>
        <v>0</v>
      </c>
      <c r="MNG41" s="384">
        <f>Application!MOH630</f>
        <v>0</v>
      </c>
      <c r="MNI41" s="384">
        <f>Application!MOJ630</f>
        <v>0</v>
      </c>
      <c r="MNK41" s="384">
        <f>Application!MOL630</f>
        <v>0</v>
      </c>
      <c r="MNM41" s="384">
        <f>Application!MON630</f>
        <v>0</v>
      </c>
      <c r="MNO41" s="384">
        <f>Application!MOP630</f>
        <v>0</v>
      </c>
      <c r="MNQ41" s="384">
        <f>Application!MOR630</f>
        <v>0</v>
      </c>
      <c r="MNS41" s="384">
        <f>Application!MOT630</f>
        <v>0</v>
      </c>
      <c r="MNU41" s="384">
        <f>Application!MOV630</f>
        <v>0</v>
      </c>
      <c r="MNW41" s="384">
        <f>Application!MOX630</f>
        <v>0</v>
      </c>
      <c r="MNY41" s="384">
        <f>Application!MOZ630</f>
        <v>0</v>
      </c>
      <c r="MOA41" s="384">
        <f>Application!MPB630</f>
        <v>0</v>
      </c>
      <c r="MOC41" s="384">
        <f>Application!MPD630</f>
        <v>0</v>
      </c>
      <c r="MOE41" s="384">
        <f>Application!MPF630</f>
        <v>0</v>
      </c>
      <c r="MOG41" s="384">
        <f>Application!MPH630</f>
        <v>0</v>
      </c>
      <c r="MOI41" s="384">
        <f>Application!MPJ630</f>
        <v>0</v>
      </c>
      <c r="MOK41" s="384">
        <f>Application!MPL630</f>
        <v>0</v>
      </c>
      <c r="MOM41" s="384">
        <f>Application!MPN630</f>
        <v>0</v>
      </c>
      <c r="MOO41" s="384">
        <f>Application!MPP630</f>
        <v>0</v>
      </c>
      <c r="MOQ41" s="384">
        <f>Application!MPR630</f>
        <v>0</v>
      </c>
      <c r="MOS41" s="384">
        <f>Application!MPT630</f>
        <v>0</v>
      </c>
      <c r="MOU41" s="384">
        <f>Application!MPV630</f>
        <v>0</v>
      </c>
      <c r="MOW41" s="384">
        <f>Application!MPX630</f>
        <v>0</v>
      </c>
      <c r="MOY41" s="384">
        <f>Application!MPZ630</f>
        <v>0</v>
      </c>
      <c r="MPA41" s="384">
        <f>Application!MQB630</f>
        <v>0</v>
      </c>
      <c r="MPC41" s="384">
        <f>Application!MQD630</f>
        <v>0</v>
      </c>
      <c r="MPE41" s="384">
        <f>Application!MQF630</f>
        <v>0</v>
      </c>
      <c r="MPG41" s="384">
        <f>Application!MQH630</f>
        <v>0</v>
      </c>
      <c r="MPI41" s="384">
        <f>Application!MQJ630</f>
        <v>0</v>
      </c>
      <c r="MPK41" s="384">
        <f>Application!MQL630</f>
        <v>0</v>
      </c>
      <c r="MPM41" s="384">
        <f>Application!MQN630</f>
        <v>0</v>
      </c>
      <c r="MPO41" s="384">
        <f>Application!MQP630</f>
        <v>0</v>
      </c>
      <c r="MPQ41" s="384">
        <f>Application!MQR630</f>
        <v>0</v>
      </c>
      <c r="MPS41" s="384">
        <f>Application!MQT630</f>
        <v>0</v>
      </c>
      <c r="MPU41" s="384">
        <f>Application!MQV630</f>
        <v>0</v>
      </c>
      <c r="MPW41" s="384">
        <f>Application!MQX630</f>
        <v>0</v>
      </c>
      <c r="MPY41" s="384">
        <f>Application!MQZ630</f>
        <v>0</v>
      </c>
      <c r="MQA41" s="384">
        <f>Application!MRB630</f>
        <v>0</v>
      </c>
      <c r="MQC41" s="384">
        <f>Application!MRD630</f>
        <v>0</v>
      </c>
      <c r="MQE41" s="384">
        <f>Application!MRF630</f>
        <v>0</v>
      </c>
      <c r="MQG41" s="384">
        <f>Application!MRH630</f>
        <v>0</v>
      </c>
      <c r="MQI41" s="384">
        <f>Application!MRJ630</f>
        <v>0</v>
      </c>
      <c r="MQK41" s="384">
        <f>Application!MRL630</f>
        <v>0</v>
      </c>
      <c r="MQM41" s="384">
        <f>Application!MRN630</f>
        <v>0</v>
      </c>
      <c r="MQO41" s="384">
        <f>Application!MRP630</f>
        <v>0</v>
      </c>
      <c r="MQQ41" s="384">
        <f>Application!MRR630</f>
        <v>0</v>
      </c>
      <c r="MQS41" s="384">
        <f>Application!MRT630</f>
        <v>0</v>
      </c>
      <c r="MQU41" s="384">
        <f>Application!MRV630</f>
        <v>0</v>
      </c>
      <c r="MQW41" s="384">
        <f>Application!MRX630</f>
        <v>0</v>
      </c>
      <c r="MQY41" s="384">
        <f>Application!MRZ630</f>
        <v>0</v>
      </c>
      <c r="MRA41" s="384">
        <f>Application!MSB630</f>
        <v>0</v>
      </c>
      <c r="MRC41" s="384">
        <f>Application!MSD630</f>
        <v>0</v>
      </c>
      <c r="MRE41" s="384">
        <f>Application!MSF630</f>
        <v>0</v>
      </c>
      <c r="MRG41" s="384">
        <f>Application!MSH630</f>
        <v>0</v>
      </c>
      <c r="MRI41" s="384">
        <f>Application!MSJ630</f>
        <v>0</v>
      </c>
      <c r="MRK41" s="384">
        <f>Application!MSL630</f>
        <v>0</v>
      </c>
      <c r="MRM41" s="384">
        <f>Application!MSN630</f>
        <v>0</v>
      </c>
      <c r="MRO41" s="384">
        <f>Application!MSP630</f>
        <v>0</v>
      </c>
      <c r="MRQ41" s="384">
        <f>Application!MSR630</f>
        <v>0</v>
      </c>
      <c r="MRS41" s="384">
        <f>Application!MST630</f>
        <v>0</v>
      </c>
      <c r="MRU41" s="384">
        <f>Application!MSV630</f>
        <v>0</v>
      </c>
      <c r="MRW41" s="384">
        <f>Application!MSX630</f>
        <v>0</v>
      </c>
      <c r="MRY41" s="384">
        <f>Application!MSZ630</f>
        <v>0</v>
      </c>
      <c r="MSA41" s="384">
        <f>Application!MTB630</f>
        <v>0</v>
      </c>
      <c r="MSC41" s="384">
        <f>Application!MTD630</f>
        <v>0</v>
      </c>
      <c r="MSE41" s="384">
        <f>Application!MTF630</f>
        <v>0</v>
      </c>
      <c r="MSG41" s="384">
        <f>Application!MTH630</f>
        <v>0</v>
      </c>
      <c r="MSI41" s="384">
        <f>Application!MTJ630</f>
        <v>0</v>
      </c>
      <c r="MSK41" s="384">
        <f>Application!MTL630</f>
        <v>0</v>
      </c>
      <c r="MSM41" s="384">
        <f>Application!MTN630</f>
        <v>0</v>
      </c>
      <c r="MSO41" s="384">
        <f>Application!MTP630</f>
        <v>0</v>
      </c>
      <c r="MSQ41" s="384">
        <f>Application!MTR630</f>
        <v>0</v>
      </c>
      <c r="MSS41" s="384">
        <f>Application!MTT630</f>
        <v>0</v>
      </c>
      <c r="MSU41" s="384">
        <f>Application!MTV630</f>
        <v>0</v>
      </c>
      <c r="MSW41" s="384">
        <f>Application!MTX630</f>
        <v>0</v>
      </c>
      <c r="MSY41" s="384">
        <f>Application!MTZ630</f>
        <v>0</v>
      </c>
      <c r="MTA41" s="384">
        <f>Application!MUB630</f>
        <v>0</v>
      </c>
      <c r="MTC41" s="384">
        <f>Application!MUD630</f>
        <v>0</v>
      </c>
      <c r="MTE41" s="384">
        <f>Application!MUF630</f>
        <v>0</v>
      </c>
      <c r="MTG41" s="384">
        <f>Application!MUH630</f>
        <v>0</v>
      </c>
      <c r="MTI41" s="384">
        <f>Application!MUJ630</f>
        <v>0</v>
      </c>
      <c r="MTK41" s="384">
        <f>Application!MUL630</f>
        <v>0</v>
      </c>
      <c r="MTM41" s="384">
        <f>Application!MUN630</f>
        <v>0</v>
      </c>
      <c r="MTO41" s="384">
        <f>Application!MUP630</f>
        <v>0</v>
      </c>
      <c r="MTQ41" s="384">
        <f>Application!MUR630</f>
        <v>0</v>
      </c>
      <c r="MTS41" s="384">
        <f>Application!MUT630</f>
        <v>0</v>
      </c>
      <c r="MTU41" s="384">
        <f>Application!MUV630</f>
        <v>0</v>
      </c>
      <c r="MTW41" s="384">
        <f>Application!MUX630</f>
        <v>0</v>
      </c>
      <c r="MTY41" s="384">
        <f>Application!MUZ630</f>
        <v>0</v>
      </c>
      <c r="MUA41" s="384">
        <f>Application!MVB630</f>
        <v>0</v>
      </c>
      <c r="MUC41" s="384">
        <f>Application!MVD630</f>
        <v>0</v>
      </c>
      <c r="MUE41" s="384">
        <f>Application!MVF630</f>
        <v>0</v>
      </c>
      <c r="MUG41" s="384">
        <f>Application!MVH630</f>
        <v>0</v>
      </c>
      <c r="MUI41" s="384">
        <f>Application!MVJ630</f>
        <v>0</v>
      </c>
      <c r="MUK41" s="384">
        <f>Application!MVL630</f>
        <v>0</v>
      </c>
      <c r="MUM41" s="384">
        <f>Application!MVN630</f>
        <v>0</v>
      </c>
      <c r="MUO41" s="384">
        <f>Application!MVP630</f>
        <v>0</v>
      </c>
      <c r="MUQ41" s="384">
        <f>Application!MVR630</f>
        <v>0</v>
      </c>
      <c r="MUS41" s="384">
        <f>Application!MVT630</f>
        <v>0</v>
      </c>
      <c r="MUU41" s="384">
        <f>Application!MVV630</f>
        <v>0</v>
      </c>
      <c r="MUW41" s="384">
        <f>Application!MVX630</f>
        <v>0</v>
      </c>
      <c r="MUY41" s="384">
        <f>Application!MVZ630</f>
        <v>0</v>
      </c>
      <c r="MVA41" s="384">
        <f>Application!MWB630</f>
        <v>0</v>
      </c>
      <c r="MVC41" s="384">
        <f>Application!MWD630</f>
        <v>0</v>
      </c>
      <c r="MVE41" s="384">
        <f>Application!MWF630</f>
        <v>0</v>
      </c>
      <c r="MVG41" s="384">
        <f>Application!MWH630</f>
        <v>0</v>
      </c>
      <c r="MVI41" s="384">
        <f>Application!MWJ630</f>
        <v>0</v>
      </c>
      <c r="MVK41" s="384">
        <f>Application!MWL630</f>
        <v>0</v>
      </c>
      <c r="MVM41" s="384">
        <f>Application!MWN630</f>
        <v>0</v>
      </c>
      <c r="MVO41" s="384">
        <f>Application!MWP630</f>
        <v>0</v>
      </c>
      <c r="MVQ41" s="384">
        <f>Application!MWR630</f>
        <v>0</v>
      </c>
      <c r="MVS41" s="384">
        <f>Application!MWT630</f>
        <v>0</v>
      </c>
      <c r="MVU41" s="384">
        <f>Application!MWV630</f>
        <v>0</v>
      </c>
      <c r="MVW41" s="384">
        <f>Application!MWX630</f>
        <v>0</v>
      </c>
      <c r="MVY41" s="384">
        <f>Application!MWZ630</f>
        <v>0</v>
      </c>
      <c r="MWA41" s="384">
        <f>Application!MXB630</f>
        <v>0</v>
      </c>
      <c r="MWC41" s="384">
        <f>Application!MXD630</f>
        <v>0</v>
      </c>
      <c r="MWE41" s="384">
        <f>Application!MXF630</f>
        <v>0</v>
      </c>
      <c r="MWG41" s="384">
        <f>Application!MXH630</f>
        <v>0</v>
      </c>
      <c r="MWI41" s="384">
        <f>Application!MXJ630</f>
        <v>0</v>
      </c>
      <c r="MWK41" s="384">
        <f>Application!MXL630</f>
        <v>0</v>
      </c>
      <c r="MWM41" s="384">
        <f>Application!MXN630</f>
        <v>0</v>
      </c>
      <c r="MWO41" s="384">
        <f>Application!MXP630</f>
        <v>0</v>
      </c>
      <c r="MWQ41" s="384">
        <f>Application!MXR630</f>
        <v>0</v>
      </c>
      <c r="MWS41" s="384">
        <f>Application!MXT630</f>
        <v>0</v>
      </c>
      <c r="MWU41" s="384">
        <f>Application!MXV630</f>
        <v>0</v>
      </c>
      <c r="MWW41" s="384">
        <f>Application!MXX630</f>
        <v>0</v>
      </c>
      <c r="MWY41" s="384">
        <f>Application!MXZ630</f>
        <v>0</v>
      </c>
      <c r="MXA41" s="384">
        <f>Application!MYB630</f>
        <v>0</v>
      </c>
      <c r="MXC41" s="384">
        <f>Application!MYD630</f>
        <v>0</v>
      </c>
      <c r="MXE41" s="384">
        <f>Application!MYF630</f>
        <v>0</v>
      </c>
      <c r="MXG41" s="384">
        <f>Application!MYH630</f>
        <v>0</v>
      </c>
      <c r="MXI41" s="384">
        <f>Application!MYJ630</f>
        <v>0</v>
      </c>
      <c r="MXK41" s="384">
        <f>Application!MYL630</f>
        <v>0</v>
      </c>
      <c r="MXM41" s="384">
        <f>Application!MYN630</f>
        <v>0</v>
      </c>
      <c r="MXO41" s="384">
        <f>Application!MYP630</f>
        <v>0</v>
      </c>
      <c r="MXQ41" s="384">
        <f>Application!MYR630</f>
        <v>0</v>
      </c>
      <c r="MXS41" s="384">
        <f>Application!MYT630</f>
        <v>0</v>
      </c>
      <c r="MXU41" s="384">
        <f>Application!MYV630</f>
        <v>0</v>
      </c>
      <c r="MXW41" s="384">
        <f>Application!MYX630</f>
        <v>0</v>
      </c>
      <c r="MXY41" s="384">
        <f>Application!MYZ630</f>
        <v>0</v>
      </c>
      <c r="MYA41" s="384">
        <f>Application!MZB630</f>
        <v>0</v>
      </c>
      <c r="MYC41" s="384">
        <f>Application!MZD630</f>
        <v>0</v>
      </c>
      <c r="MYE41" s="384">
        <f>Application!MZF630</f>
        <v>0</v>
      </c>
      <c r="MYG41" s="384">
        <f>Application!MZH630</f>
        <v>0</v>
      </c>
      <c r="MYI41" s="384">
        <f>Application!MZJ630</f>
        <v>0</v>
      </c>
      <c r="MYK41" s="384">
        <f>Application!MZL630</f>
        <v>0</v>
      </c>
      <c r="MYM41" s="384">
        <f>Application!MZN630</f>
        <v>0</v>
      </c>
      <c r="MYO41" s="384">
        <f>Application!MZP630</f>
        <v>0</v>
      </c>
      <c r="MYQ41" s="384">
        <f>Application!MZR630</f>
        <v>0</v>
      </c>
      <c r="MYS41" s="384">
        <f>Application!MZT630</f>
        <v>0</v>
      </c>
      <c r="MYU41" s="384">
        <f>Application!MZV630</f>
        <v>0</v>
      </c>
      <c r="MYW41" s="384">
        <f>Application!MZX630</f>
        <v>0</v>
      </c>
      <c r="MYY41" s="384">
        <f>Application!MZZ630</f>
        <v>0</v>
      </c>
      <c r="MZA41" s="384">
        <f>Application!NAB630</f>
        <v>0</v>
      </c>
      <c r="MZC41" s="384">
        <f>Application!NAD630</f>
        <v>0</v>
      </c>
      <c r="MZE41" s="384">
        <f>Application!NAF630</f>
        <v>0</v>
      </c>
      <c r="MZG41" s="384">
        <f>Application!NAH630</f>
        <v>0</v>
      </c>
      <c r="MZI41" s="384">
        <f>Application!NAJ630</f>
        <v>0</v>
      </c>
      <c r="MZK41" s="384">
        <f>Application!NAL630</f>
        <v>0</v>
      </c>
      <c r="MZM41" s="384">
        <f>Application!NAN630</f>
        <v>0</v>
      </c>
      <c r="MZO41" s="384">
        <f>Application!NAP630</f>
        <v>0</v>
      </c>
      <c r="MZQ41" s="384">
        <f>Application!NAR630</f>
        <v>0</v>
      </c>
      <c r="MZS41" s="384">
        <f>Application!NAT630</f>
        <v>0</v>
      </c>
      <c r="MZU41" s="384">
        <f>Application!NAV630</f>
        <v>0</v>
      </c>
      <c r="MZW41" s="384">
        <f>Application!NAX630</f>
        <v>0</v>
      </c>
      <c r="MZY41" s="384">
        <f>Application!NAZ630</f>
        <v>0</v>
      </c>
      <c r="NAA41" s="384">
        <f>Application!NBB630</f>
        <v>0</v>
      </c>
      <c r="NAC41" s="384">
        <f>Application!NBD630</f>
        <v>0</v>
      </c>
      <c r="NAE41" s="384">
        <f>Application!NBF630</f>
        <v>0</v>
      </c>
      <c r="NAG41" s="384">
        <f>Application!NBH630</f>
        <v>0</v>
      </c>
      <c r="NAI41" s="384">
        <f>Application!NBJ630</f>
        <v>0</v>
      </c>
      <c r="NAK41" s="384">
        <f>Application!NBL630</f>
        <v>0</v>
      </c>
      <c r="NAM41" s="384">
        <f>Application!NBN630</f>
        <v>0</v>
      </c>
      <c r="NAO41" s="384">
        <f>Application!NBP630</f>
        <v>0</v>
      </c>
      <c r="NAQ41" s="384">
        <f>Application!NBR630</f>
        <v>0</v>
      </c>
      <c r="NAS41" s="384">
        <f>Application!NBT630</f>
        <v>0</v>
      </c>
      <c r="NAU41" s="384">
        <f>Application!NBV630</f>
        <v>0</v>
      </c>
      <c r="NAW41" s="384">
        <f>Application!NBX630</f>
        <v>0</v>
      </c>
      <c r="NAY41" s="384">
        <f>Application!NBZ630</f>
        <v>0</v>
      </c>
      <c r="NBA41" s="384">
        <f>Application!NCB630</f>
        <v>0</v>
      </c>
      <c r="NBC41" s="384">
        <f>Application!NCD630</f>
        <v>0</v>
      </c>
      <c r="NBE41" s="384">
        <f>Application!NCF630</f>
        <v>0</v>
      </c>
      <c r="NBG41" s="384">
        <f>Application!NCH630</f>
        <v>0</v>
      </c>
      <c r="NBI41" s="384">
        <f>Application!NCJ630</f>
        <v>0</v>
      </c>
      <c r="NBK41" s="384">
        <f>Application!NCL630</f>
        <v>0</v>
      </c>
      <c r="NBM41" s="384">
        <f>Application!NCN630</f>
        <v>0</v>
      </c>
      <c r="NBO41" s="384">
        <f>Application!NCP630</f>
        <v>0</v>
      </c>
      <c r="NBQ41" s="384">
        <f>Application!NCR630</f>
        <v>0</v>
      </c>
      <c r="NBS41" s="384">
        <f>Application!NCT630</f>
        <v>0</v>
      </c>
      <c r="NBU41" s="384">
        <f>Application!NCV630</f>
        <v>0</v>
      </c>
      <c r="NBW41" s="384">
        <f>Application!NCX630</f>
        <v>0</v>
      </c>
      <c r="NBY41" s="384">
        <f>Application!NCZ630</f>
        <v>0</v>
      </c>
      <c r="NCA41" s="384">
        <f>Application!NDB630</f>
        <v>0</v>
      </c>
      <c r="NCC41" s="384">
        <f>Application!NDD630</f>
        <v>0</v>
      </c>
      <c r="NCE41" s="384">
        <f>Application!NDF630</f>
        <v>0</v>
      </c>
      <c r="NCG41" s="384">
        <f>Application!NDH630</f>
        <v>0</v>
      </c>
      <c r="NCI41" s="384">
        <f>Application!NDJ630</f>
        <v>0</v>
      </c>
      <c r="NCK41" s="384">
        <f>Application!NDL630</f>
        <v>0</v>
      </c>
      <c r="NCM41" s="384">
        <f>Application!NDN630</f>
        <v>0</v>
      </c>
      <c r="NCO41" s="384">
        <f>Application!NDP630</f>
        <v>0</v>
      </c>
      <c r="NCQ41" s="384">
        <f>Application!NDR630</f>
        <v>0</v>
      </c>
      <c r="NCS41" s="384">
        <f>Application!NDT630</f>
        <v>0</v>
      </c>
      <c r="NCU41" s="384">
        <f>Application!NDV630</f>
        <v>0</v>
      </c>
      <c r="NCW41" s="384">
        <f>Application!NDX630</f>
        <v>0</v>
      </c>
      <c r="NCY41" s="384">
        <f>Application!NDZ630</f>
        <v>0</v>
      </c>
      <c r="NDA41" s="384">
        <f>Application!NEB630</f>
        <v>0</v>
      </c>
      <c r="NDC41" s="384">
        <f>Application!NED630</f>
        <v>0</v>
      </c>
      <c r="NDE41" s="384">
        <f>Application!NEF630</f>
        <v>0</v>
      </c>
      <c r="NDG41" s="384">
        <f>Application!NEH630</f>
        <v>0</v>
      </c>
      <c r="NDI41" s="384">
        <f>Application!NEJ630</f>
        <v>0</v>
      </c>
      <c r="NDK41" s="384">
        <f>Application!NEL630</f>
        <v>0</v>
      </c>
      <c r="NDM41" s="384">
        <f>Application!NEN630</f>
        <v>0</v>
      </c>
      <c r="NDO41" s="384">
        <f>Application!NEP630</f>
        <v>0</v>
      </c>
      <c r="NDQ41" s="384">
        <f>Application!NER630</f>
        <v>0</v>
      </c>
      <c r="NDS41" s="384">
        <f>Application!NET630</f>
        <v>0</v>
      </c>
      <c r="NDU41" s="384">
        <f>Application!NEV630</f>
        <v>0</v>
      </c>
      <c r="NDW41" s="384">
        <f>Application!NEX630</f>
        <v>0</v>
      </c>
      <c r="NDY41" s="384">
        <f>Application!NEZ630</f>
        <v>0</v>
      </c>
      <c r="NEA41" s="384">
        <f>Application!NFB630</f>
        <v>0</v>
      </c>
      <c r="NEC41" s="384">
        <f>Application!NFD630</f>
        <v>0</v>
      </c>
      <c r="NEE41" s="384">
        <f>Application!NFF630</f>
        <v>0</v>
      </c>
      <c r="NEG41" s="384">
        <f>Application!NFH630</f>
        <v>0</v>
      </c>
      <c r="NEI41" s="384">
        <f>Application!NFJ630</f>
        <v>0</v>
      </c>
      <c r="NEK41" s="384">
        <f>Application!NFL630</f>
        <v>0</v>
      </c>
      <c r="NEM41" s="384">
        <f>Application!NFN630</f>
        <v>0</v>
      </c>
      <c r="NEO41" s="384">
        <f>Application!NFP630</f>
        <v>0</v>
      </c>
      <c r="NEQ41" s="384">
        <f>Application!NFR630</f>
        <v>0</v>
      </c>
      <c r="NES41" s="384">
        <f>Application!NFT630</f>
        <v>0</v>
      </c>
      <c r="NEU41" s="384">
        <f>Application!NFV630</f>
        <v>0</v>
      </c>
      <c r="NEW41" s="384">
        <f>Application!NFX630</f>
        <v>0</v>
      </c>
      <c r="NEY41" s="384">
        <f>Application!NFZ630</f>
        <v>0</v>
      </c>
      <c r="NFA41" s="384">
        <f>Application!NGB630</f>
        <v>0</v>
      </c>
      <c r="NFC41" s="384">
        <f>Application!NGD630</f>
        <v>0</v>
      </c>
      <c r="NFE41" s="384">
        <f>Application!NGF630</f>
        <v>0</v>
      </c>
      <c r="NFG41" s="384">
        <f>Application!NGH630</f>
        <v>0</v>
      </c>
      <c r="NFI41" s="384">
        <f>Application!NGJ630</f>
        <v>0</v>
      </c>
      <c r="NFK41" s="384">
        <f>Application!NGL630</f>
        <v>0</v>
      </c>
      <c r="NFM41" s="384">
        <f>Application!NGN630</f>
        <v>0</v>
      </c>
      <c r="NFO41" s="384">
        <f>Application!NGP630</f>
        <v>0</v>
      </c>
      <c r="NFQ41" s="384">
        <f>Application!NGR630</f>
        <v>0</v>
      </c>
      <c r="NFS41" s="384">
        <f>Application!NGT630</f>
        <v>0</v>
      </c>
      <c r="NFU41" s="384">
        <f>Application!NGV630</f>
        <v>0</v>
      </c>
      <c r="NFW41" s="384">
        <f>Application!NGX630</f>
        <v>0</v>
      </c>
      <c r="NFY41" s="384">
        <f>Application!NGZ630</f>
        <v>0</v>
      </c>
      <c r="NGA41" s="384">
        <f>Application!NHB630</f>
        <v>0</v>
      </c>
      <c r="NGC41" s="384">
        <f>Application!NHD630</f>
        <v>0</v>
      </c>
      <c r="NGE41" s="384">
        <f>Application!NHF630</f>
        <v>0</v>
      </c>
      <c r="NGG41" s="384">
        <f>Application!NHH630</f>
        <v>0</v>
      </c>
      <c r="NGI41" s="384">
        <f>Application!NHJ630</f>
        <v>0</v>
      </c>
      <c r="NGK41" s="384">
        <f>Application!NHL630</f>
        <v>0</v>
      </c>
      <c r="NGM41" s="384">
        <f>Application!NHN630</f>
        <v>0</v>
      </c>
      <c r="NGO41" s="384">
        <f>Application!NHP630</f>
        <v>0</v>
      </c>
      <c r="NGQ41" s="384">
        <f>Application!NHR630</f>
        <v>0</v>
      </c>
      <c r="NGS41" s="384">
        <f>Application!NHT630</f>
        <v>0</v>
      </c>
      <c r="NGU41" s="384">
        <f>Application!NHV630</f>
        <v>0</v>
      </c>
      <c r="NGW41" s="384">
        <f>Application!NHX630</f>
        <v>0</v>
      </c>
      <c r="NGY41" s="384">
        <f>Application!NHZ630</f>
        <v>0</v>
      </c>
      <c r="NHA41" s="384">
        <f>Application!NIB630</f>
        <v>0</v>
      </c>
      <c r="NHC41" s="384">
        <f>Application!NID630</f>
        <v>0</v>
      </c>
      <c r="NHE41" s="384">
        <f>Application!NIF630</f>
        <v>0</v>
      </c>
      <c r="NHG41" s="384">
        <f>Application!NIH630</f>
        <v>0</v>
      </c>
      <c r="NHI41" s="384">
        <f>Application!NIJ630</f>
        <v>0</v>
      </c>
      <c r="NHK41" s="384">
        <f>Application!NIL630</f>
        <v>0</v>
      </c>
      <c r="NHM41" s="384">
        <f>Application!NIN630</f>
        <v>0</v>
      </c>
      <c r="NHO41" s="384">
        <f>Application!NIP630</f>
        <v>0</v>
      </c>
      <c r="NHQ41" s="384">
        <f>Application!NIR630</f>
        <v>0</v>
      </c>
      <c r="NHS41" s="384">
        <f>Application!NIT630</f>
        <v>0</v>
      </c>
      <c r="NHU41" s="384">
        <f>Application!NIV630</f>
        <v>0</v>
      </c>
      <c r="NHW41" s="384">
        <f>Application!NIX630</f>
        <v>0</v>
      </c>
      <c r="NHY41" s="384">
        <f>Application!NIZ630</f>
        <v>0</v>
      </c>
      <c r="NIA41" s="384">
        <f>Application!NJB630</f>
        <v>0</v>
      </c>
      <c r="NIC41" s="384">
        <f>Application!NJD630</f>
        <v>0</v>
      </c>
      <c r="NIE41" s="384">
        <f>Application!NJF630</f>
        <v>0</v>
      </c>
      <c r="NIG41" s="384">
        <f>Application!NJH630</f>
        <v>0</v>
      </c>
      <c r="NII41" s="384">
        <f>Application!NJJ630</f>
        <v>0</v>
      </c>
      <c r="NIK41" s="384">
        <f>Application!NJL630</f>
        <v>0</v>
      </c>
      <c r="NIM41" s="384">
        <f>Application!NJN630</f>
        <v>0</v>
      </c>
      <c r="NIO41" s="384">
        <f>Application!NJP630</f>
        <v>0</v>
      </c>
      <c r="NIQ41" s="384">
        <f>Application!NJR630</f>
        <v>0</v>
      </c>
      <c r="NIS41" s="384">
        <f>Application!NJT630</f>
        <v>0</v>
      </c>
      <c r="NIU41" s="384">
        <f>Application!NJV630</f>
        <v>0</v>
      </c>
      <c r="NIW41" s="384">
        <f>Application!NJX630</f>
        <v>0</v>
      </c>
      <c r="NIY41" s="384">
        <f>Application!NJZ630</f>
        <v>0</v>
      </c>
      <c r="NJA41" s="384">
        <f>Application!NKB630</f>
        <v>0</v>
      </c>
      <c r="NJC41" s="384">
        <f>Application!NKD630</f>
        <v>0</v>
      </c>
      <c r="NJE41" s="384">
        <f>Application!NKF630</f>
        <v>0</v>
      </c>
      <c r="NJG41" s="384">
        <f>Application!NKH630</f>
        <v>0</v>
      </c>
      <c r="NJI41" s="384">
        <f>Application!NKJ630</f>
        <v>0</v>
      </c>
      <c r="NJK41" s="384">
        <f>Application!NKL630</f>
        <v>0</v>
      </c>
      <c r="NJM41" s="384">
        <f>Application!NKN630</f>
        <v>0</v>
      </c>
      <c r="NJO41" s="384">
        <f>Application!NKP630</f>
        <v>0</v>
      </c>
      <c r="NJQ41" s="384">
        <f>Application!NKR630</f>
        <v>0</v>
      </c>
      <c r="NJS41" s="384">
        <f>Application!NKT630</f>
        <v>0</v>
      </c>
      <c r="NJU41" s="384">
        <f>Application!NKV630</f>
        <v>0</v>
      </c>
      <c r="NJW41" s="384">
        <f>Application!NKX630</f>
        <v>0</v>
      </c>
      <c r="NJY41" s="384">
        <f>Application!NKZ630</f>
        <v>0</v>
      </c>
      <c r="NKA41" s="384">
        <f>Application!NLB630</f>
        <v>0</v>
      </c>
      <c r="NKC41" s="384">
        <f>Application!NLD630</f>
        <v>0</v>
      </c>
      <c r="NKE41" s="384">
        <f>Application!NLF630</f>
        <v>0</v>
      </c>
      <c r="NKG41" s="384">
        <f>Application!NLH630</f>
        <v>0</v>
      </c>
      <c r="NKI41" s="384">
        <f>Application!NLJ630</f>
        <v>0</v>
      </c>
      <c r="NKK41" s="384">
        <f>Application!NLL630</f>
        <v>0</v>
      </c>
      <c r="NKM41" s="384">
        <f>Application!NLN630</f>
        <v>0</v>
      </c>
      <c r="NKO41" s="384">
        <f>Application!NLP630</f>
        <v>0</v>
      </c>
      <c r="NKQ41" s="384">
        <f>Application!NLR630</f>
        <v>0</v>
      </c>
      <c r="NKS41" s="384">
        <f>Application!NLT630</f>
        <v>0</v>
      </c>
      <c r="NKU41" s="384">
        <f>Application!NLV630</f>
        <v>0</v>
      </c>
      <c r="NKW41" s="384">
        <f>Application!NLX630</f>
        <v>0</v>
      </c>
      <c r="NKY41" s="384">
        <f>Application!NLZ630</f>
        <v>0</v>
      </c>
      <c r="NLA41" s="384">
        <f>Application!NMB630</f>
        <v>0</v>
      </c>
      <c r="NLC41" s="384">
        <f>Application!NMD630</f>
        <v>0</v>
      </c>
      <c r="NLE41" s="384">
        <f>Application!NMF630</f>
        <v>0</v>
      </c>
      <c r="NLG41" s="384">
        <f>Application!NMH630</f>
        <v>0</v>
      </c>
      <c r="NLI41" s="384">
        <f>Application!NMJ630</f>
        <v>0</v>
      </c>
      <c r="NLK41" s="384">
        <f>Application!NML630</f>
        <v>0</v>
      </c>
      <c r="NLM41" s="384">
        <f>Application!NMN630</f>
        <v>0</v>
      </c>
      <c r="NLO41" s="384">
        <f>Application!NMP630</f>
        <v>0</v>
      </c>
      <c r="NLQ41" s="384">
        <f>Application!NMR630</f>
        <v>0</v>
      </c>
      <c r="NLS41" s="384">
        <f>Application!NMT630</f>
        <v>0</v>
      </c>
      <c r="NLU41" s="384">
        <f>Application!NMV630</f>
        <v>0</v>
      </c>
      <c r="NLW41" s="384">
        <f>Application!NMX630</f>
        <v>0</v>
      </c>
      <c r="NLY41" s="384">
        <f>Application!NMZ630</f>
        <v>0</v>
      </c>
      <c r="NMA41" s="384">
        <f>Application!NNB630</f>
        <v>0</v>
      </c>
      <c r="NMC41" s="384">
        <f>Application!NND630</f>
        <v>0</v>
      </c>
      <c r="NME41" s="384">
        <f>Application!NNF630</f>
        <v>0</v>
      </c>
      <c r="NMG41" s="384">
        <f>Application!NNH630</f>
        <v>0</v>
      </c>
      <c r="NMI41" s="384">
        <f>Application!NNJ630</f>
        <v>0</v>
      </c>
      <c r="NMK41" s="384">
        <f>Application!NNL630</f>
        <v>0</v>
      </c>
      <c r="NMM41" s="384">
        <f>Application!NNN630</f>
        <v>0</v>
      </c>
      <c r="NMO41" s="384">
        <f>Application!NNP630</f>
        <v>0</v>
      </c>
      <c r="NMQ41" s="384">
        <f>Application!NNR630</f>
        <v>0</v>
      </c>
      <c r="NMS41" s="384">
        <f>Application!NNT630</f>
        <v>0</v>
      </c>
      <c r="NMU41" s="384">
        <f>Application!NNV630</f>
        <v>0</v>
      </c>
      <c r="NMW41" s="384">
        <f>Application!NNX630</f>
        <v>0</v>
      </c>
      <c r="NMY41" s="384">
        <f>Application!NNZ630</f>
        <v>0</v>
      </c>
      <c r="NNA41" s="384">
        <f>Application!NOB630</f>
        <v>0</v>
      </c>
      <c r="NNC41" s="384">
        <f>Application!NOD630</f>
        <v>0</v>
      </c>
      <c r="NNE41" s="384">
        <f>Application!NOF630</f>
        <v>0</v>
      </c>
      <c r="NNG41" s="384">
        <f>Application!NOH630</f>
        <v>0</v>
      </c>
      <c r="NNI41" s="384">
        <f>Application!NOJ630</f>
        <v>0</v>
      </c>
      <c r="NNK41" s="384">
        <f>Application!NOL630</f>
        <v>0</v>
      </c>
      <c r="NNM41" s="384">
        <f>Application!NON630</f>
        <v>0</v>
      </c>
      <c r="NNO41" s="384">
        <f>Application!NOP630</f>
        <v>0</v>
      </c>
      <c r="NNQ41" s="384">
        <f>Application!NOR630</f>
        <v>0</v>
      </c>
      <c r="NNS41" s="384">
        <f>Application!NOT630</f>
        <v>0</v>
      </c>
      <c r="NNU41" s="384">
        <f>Application!NOV630</f>
        <v>0</v>
      </c>
      <c r="NNW41" s="384">
        <f>Application!NOX630</f>
        <v>0</v>
      </c>
      <c r="NNY41" s="384">
        <f>Application!NOZ630</f>
        <v>0</v>
      </c>
      <c r="NOA41" s="384">
        <f>Application!NPB630</f>
        <v>0</v>
      </c>
      <c r="NOC41" s="384">
        <f>Application!NPD630</f>
        <v>0</v>
      </c>
      <c r="NOE41" s="384">
        <f>Application!NPF630</f>
        <v>0</v>
      </c>
      <c r="NOG41" s="384">
        <f>Application!NPH630</f>
        <v>0</v>
      </c>
      <c r="NOI41" s="384">
        <f>Application!NPJ630</f>
        <v>0</v>
      </c>
      <c r="NOK41" s="384">
        <f>Application!NPL630</f>
        <v>0</v>
      </c>
      <c r="NOM41" s="384">
        <f>Application!NPN630</f>
        <v>0</v>
      </c>
      <c r="NOO41" s="384">
        <f>Application!NPP630</f>
        <v>0</v>
      </c>
      <c r="NOQ41" s="384">
        <f>Application!NPR630</f>
        <v>0</v>
      </c>
      <c r="NOS41" s="384">
        <f>Application!NPT630</f>
        <v>0</v>
      </c>
      <c r="NOU41" s="384">
        <f>Application!NPV630</f>
        <v>0</v>
      </c>
      <c r="NOW41" s="384">
        <f>Application!NPX630</f>
        <v>0</v>
      </c>
      <c r="NOY41" s="384">
        <f>Application!NPZ630</f>
        <v>0</v>
      </c>
      <c r="NPA41" s="384">
        <f>Application!NQB630</f>
        <v>0</v>
      </c>
      <c r="NPC41" s="384">
        <f>Application!NQD630</f>
        <v>0</v>
      </c>
      <c r="NPE41" s="384">
        <f>Application!NQF630</f>
        <v>0</v>
      </c>
      <c r="NPG41" s="384">
        <f>Application!NQH630</f>
        <v>0</v>
      </c>
      <c r="NPI41" s="384">
        <f>Application!NQJ630</f>
        <v>0</v>
      </c>
      <c r="NPK41" s="384">
        <f>Application!NQL630</f>
        <v>0</v>
      </c>
      <c r="NPM41" s="384">
        <f>Application!NQN630</f>
        <v>0</v>
      </c>
      <c r="NPO41" s="384">
        <f>Application!NQP630</f>
        <v>0</v>
      </c>
      <c r="NPQ41" s="384">
        <f>Application!NQR630</f>
        <v>0</v>
      </c>
      <c r="NPS41" s="384">
        <f>Application!NQT630</f>
        <v>0</v>
      </c>
      <c r="NPU41" s="384">
        <f>Application!NQV630</f>
        <v>0</v>
      </c>
      <c r="NPW41" s="384">
        <f>Application!NQX630</f>
        <v>0</v>
      </c>
      <c r="NPY41" s="384">
        <f>Application!NQZ630</f>
        <v>0</v>
      </c>
      <c r="NQA41" s="384">
        <f>Application!NRB630</f>
        <v>0</v>
      </c>
      <c r="NQC41" s="384">
        <f>Application!NRD630</f>
        <v>0</v>
      </c>
      <c r="NQE41" s="384">
        <f>Application!NRF630</f>
        <v>0</v>
      </c>
      <c r="NQG41" s="384">
        <f>Application!NRH630</f>
        <v>0</v>
      </c>
      <c r="NQI41" s="384">
        <f>Application!NRJ630</f>
        <v>0</v>
      </c>
      <c r="NQK41" s="384">
        <f>Application!NRL630</f>
        <v>0</v>
      </c>
      <c r="NQM41" s="384">
        <f>Application!NRN630</f>
        <v>0</v>
      </c>
      <c r="NQO41" s="384">
        <f>Application!NRP630</f>
        <v>0</v>
      </c>
      <c r="NQQ41" s="384">
        <f>Application!NRR630</f>
        <v>0</v>
      </c>
      <c r="NQS41" s="384">
        <f>Application!NRT630</f>
        <v>0</v>
      </c>
      <c r="NQU41" s="384">
        <f>Application!NRV630</f>
        <v>0</v>
      </c>
      <c r="NQW41" s="384">
        <f>Application!NRX630</f>
        <v>0</v>
      </c>
      <c r="NQY41" s="384">
        <f>Application!NRZ630</f>
        <v>0</v>
      </c>
      <c r="NRA41" s="384">
        <f>Application!NSB630</f>
        <v>0</v>
      </c>
      <c r="NRC41" s="384">
        <f>Application!NSD630</f>
        <v>0</v>
      </c>
      <c r="NRE41" s="384">
        <f>Application!NSF630</f>
        <v>0</v>
      </c>
      <c r="NRG41" s="384">
        <f>Application!NSH630</f>
        <v>0</v>
      </c>
      <c r="NRI41" s="384">
        <f>Application!NSJ630</f>
        <v>0</v>
      </c>
      <c r="NRK41" s="384">
        <f>Application!NSL630</f>
        <v>0</v>
      </c>
      <c r="NRM41" s="384">
        <f>Application!NSN630</f>
        <v>0</v>
      </c>
      <c r="NRO41" s="384">
        <f>Application!NSP630</f>
        <v>0</v>
      </c>
      <c r="NRQ41" s="384">
        <f>Application!NSR630</f>
        <v>0</v>
      </c>
      <c r="NRS41" s="384">
        <f>Application!NST630</f>
        <v>0</v>
      </c>
      <c r="NRU41" s="384">
        <f>Application!NSV630</f>
        <v>0</v>
      </c>
      <c r="NRW41" s="384">
        <f>Application!NSX630</f>
        <v>0</v>
      </c>
      <c r="NRY41" s="384">
        <f>Application!NSZ630</f>
        <v>0</v>
      </c>
      <c r="NSA41" s="384">
        <f>Application!NTB630</f>
        <v>0</v>
      </c>
      <c r="NSC41" s="384">
        <f>Application!NTD630</f>
        <v>0</v>
      </c>
      <c r="NSE41" s="384">
        <f>Application!NTF630</f>
        <v>0</v>
      </c>
      <c r="NSG41" s="384">
        <f>Application!NTH630</f>
        <v>0</v>
      </c>
      <c r="NSI41" s="384">
        <f>Application!NTJ630</f>
        <v>0</v>
      </c>
      <c r="NSK41" s="384">
        <f>Application!NTL630</f>
        <v>0</v>
      </c>
      <c r="NSM41" s="384">
        <f>Application!NTN630</f>
        <v>0</v>
      </c>
      <c r="NSO41" s="384">
        <f>Application!NTP630</f>
        <v>0</v>
      </c>
      <c r="NSQ41" s="384">
        <f>Application!NTR630</f>
        <v>0</v>
      </c>
      <c r="NSS41" s="384">
        <f>Application!NTT630</f>
        <v>0</v>
      </c>
      <c r="NSU41" s="384">
        <f>Application!NTV630</f>
        <v>0</v>
      </c>
      <c r="NSW41" s="384">
        <f>Application!NTX630</f>
        <v>0</v>
      </c>
      <c r="NSY41" s="384">
        <f>Application!NTZ630</f>
        <v>0</v>
      </c>
      <c r="NTA41" s="384">
        <f>Application!NUB630</f>
        <v>0</v>
      </c>
      <c r="NTC41" s="384">
        <f>Application!NUD630</f>
        <v>0</v>
      </c>
      <c r="NTE41" s="384">
        <f>Application!NUF630</f>
        <v>0</v>
      </c>
      <c r="NTG41" s="384">
        <f>Application!NUH630</f>
        <v>0</v>
      </c>
      <c r="NTI41" s="384">
        <f>Application!NUJ630</f>
        <v>0</v>
      </c>
      <c r="NTK41" s="384">
        <f>Application!NUL630</f>
        <v>0</v>
      </c>
      <c r="NTM41" s="384">
        <f>Application!NUN630</f>
        <v>0</v>
      </c>
      <c r="NTO41" s="384">
        <f>Application!NUP630</f>
        <v>0</v>
      </c>
      <c r="NTQ41" s="384">
        <f>Application!NUR630</f>
        <v>0</v>
      </c>
      <c r="NTS41" s="384">
        <f>Application!NUT630</f>
        <v>0</v>
      </c>
      <c r="NTU41" s="384">
        <f>Application!NUV630</f>
        <v>0</v>
      </c>
      <c r="NTW41" s="384">
        <f>Application!NUX630</f>
        <v>0</v>
      </c>
      <c r="NTY41" s="384">
        <f>Application!NUZ630</f>
        <v>0</v>
      </c>
      <c r="NUA41" s="384">
        <f>Application!NVB630</f>
        <v>0</v>
      </c>
      <c r="NUC41" s="384">
        <f>Application!NVD630</f>
        <v>0</v>
      </c>
      <c r="NUE41" s="384">
        <f>Application!NVF630</f>
        <v>0</v>
      </c>
      <c r="NUG41" s="384">
        <f>Application!NVH630</f>
        <v>0</v>
      </c>
      <c r="NUI41" s="384">
        <f>Application!NVJ630</f>
        <v>0</v>
      </c>
      <c r="NUK41" s="384">
        <f>Application!NVL630</f>
        <v>0</v>
      </c>
      <c r="NUM41" s="384">
        <f>Application!NVN630</f>
        <v>0</v>
      </c>
      <c r="NUO41" s="384">
        <f>Application!NVP630</f>
        <v>0</v>
      </c>
      <c r="NUQ41" s="384">
        <f>Application!NVR630</f>
        <v>0</v>
      </c>
      <c r="NUS41" s="384">
        <f>Application!NVT630</f>
        <v>0</v>
      </c>
      <c r="NUU41" s="384">
        <f>Application!NVV630</f>
        <v>0</v>
      </c>
      <c r="NUW41" s="384">
        <f>Application!NVX630</f>
        <v>0</v>
      </c>
      <c r="NUY41" s="384">
        <f>Application!NVZ630</f>
        <v>0</v>
      </c>
      <c r="NVA41" s="384">
        <f>Application!NWB630</f>
        <v>0</v>
      </c>
      <c r="NVC41" s="384">
        <f>Application!NWD630</f>
        <v>0</v>
      </c>
      <c r="NVE41" s="384">
        <f>Application!NWF630</f>
        <v>0</v>
      </c>
      <c r="NVG41" s="384">
        <f>Application!NWH630</f>
        <v>0</v>
      </c>
      <c r="NVI41" s="384">
        <f>Application!NWJ630</f>
        <v>0</v>
      </c>
      <c r="NVK41" s="384">
        <f>Application!NWL630</f>
        <v>0</v>
      </c>
      <c r="NVM41" s="384">
        <f>Application!NWN630</f>
        <v>0</v>
      </c>
      <c r="NVO41" s="384">
        <f>Application!NWP630</f>
        <v>0</v>
      </c>
      <c r="NVQ41" s="384">
        <f>Application!NWR630</f>
        <v>0</v>
      </c>
      <c r="NVS41" s="384">
        <f>Application!NWT630</f>
        <v>0</v>
      </c>
      <c r="NVU41" s="384">
        <f>Application!NWV630</f>
        <v>0</v>
      </c>
      <c r="NVW41" s="384">
        <f>Application!NWX630</f>
        <v>0</v>
      </c>
      <c r="NVY41" s="384">
        <f>Application!NWZ630</f>
        <v>0</v>
      </c>
      <c r="NWA41" s="384">
        <f>Application!NXB630</f>
        <v>0</v>
      </c>
      <c r="NWC41" s="384">
        <f>Application!NXD630</f>
        <v>0</v>
      </c>
      <c r="NWE41" s="384">
        <f>Application!NXF630</f>
        <v>0</v>
      </c>
      <c r="NWG41" s="384">
        <f>Application!NXH630</f>
        <v>0</v>
      </c>
      <c r="NWI41" s="384">
        <f>Application!NXJ630</f>
        <v>0</v>
      </c>
      <c r="NWK41" s="384">
        <f>Application!NXL630</f>
        <v>0</v>
      </c>
      <c r="NWM41" s="384">
        <f>Application!NXN630</f>
        <v>0</v>
      </c>
      <c r="NWO41" s="384">
        <f>Application!NXP630</f>
        <v>0</v>
      </c>
      <c r="NWQ41" s="384">
        <f>Application!NXR630</f>
        <v>0</v>
      </c>
      <c r="NWS41" s="384">
        <f>Application!NXT630</f>
        <v>0</v>
      </c>
      <c r="NWU41" s="384">
        <f>Application!NXV630</f>
        <v>0</v>
      </c>
      <c r="NWW41" s="384">
        <f>Application!NXX630</f>
        <v>0</v>
      </c>
      <c r="NWY41" s="384">
        <f>Application!NXZ630</f>
        <v>0</v>
      </c>
      <c r="NXA41" s="384">
        <f>Application!NYB630</f>
        <v>0</v>
      </c>
      <c r="NXC41" s="384">
        <f>Application!NYD630</f>
        <v>0</v>
      </c>
      <c r="NXE41" s="384">
        <f>Application!NYF630</f>
        <v>0</v>
      </c>
      <c r="NXG41" s="384">
        <f>Application!NYH630</f>
        <v>0</v>
      </c>
      <c r="NXI41" s="384">
        <f>Application!NYJ630</f>
        <v>0</v>
      </c>
      <c r="NXK41" s="384">
        <f>Application!NYL630</f>
        <v>0</v>
      </c>
      <c r="NXM41" s="384">
        <f>Application!NYN630</f>
        <v>0</v>
      </c>
      <c r="NXO41" s="384">
        <f>Application!NYP630</f>
        <v>0</v>
      </c>
      <c r="NXQ41" s="384">
        <f>Application!NYR630</f>
        <v>0</v>
      </c>
      <c r="NXS41" s="384">
        <f>Application!NYT630</f>
        <v>0</v>
      </c>
      <c r="NXU41" s="384">
        <f>Application!NYV630</f>
        <v>0</v>
      </c>
      <c r="NXW41" s="384">
        <f>Application!NYX630</f>
        <v>0</v>
      </c>
      <c r="NXY41" s="384">
        <f>Application!NYZ630</f>
        <v>0</v>
      </c>
      <c r="NYA41" s="384">
        <f>Application!NZB630</f>
        <v>0</v>
      </c>
      <c r="NYC41" s="384">
        <f>Application!NZD630</f>
        <v>0</v>
      </c>
      <c r="NYE41" s="384">
        <f>Application!NZF630</f>
        <v>0</v>
      </c>
      <c r="NYG41" s="384">
        <f>Application!NZH630</f>
        <v>0</v>
      </c>
      <c r="NYI41" s="384">
        <f>Application!NZJ630</f>
        <v>0</v>
      </c>
      <c r="NYK41" s="384">
        <f>Application!NZL630</f>
        <v>0</v>
      </c>
      <c r="NYM41" s="384">
        <f>Application!NZN630</f>
        <v>0</v>
      </c>
      <c r="NYO41" s="384">
        <f>Application!NZP630</f>
        <v>0</v>
      </c>
      <c r="NYQ41" s="384">
        <f>Application!NZR630</f>
        <v>0</v>
      </c>
      <c r="NYS41" s="384">
        <f>Application!NZT630</f>
        <v>0</v>
      </c>
      <c r="NYU41" s="384">
        <f>Application!NZV630</f>
        <v>0</v>
      </c>
      <c r="NYW41" s="384">
        <f>Application!NZX630</f>
        <v>0</v>
      </c>
      <c r="NYY41" s="384">
        <f>Application!NZZ630</f>
        <v>0</v>
      </c>
      <c r="NZA41" s="384">
        <f>Application!OAB630</f>
        <v>0</v>
      </c>
      <c r="NZC41" s="384">
        <f>Application!OAD630</f>
        <v>0</v>
      </c>
      <c r="NZE41" s="384">
        <f>Application!OAF630</f>
        <v>0</v>
      </c>
      <c r="NZG41" s="384">
        <f>Application!OAH630</f>
        <v>0</v>
      </c>
      <c r="NZI41" s="384">
        <f>Application!OAJ630</f>
        <v>0</v>
      </c>
      <c r="NZK41" s="384">
        <f>Application!OAL630</f>
        <v>0</v>
      </c>
      <c r="NZM41" s="384">
        <f>Application!OAN630</f>
        <v>0</v>
      </c>
      <c r="NZO41" s="384">
        <f>Application!OAP630</f>
        <v>0</v>
      </c>
      <c r="NZQ41" s="384">
        <f>Application!OAR630</f>
        <v>0</v>
      </c>
      <c r="NZS41" s="384">
        <f>Application!OAT630</f>
        <v>0</v>
      </c>
      <c r="NZU41" s="384">
        <f>Application!OAV630</f>
        <v>0</v>
      </c>
      <c r="NZW41" s="384">
        <f>Application!OAX630</f>
        <v>0</v>
      </c>
      <c r="NZY41" s="384">
        <f>Application!OAZ630</f>
        <v>0</v>
      </c>
      <c r="OAA41" s="384">
        <f>Application!OBB630</f>
        <v>0</v>
      </c>
      <c r="OAC41" s="384">
        <f>Application!OBD630</f>
        <v>0</v>
      </c>
      <c r="OAE41" s="384">
        <f>Application!OBF630</f>
        <v>0</v>
      </c>
      <c r="OAG41" s="384">
        <f>Application!OBH630</f>
        <v>0</v>
      </c>
      <c r="OAI41" s="384">
        <f>Application!OBJ630</f>
        <v>0</v>
      </c>
      <c r="OAK41" s="384">
        <f>Application!OBL630</f>
        <v>0</v>
      </c>
      <c r="OAM41" s="384">
        <f>Application!OBN630</f>
        <v>0</v>
      </c>
      <c r="OAO41" s="384">
        <f>Application!OBP630</f>
        <v>0</v>
      </c>
      <c r="OAQ41" s="384">
        <f>Application!OBR630</f>
        <v>0</v>
      </c>
      <c r="OAS41" s="384">
        <f>Application!OBT630</f>
        <v>0</v>
      </c>
      <c r="OAU41" s="384">
        <f>Application!OBV630</f>
        <v>0</v>
      </c>
      <c r="OAW41" s="384">
        <f>Application!OBX630</f>
        <v>0</v>
      </c>
      <c r="OAY41" s="384">
        <f>Application!OBZ630</f>
        <v>0</v>
      </c>
      <c r="OBA41" s="384">
        <f>Application!OCB630</f>
        <v>0</v>
      </c>
      <c r="OBC41" s="384">
        <f>Application!OCD630</f>
        <v>0</v>
      </c>
      <c r="OBE41" s="384">
        <f>Application!OCF630</f>
        <v>0</v>
      </c>
      <c r="OBG41" s="384">
        <f>Application!OCH630</f>
        <v>0</v>
      </c>
      <c r="OBI41" s="384">
        <f>Application!OCJ630</f>
        <v>0</v>
      </c>
      <c r="OBK41" s="384">
        <f>Application!OCL630</f>
        <v>0</v>
      </c>
      <c r="OBM41" s="384">
        <f>Application!OCN630</f>
        <v>0</v>
      </c>
      <c r="OBO41" s="384">
        <f>Application!OCP630</f>
        <v>0</v>
      </c>
      <c r="OBQ41" s="384">
        <f>Application!OCR630</f>
        <v>0</v>
      </c>
      <c r="OBS41" s="384">
        <f>Application!OCT630</f>
        <v>0</v>
      </c>
      <c r="OBU41" s="384">
        <f>Application!OCV630</f>
        <v>0</v>
      </c>
      <c r="OBW41" s="384">
        <f>Application!OCX630</f>
        <v>0</v>
      </c>
      <c r="OBY41" s="384">
        <f>Application!OCZ630</f>
        <v>0</v>
      </c>
      <c r="OCA41" s="384">
        <f>Application!ODB630</f>
        <v>0</v>
      </c>
      <c r="OCC41" s="384">
        <f>Application!ODD630</f>
        <v>0</v>
      </c>
      <c r="OCE41" s="384">
        <f>Application!ODF630</f>
        <v>0</v>
      </c>
      <c r="OCG41" s="384">
        <f>Application!ODH630</f>
        <v>0</v>
      </c>
      <c r="OCI41" s="384">
        <f>Application!ODJ630</f>
        <v>0</v>
      </c>
      <c r="OCK41" s="384">
        <f>Application!ODL630</f>
        <v>0</v>
      </c>
      <c r="OCM41" s="384">
        <f>Application!ODN630</f>
        <v>0</v>
      </c>
      <c r="OCO41" s="384">
        <f>Application!ODP630</f>
        <v>0</v>
      </c>
      <c r="OCQ41" s="384">
        <f>Application!ODR630</f>
        <v>0</v>
      </c>
      <c r="OCS41" s="384">
        <f>Application!ODT630</f>
        <v>0</v>
      </c>
      <c r="OCU41" s="384">
        <f>Application!ODV630</f>
        <v>0</v>
      </c>
      <c r="OCW41" s="384">
        <f>Application!ODX630</f>
        <v>0</v>
      </c>
      <c r="OCY41" s="384">
        <f>Application!ODZ630</f>
        <v>0</v>
      </c>
      <c r="ODA41" s="384">
        <f>Application!OEB630</f>
        <v>0</v>
      </c>
      <c r="ODC41" s="384">
        <f>Application!OED630</f>
        <v>0</v>
      </c>
      <c r="ODE41" s="384">
        <f>Application!OEF630</f>
        <v>0</v>
      </c>
      <c r="ODG41" s="384">
        <f>Application!OEH630</f>
        <v>0</v>
      </c>
      <c r="ODI41" s="384">
        <f>Application!OEJ630</f>
        <v>0</v>
      </c>
      <c r="ODK41" s="384">
        <f>Application!OEL630</f>
        <v>0</v>
      </c>
      <c r="ODM41" s="384">
        <f>Application!OEN630</f>
        <v>0</v>
      </c>
      <c r="ODO41" s="384">
        <f>Application!OEP630</f>
        <v>0</v>
      </c>
      <c r="ODQ41" s="384">
        <f>Application!OER630</f>
        <v>0</v>
      </c>
      <c r="ODS41" s="384">
        <f>Application!OET630</f>
        <v>0</v>
      </c>
      <c r="ODU41" s="384">
        <f>Application!OEV630</f>
        <v>0</v>
      </c>
      <c r="ODW41" s="384">
        <f>Application!OEX630</f>
        <v>0</v>
      </c>
      <c r="ODY41" s="384">
        <f>Application!OEZ630</f>
        <v>0</v>
      </c>
      <c r="OEA41" s="384">
        <f>Application!OFB630</f>
        <v>0</v>
      </c>
      <c r="OEC41" s="384">
        <f>Application!OFD630</f>
        <v>0</v>
      </c>
      <c r="OEE41" s="384">
        <f>Application!OFF630</f>
        <v>0</v>
      </c>
      <c r="OEG41" s="384">
        <f>Application!OFH630</f>
        <v>0</v>
      </c>
      <c r="OEI41" s="384">
        <f>Application!OFJ630</f>
        <v>0</v>
      </c>
      <c r="OEK41" s="384">
        <f>Application!OFL630</f>
        <v>0</v>
      </c>
      <c r="OEM41" s="384">
        <f>Application!OFN630</f>
        <v>0</v>
      </c>
      <c r="OEO41" s="384">
        <f>Application!OFP630</f>
        <v>0</v>
      </c>
      <c r="OEQ41" s="384">
        <f>Application!OFR630</f>
        <v>0</v>
      </c>
      <c r="OES41" s="384">
        <f>Application!OFT630</f>
        <v>0</v>
      </c>
      <c r="OEU41" s="384">
        <f>Application!OFV630</f>
        <v>0</v>
      </c>
      <c r="OEW41" s="384">
        <f>Application!OFX630</f>
        <v>0</v>
      </c>
      <c r="OEY41" s="384">
        <f>Application!OFZ630</f>
        <v>0</v>
      </c>
      <c r="OFA41" s="384">
        <f>Application!OGB630</f>
        <v>0</v>
      </c>
      <c r="OFC41" s="384">
        <f>Application!OGD630</f>
        <v>0</v>
      </c>
      <c r="OFE41" s="384">
        <f>Application!OGF630</f>
        <v>0</v>
      </c>
      <c r="OFG41" s="384">
        <f>Application!OGH630</f>
        <v>0</v>
      </c>
      <c r="OFI41" s="384">
        <f>Application!OGJ630</f>
        <v>0</v>
      </c>
      <c r="OFK41" s="384">
        <f>Application!OGL630</f>
        <v>0</v>
      </c>
      <c r="OFM41" s="384">
        <f>Application!OGN630</f>
        <v>0</v>
      </c>
      <c r="OFO41" s="384">
        <f>Application!OGP630</f>
        <v>0</v>
      </c>
      <c r="OFQ41" s="384">
        <f>Application!OGR630</f>
        <v>0</v>
      </c>
      <c r="OFS41" s="384">
        <f>Application!OGT630</f>
        <v>0</v>
      </c>
      <c r="OFU41" s="384">
        <f>Application!OGV630</f>
        <v>0</v>
      </c>
      <c r="OFW41" s="384">
        <f>Application!OGX630</f>
        <v>0</v>
      </c>
      <c r="OFY41" s="384">
        <f>Application!OGZ630</f>
        <v>0</v>
      </c>
      <c r="OGA41" s="384">
        <f>Application!OHB630</f>
        <v>0</v>
      </c>
      <c r="OGC41" s="384">
        <f>Application!OHD630</f>
        <v>0</v>
      </c>
      <c r="OGE41" s="384">
        <f>Application!OHF630</f>
        <v>0</v>
      </c>
      <c r="OGG41" s="384">
        <f>Application!OHH630</f>
        <v>0</v>
      </c>
      <c r="OGI41" s="384">
        <f>Application!OHJ630</f>
        <v>0</v>
      </c>
      <c r="OGK41" s="384">
        <f>Application!OHL630</f>
        <v>0</v>
      </c>
      <c r="OGM41" s="384">
        <f>Application!OHN630</f>
        <v>0</v>
      </c>
      <c r="OGO41" s="384">
        <f>Application!OHP630</f>
        <v>0</v>
      </c>
      <c r="OGQ41" s="384">
        <f>Application!OHR630</f>
        <v>0</v>
      </c>
      <c r="OGS41" s="384">
        <f>Application!OHT630</f>
        <v>0</v>
      </c>
      <c r="OGU41" s="384">
        <f>Application!OHV630</f>
        <v>0</v>
      </c>
      <c r="OGW41" s="384">
        <f>Application!OHX630</f>
        <v>0</v>
      </c>
      <c r="OGY41" s="384">
        <f>Application!OHZ630</f>
        <v>0</v>
      </c>
      <c r="OHA41" s="384">
        <f>Application!OIB630</f>
        <v>0</v>
      </c>
      <c r="OHC41" s="384">
        <f>Application!OID630</f>
        <v>0</v>
      </c>
      <c r="OHE41" s="384">
        <f>Application!OIF630</f>
        <v>0</v>
      </c>
      <c r="OHG41" s="384">
        <f>Application!OIH630</f>
        <v>0</v>
      </c>
      <c r="OHI41" s="384">
        <f>Application!OIJ630</f>
        <v>0</v>
      </c>
      <c r="OHK41" s="384">
        <f>Application!OIL630</f>
        <v>0</v>
      </c>
      <c r="OHM41" s="384">
        <f>Application!OIN630</f>
        <v>0</v>
      </c>
      <c r="OHO41" s="384">
        <f>Application!OIP630</f>
        <v>0</v>
      </c>
      <c r="OHQ41" s="384">
        <f>Application!OIR630</f>
        <v>0</v>
      </c>
      <c r="OHS41" s="384">
        <f>Application!OIT630</f>
        <v>0</v>
      </c>
      <c r="OHU41" s="384">
        <f>Application!OIV630</f>
        <v>0</v>
      </c>
      <c r="OHW41" s="384">
        <f>Application!OIX630</f>
        <v>0</v>
      </c>
      <c r="OHY41" s="384">
        <f>Application!OIZ630</f>
        <v>0</v>
      </c>
      <c r="OIA41" s="384">
        <f>Application!OJB630</f>
        <v>0</v>
      </c>
      <c r="OIC41" s="384">
        <f>Application!OJD630</f>
        <v>0</v>
      </c>
      <c r="OIE41" s="384">
        <f>Application!OJF630</f>
        <v>0</v>
      </c>
      <c r="OIG41" s="384">
        <f>Application!OJH630</f>
        <v>0</v>
      </c>
      <c r="OII41" s="384">
        <f>Application!OJJ630</f>
        <v>0</v>
      </c>
      <c r="OIK41" s="384">
        <f>Application!OJL630</f>
        <v>0</v>
      </c>
      <c r="OIM41" s="384">
        <f>Application!OJN630</f>
        <v>0</v>
      </c>
      <c r="OIO41" s="384">
        <f>Application!OJP630</f>
        <v>0</v>
      </c>
      <c r="OIQ41" s="384">
        <f>Application!OJR630</f>
        <v>0</v>
      </c>
      <c r="OIS41" s="384">
        <f>Application!OJT630</f>
        <v>0</v>
      </c>
      <c r="OIU41" s="384">
        <f>Application!OJV630</f>
        <v>0</v>
      </c>
      <c r="OIW41" s="384">
        <f>Application!OJX630</f>
        <v>0</v>
      </c>
      <c r="OIY41" s="384">
        <f>Application!OJZ630</f>
        <v>0</v>
      </c>
      <c r="OJA41" s="384">
        <f>Application!OKB630</f>
        <v>0</v>
      </c>
      <c r="OJC41" s="384">
        <f>Application!OKD630</f>
        <v>0</v>
      </c>
      <c r="OJE41" s="384">
        <f>Application!OKF630</f>
        <v>0</v>
      </c>
      <c r="OJG41" s="384">
        <f>Application!OKH630</f>
        <v>0</v>
      </c>
      <c r="OJI41" s="384">
        <f>Application!OKJ630</f>
        <v>0</v>
      </c>
      <c r="OJK41" s="384">
        <f>Application!OKL630</f>
        <v>0</v>
      </c>
      <c r="OJM41" s="384">
        <f>Application!OKN630</f>
        <v>0</v>
      </c>
      <c r="OJO41" s="384">
        <f>Application!OKP630</f>
        <v>0</v>
      </c>
      <c r="OJQ41" s="384">
        <f>Application!OKR630</f>
        <v>0</v>
      </c>
      <c r="OJS41" s="384">
        <f>Application!OKT630</f>
        <v>0</v>
      </c>
      <c r="OJU41" s="384">
        <f>Application!OKV630</f>
        <v>0</v>
      </c>
      <c r="OJW41" s="384">
        <f>Application!OKX630</f>
        <v>0</v>
      </c>
      <c r="OJY41" s="384">
        <f>Application!OKZ630</f>
        <v>0</v>
      </c>
      <c r="OKA41" s="384">
        <f>Application!OLB630</f>
        <v>0</v>
      </c>
      <c r="OKC41" s="384">
        <f>Application!OLD630</f>
        <v>0</v>
      </c>
      <c r="OKE41" s="384">
        <f>Application!OLF630</f>
        <v>0</v>
      </c>
      <c r="OKG41" s="384">
        <f>Application!OLH630</f>
        <v>0</v>
      </c>
      <c r="OKI41" s="384">
        <f>Application!OLJ630</f>
        <v>0</v>
      </c>
      <c r="OKK41" s="384">
        <f>Application!OLL630</f>
        <v>0</v>
      </c>
      <c r="OKM41" s="384">
        <f>Application!OLN630</f>
        <v>0</v>
      </c>
      <c r="OKO41" s="384">
        <f>Application!OLP630</f>
        <v>0</v>
      </c>
      <c r="OKQ41" s="384">
        <f>Application!OLR630</f>
        <v>0</v>
      </c>
      <c r="OKS41" s="384">
        <f>Application!OLT630</f>
        <v>0</v>
      </c>
      <c r="OKU41" s="384">
        <f>Application!OLV630</f>
        <v>0</v>
      </c>
      <c r="OKW41" s="384">
        <f>Application!OLX630</f>
        <v>0</v>
      </c>
      <c r="OKY41" s="384">
        <f>Application!OLZ630</f>
        <v>0</v>
      </c>
      <c r="OLA41" s="384">
        <f>Application!OMB630</f>
        <v>0</v>
      </c>
      <c r="OLC41" s="384">
        <f>Application!OMD630</f>
        <v>0</v>
      </c>
      <c r="OLE41" s="384">
        <f>Application!OMF630</f>
        <v>0</v>
      </c>
      <c r="OLG41" s="384">
        <f>Application!OMH630</f>
        <v>0</v>
      </c>
      <c r="OLI41" s="384">
        <f>Application!OMJ630</f>
        <v>0</v>
      </c>
      <c r="OLK41" s="384">
        <f>Application!OML630</f>
        <v>0</v>
      </c>
      <c r="OLM41" s="384">
        <f>Application!OMN630</f>
        <v>0</v>
      </c>
      <c r="OLO41" s="384">
        <f>Application!OMP630</f>
        <v>0</v>
      </c>
      <c r="OLQ41" s="384">
        <f>Application!OMR630</f>
        <v>0</v>
      </c>
      <c r="OLS41" s="384">
        <f>Application!OMT630</f>
        <v>0</v>
      </c>
      <c r="OLU41" s="384">
        <f>Application!OMV630</f>
        <v>0</v>
      </c>
      <c r="OLW41" s="384">
        <f>Application!OMX630</f>
        <v>0</v>
      </c>
      <c r="OLY41" s="384">
        <f>Application!OMZ630</f>
        <v>0</v>
      </c>
      <c r="OMA41" s="384">
        <f>Application!ONB630</f>
        <v>0</v>
      </c>
      <c r="OMC41" s="384">
        <f>Application!OND630</f>
        <v>0</v>
      </c>
      <c r="OME41" s="384">
        <f>Application!ONF630</f>
        <v>0</v>
      </c>
      <c r="OMG41" s="384">
        <f>Application!ONH630</f>
        <v>0</v>
      </c>
      <c r="OMI41" s="384">
        <f>Application!ONJ630</f>
        <v>0</v>
      </c>
      <c r="OMK41" s="384">
        <f>Application!ONL630</f>
        <v>0</v>
      </c>
      <c r="OMM41" s="384">
        <f>Application!ONN630</f>
        <v>0</v>
      </c>
      <c r="OMO41" s="384">
        <f>Application!ONP630</f>
        <v>0</v>
      </c>
      <c r="OMQ41" s="384">
        <f>Application!ONR630</f>
        <v>0</v>
      </c>
      <c r="OMS41" s="384">
        <f>Application!ONT630</f>
        <v>0</v>
      </c>
      <c r="OMU41" s="384">
        <f>Application!ONV630</f>
        <v>0</v>
      </c>
      <c r="OMW41" s="384">
        <f>Application!ONX630</f>
        <v>0</v>
      </c>
      <c r="OMY41" s="384">
        <f>Application!ONZ630</f>
        <v>0</v>
      </c>
      <c r="ONA41" s="384">
        <f>Application!OOB630</f>
        <v>0</v>
      </c>
      <c r="ONC41" s="384">
        <f>Application!OOD630</f>
        <v>0</v>
      </c>
      <c r="ONE41" s="384">
        <f>Application!OOF630</f>
        <v>0</v>
      </c>
      <c r="ONG41" s="384">
        <f>Application!OOH630</f>
        <v>0</v>
      </c>
      <c r="ONI41" s="384">
        <f>Application!OOJ630</f>
        <v>0</v>
      </c>
      <c r="ONK41" s="384">
        <f>Application!OOL630</f>
        <v>0</v>
      </c>
      <c r="ONM41" s="384">
        <f>Application!OON630</f>
        <v>0</v>
      </c>
      <c r="ONO41" s="384">
        <f>Application!OOP630</f>
        <v>0</v>
      </c>
      <c r="ONQ41" s="384">
        <f>Application!OOR630</f>
        <v>0</v>
      </c>
      <c r="ONS41" s="384">
        <f>Application!OOT630</f>
        <v>0</v>
      </c>
      <c r="ONU41" s="384">
        <f>Application!OOV630</f>
        <v>0</v>
      </c>
      <c r="ONW41" s="384">
        <f>Application!OOX630</f>
        <v>0</v>
      </c>
      <c r="ONY41" s="384">
        <f>Application!OOZ630</f>
        <v>0</v>
      </c>
      <c r="OOA41" s="384">
        <f>Application!OPB630</f>
        <v>0</v>
      </c>
      <c r="OOC41" s="384">
        <f>Application!OPD630</f>
        <v>0</v>
      </c>
      <c r="OOE41" s="384">
        <f>Application!OPF630</f>
        <v>0</v>
      </c>
      <c r="OOG41" s="384">
        <f>Application!OPH630</f>
        <v>0</v>
      </c>
      <c r="OOI41" s="384">
        <f>Application!OPJ630</f>
        <v>0</v>
      </c>
      <c r="OOK41" s="384">
        <f>Application!OPL630</f>
        <v>0</v>
      </c>
      <c r="OOM41" s="384">
        <f>Application!OPN630</f>
        <v>0</v>
      </c>
      <c r="OOO41" s="384">
        <f>Application!OPP630</f>
        <v>0</v>
      </c>
      <c r="OOQ41" s="384">
        <f>Application!OPR630</f>
        <v>0</v>
      </c>
      <c r="OOS41" s="384">
        <f>Application!OPT630</f>
        <v>0</v>
      </c>
      <c r="OOU41" s="384">
        <f>Application!OPV630</f>
        <v>0</v>
      </c>
      <c r="OOW41" s="384">
        <f>Application!OPX630</f>
        <v>0</v>
      </c>
      <c r="OOY41" s="384">
        <f>Application!OPZ630</f>
        <v>0</v>
      </c>
      <c r="OPA41" s="384">
        <f>Application!OQB630</f>
        <v>0</v>
      </c>
      <c r="OPC41" s="384">
        <f>Application!OQD630</f>
        <v>0</v>
      </c>
      <c r="OPE41" s="384">
        <f>Application!OQF630</f>
        <v>0</v>
      </c>
      <c r="OPG41" s="384">
        <f>Application!OQH630</f>
        <v>0</v>
      </c>
      <c r="OPI41" s="384">
        <f>Application!OQJ630</f>
        <v>0</v>
      </c>
      <c r="OPK41" s="384">
        <f>Application!OQL630</f>
        <v>0</v>
      </c>
      <c r="OPM41" s="384">
        <f>Application!OQN630</f>
        <v>0</v>
      </c>
      <c r="OPO41" s="384">
        <f>Application!OQP630</f>
        <v>0</v>
      </c>
      <c r="OPQ41" s="384">
        <f>Application!OQR630</f>
        <v>0</v>
      </c>
      <c r="OPS41" s="384">
        <f>Application!OQT630</f>
        <v>0</v>
      </c>
      <c r="OPU41" s="384">
        <f>Application!OQV630</f>
        <v>0</v>
      </c>
      <c r="OPW41" s="384">
        <f>Application!OQX630</f>
        <v>0</v>
      </c>
      <c r="OPY41" s="384">
        <f>Application!OQZ630</f>
        <v>0</v>
      </c>
      <c r="OQA41" s="384">
        <f>Application!ORB630</f>
        <v>0</v>
      </c>
      <c r="OQC41" s="384">
        <f>Application!ORD630</f>
        <v>0</v>
      </c>
      <c r="OQE41" s="384">
        <f>Application!ORF630</f>
        <v>0</v>
      </c>
      <c r="OQG41" s="384">
        <f>Application!ORH630</f>
        <v>0</v>
      </c>
      <c r="OQI41" s="384">
        <f>Application!ORJ630</f>
        <v>0</v>
      </c>
      <c r="OQK41" s="384">
        <f>Application!ORL630</f>
        <v>0</v>
      </c>
      <c r="OQM41" s="384">
        <f>Application!ORN630</f>
        <v>0</v>
      </c>
      <c r="OQO41" s="384">
        <f>Application!ORP630</f>
        <v>0</v>
      </c>
      <c r="OQQ41" s="384">
        <f>Application!ORR630</f>
        <v>0</v>
      </c>
      <c r="OQS41" s="384">
        <f>Application!ORT630</f>
        <v>0</v>
      </c>
      <c r="OQU41" s="384">
        <f>Application!ORV630</f>
        <v>0</v>
      </c>
      <c r="OQW41" s="384">
        <f>Application!ORX630</f>
        <v>0</v>
      </c>
      <c r="OQY41" s="384">
        <f>Application!ORZ630</f>
        <v>0</v>
      </c>
      <c r="ORA41" s="384">
        <f>Application!OSB630</f>
        <v>0</v>
      </c>
      <c r="ORC41" s="384">
        <f>Application!OSD630</f>
        <v>0</v>
      </c>
      <c r="ORE41" s="384">
        <f>Application!OSF630</f>
        <v>0</v>
      </c>
      <c r="ORG41" s="384">
        <f>Application!OSH630</f>
        <v>0</v>
      </c>
      <c r="ORI41" s="384">
        <f>Application!OSJ630</f>
        <v>0</v>
      </c>
      <c r="ORK41" s="384">
        <f>Application!OSL630</f>
        <v>0</v>
      </c>
      <c r="ORM41" s="384">
        <f>Application!OSN630</f>
        <v>0</v>
      </c>
      <c r="ORO41" s="384">
        <f>Application!OSP630</f>
        <v>0</v>
      </c>
      <c r="ORQ41" s="384">
        <f>Application!OSR630</f>
        <v>0</v>
      </c>
      <c r="ORS41" s="384">
        <f>Application!OST630</f>
        <v>0</v>
      </c>
      <c r="ORU41" s="384">
        <f>Application!OSV630</f>
        <v>0</v>
      </c>
      <c r="ORW41" s="384">
        <f>Application!OSX630</f>
        <v>0</v>
      </c>
      <c r="ORY41" s="384">
        <f>Application!OSZ630</f>
        <v>0</v>
      </c>
      <c r="OSA41" s="384">
        <f>Application!OTB630</f>
        <v>0</v>
      </c>
      <c r="OSC41" s="384">
        <f>Application!OTD630</f>
        <v>0</v>
      </c>
      <c r="OSE41" s="384">
        <f>Application!OTF630</f>
        <v>0</v>
      </c>
      <c r="OSG41" s="384">
        <f>Application!OTH630</f>
        <v>0</v>
      </c>
      <c r="OSI41" s="384">
        <f>Application!OTJ630</f>
        <v>0</v>
      </c>
      <c r="OSK41" s="384">
        <f>Application!OTL630</f>
        <v>0</v>
      </c>
      <c r="OSM41" s="384">
        <f>Application!OTN630</f>
        <v>0</v>
      </c>
      <c r="OSO41" s="384">
        <f>Application!OTP630</f>
        <v>0</v>
      </c>
      <c r="OSQ41" s="384">
        <f>Application!OTR630</f>
        <v>0</v>
      </c>
      <c r="OSS41" s="384">
        <f>Application!OTT630</f>
        <v>0</v>
      </c>
      <c r="OSU41" s="384">
        <f>Application!OTV630</f>
        <v>0</v>
      </c>
      <c r="OSW41" s="384">
        <f>Application!OTX630</f>
        <v>0</v>
      </c>
      <c r="OSY41" s="384">
        <f>Application!OTZ630</f>
        <v>0</v>
      </c>
      <c r="OTA41" s="384">
        <f>Application!OUB630</f>
        <v>0</v>
      </c>
      <c r="OTC41" s="384">
        <f>Application!OUD630</f>
        <v>0</v>
      </c>
      <c r="OTE41" s="384">
        <f>Application!OUF630</f>
        <v>0</v>
      </c>
      <c r="OTG41" s="384">
        <f>Application!OUH630</f>
        <v>0</v>
      </c>
      <c r="OTI41" s="384">
        <f>Application!OUJ630</f>
        <v>0</v>
      </c>
      <c r="OTK41" s="384">
        <f>Application!OUL630</f>
        <v>0</v>
      </c>
      <c r="OTM41" s="384">
        <f>Application!OUN630</f>
        <v>0</v>
      </c>
      <c r="OTO41" s="384">
        <f>Application!OUP630</f>
        <v>0</v>
      </c>
      <c r="OTQ41" s="384">
        <f>Application!OUR630</f>
        <v>0</v>
      </c>
      <c r="OTS41" s="384">
        <f>Application!OUT630</f>
        <v>0</v>
      </c>
      <c r="OTU41" s="384">
        <f>Application!OUV630</f>
        <v>0</v>
      </c>
      <c r="OTW41" s="384">
        <f>Application!OUX630</f>
        <v>0</v>
      </c>
      <c r="OTY41" s="384">
        <f>Application!OUZ630</f>
        <v>0</v>
      </c>
      <c r="OUA41" s="384">
        <f>Application!OVB630</f>
        <v>0</v>
      </c>
      <c r="OUC41" s="384">
        <f>Application!OVD630</f>
        <v>0</v>
      </c>
      <c r="OUE41" s="384">
        <f>Application!OVF630</f>
        <v>0</v>
      </c>
      <c r="OUG41" s="384">
        <f>Application!OVH630</f>
        <v>0</v>
      </c>
      <c r="OUI41" s="384">
        <f>Application!OVJ630</f>
        <v>0</v>
      </c>
      <c r="OUK41" s="384">
        <f>Application!OVL630</f>
        <v>0</v>
      </c>
      <c r="OUM41" s="384">
        <f>Application!OVN630</f>
        <v>0</v>
      </c>
      <c r="OUO41" s="384">
        <f>Application!OVP630</f>
        <v>0</v>
      </c>
      <c r="OUQ41" s="384">
        <f>Application!OVR630</f>
        <v>0</v>
      </c>
      <c r="OUS41" s="384">
        <f>Application!OVT630</f>
        <v>0</v>
      </c>
      <c r="OUU41" s="384">
        <f>Application!OVV630</f>
        <v>0</v>
      </c>
      <c r="OUW41" s="384">
        <f>Application!OVX630</f>
        <v>0</v>
      </c>
      <c r="OUY41" s="384">
        <f>Application!OVZ630</f>
        <v>0</v>
      </c>
      <c r="OVA41" s="384">
        <f>Application!OWB630</f>
        <v>0</v>
      </c>
      <c r="OVC41" s="384">
        <f>Application!OWD630</f>
        <v>0</v>
      </c>
      <c r="OVE41" s="384">
        <f>Application!OWF630</f>
        <v>0</v>
      </c>
      <c r="OVG41" s="384">
        <f>Application!OWH630</f>
        <v>0</v>
      </c>
      <c r="OVI41" s="384">
        <f>Application!OWJ630</f>
        <v>0</v>
      </c>
      <c r="OVK41" s="384">
        <f>Application!OWL630</f>
        <v>0</v>
      </c>
      <c r="OVM41" s="384">
        <f>Application!OWN630</f>
        <v>0</v>
      </c>
      <c r="OVO41" s="384">
        <f>Application!OWP630</f>
        <v>0</v>
      </c>
      <c r="OVQ41" s="384">
        <f>Application!OWR630</f>
        <v>0</v>
      </c>
      <c r="OVS41" s="384">
        <f>Application!OWT630</f>
        <v>0</v>
      </c>
      <c r="OVU41" s="384">
        <f>Application!OWV630</f>
        <v>0</v>
      </c>
      <c r="OVW41" s="384">
        <f>Application!OWX630</f>
        <v>0</v>
      </c>
      <c r="OVY41" s="384">
        <f>Application!OWZ630</f>
        <v>0</v>
      </c>
      <c r="OWA41" s="384">
        <f>Application!OXB630</f>
        <v>0</v>
      </c>
      <c r="OWC41" s="384">
        <f>Application!OXD630</f>
        <v>0</v>
      </c>
      <c r="OWE41" s="384">
        <f>Application!OXF630</f>
        <v>0</v>
      </c>
      <c r="OWG41" s="384">
        <f>Application!OXH630</f>
        <v>0</v>
      </c>
      <c r="OWI41" s="384">
        <f>Application!OXJ630</f>
        <v>0</v>
      </c>
      <c r="OWK41" s="384">
        <f>Application!OXL630</f>
        <v>0</v>
      </c>
      <c r="OWM41" s="384">
        <f>Application!OXN630</f>
        <v>0</v>
      </c>
      <c r="OWO41" s="384">
        <f>Application!OXP630</f>
        <v>0</v>
      </c>
      <c r="OWQ41" s="384">
        <f>Application!OXR630</f>
        <v>0</v>
      </c>
      <c r="OWS41" s="384">
        <f>Application!OXT630</f>
        <v>0</v>
      </c>
      <c r="OWU41" s="384">
        <f>Application!OXV630</f>
        <v>0</v>
      </c>
      <c r="OWW41" s="384">
        <f>Application!OXX630</f>
        <v>0</v>
      </c>
      <c r="OWY41" s="384">
        <f>Application!OXZ630</f>
        <v>0</v>
      </c>
      <c r="OXA41" s="384">
        <f>Application!OYB630</f>
        <v>0</v>
      </c>
      <c r="OXC41" s="384">
        <f>Application!OYD630</f>
        <v>0</v>
      </c>
      <c r="OXE41" s="384">
        <f>Application!OYF630</f>
        <v>0</v>
      </c>
      <c r="OXG41" s="384">
        <f>Application!OYH630</f>
        <v>0</v>
      </c>
      <c r="OXI41" s="384">
        <f>Application!OYJ630</f>
        <v>0</v>
      </c>
      <c r="OXK41" s="384">
        <f>Application!OYL630</f>
        <v>0</v>
      </c>
      <c r="OXM41" s="384">
        <f>Application!OYN630</f>
        <v>0</v>
      </c>
      <c r="OXO41" s="384">
        <f>Application!OYP630</f>
        <v>0</v>
      </c>
      <c r="OXQ41" s="384">
        <f>Application!OYR630</f>
        <v>0</v>
      </c>
      <c r="OXS41" s="384">
        <f>Application!OYT630</f>
        <v>0</v>
      </c>
      <c r="OXU41" s="384">
        <f>Application!OYV630</f>
        <v>0</v>
      </c>
      <c r="OXW41" s="384">
        <f>Application!OYX630</f>
        <v>0</v>
      </c>
      <c r="OXY41" s="384">
        <f>Application!OYZ630</f>
        <v>0</v>
      </c>
      <c r="OYA41" s="384">
        <f>Application!OZB630</f>
        <v>0</v>
      </c>
      <c r="OYC41" s="384">
        <f>Application!OZD630</f>
        <v>0</v>
      </c>
      <c r="OYE41" s="384">
        <f>Application!OZF630</f>
        <v>0</v>
      </c>
      <c r="OYG41" s="384">
        <f>Application!OZH630</f>
        <v>0</v>
      </c>
      <c r="OYI41" s="384">
        <f>Application!OZJ630</f>
        <v>0</v>
      </c>
      <c r="OYK41" s="384">
        <f>Application!OZL630</f>
        <v>0</v>
      </c>
      <c r="OYM41" s="384">
        <f>Application!OZN630</f>
        <v>0</v>
      </c>
      <c r="OYO41" s="384">
        <f>Application!OZP630</f>
        <v>0</v>
      </c>
      <c r="OYQ41" s="384">
        <f>Application!OZR630</f>
        <v>0</v>
      </c>
      <c r="OYS41" s="384">
        <f>Application!OZT630</f>
        <v>0</v>
      </c>
      <c r="OYU41" s="384">
        <f>Application!OZV630</f>
        <v>0</v>
      </c>
      <c r="OYW41" s="384">
        <f>Application!OZX630</f>
        <v>0</v>
      </c>
      <c r="OYY41" s="384">
        <f>Application!OZZ630</f>
        <v>0</v>
      </c>
      <c r="OZA41" s="384">
        <f>Application!PAB630</f>
        <v>0</v>
      </c>
      <c r="OZC41" s="384">
        <f>Application!PAD630</f>
        <v>0</v>
      </c>
      <c r="OZE41" s="384">
        <f>Application!PAF630</f>
        <v>0</v>
      </c>
      <c r="OZG41" s="384">
        <f>Application!PAH630</f>
        <v>0</v>
      </c>
      <c r="OZI41" s="384">
        <f>Application!PAJ630</f>
        <v>0</v>
      </c>
      <c r="OZK41" s="384">
        <f>Application!PAL630</f>
        <v>0</v>
      </c>
      <c r="OZM41" s="384">
        <f>Application!PAN630</f>
        <v>0</v>
      </c>
      <c r="OZO41" s="384">
        <f>Application!PAP630</f>
        <v>0</v>
      </c>
      <c r="OZQ41" s="384">
        <f>Application!PAR630</f>
        <v>0</v>
      </c>
      <c r="OZS41" s="384">
        <f>Application!PAT630</f>
        <v>0</v>
      </c>
      <c r="OZU41" s="384">
        <f>Application!PAV630</f>
        <v>0</v>
      </c>
      <c r="OZW41" s="384">
        <f>Application!PAX630</f>
        <v>0</v>
      </c>
      <c r="OZY41" s="384">
        <f>Application!PAZ630</f>
        <v>0</v>
      </c>
      <c r="PAA41" s="384">
        <f>Application!PBB630</f>
        <v>0</v>
      </c>
      <c r="PAC41" s="384">
        <f>Application!PBD630</f>
        <v>0</v>
      </c>
      <c r="PAE41" s="384">
        <f>Application!PBF630</f>
        <v>0</v>
      </c>
      <c r="PAG41" s="384">
        <f>Application!PBH630</f>
        <v>0</v>
      </c>
      <c r="PAI41" s="384">
        <f>Application!PBJ630</f>
        <v>0</v>
      </c>
      <c r="PAK41" s="384">
        <f>Application!PBL630</f>
        <v>0</v>
      </c>
      <c r="PAM41" s="384">
        <f>Application!PBN630</f>
        <v>0</v>
      </c>
      <c r="PAO41" s="384">
        <f>Application!PBP630</f>
        <v>0</v>
      </c>
      <c r="PAQ41" s="384">
        <f>Application!PBR630</f>
        <v>0</v>
      </c>
      <c r="PAS41" s="384">
        <f>Application!PBT630</f>
        <v>0</v>
      </c>
      <c r="PAU41" s="384">
        <f>Application!PBV630</f>
        <v>0</v>
      </c>
      <c r="PAW41" s="384">
        <f>Application!PBX630</f>
        <v>0</v>
      </c>
      <c r="PAY41" s="384">
        <f>Application!PBZ630</f>
        <v>0</v>
      </c>
      <c r="PBA41" s="384">
        <f>Application!PCB630</f>
        <v>0</v>
      </c>
      <c r="PBC41" s="384">
        <f>Application!PCD630</f>
        <v>0</v>
      </c>
      <c r="PBE41" s="384">
        <f>Application!PCF630</f>
        <v>0</v>
      </c>
      <c r="PBG41" s="384">
        <f>Application!PCH630</f>
        <v>0</v>
      </c>
      <c r="PBI41" s="384">
        <f>Application!PCJ630</f>
        <v>0</v>
      </c>
      <c r="PBK41" s="384">
        <f>Application!PCL630</f>
        <v>0</v>
      </c>
      <c r="PBM41" s="384">
        <f>Application!PCN630</f>
        <v>0</v>
      </c>
      <c r="PBO41" s="384">
        <f>Application!PCP630</f>
        <v>0</v>
      </c>
      <c r="PBQ41" s="384">
        <f>Application!PCR630</f>
        <v>0</v>
      </c>
      <c r="PBS41" s="384">
        <f>Application!PCT630</f>
        <v>0</v>
      </c>
      <c r="PBU41" s="384">
        <f>Application!PCV630</f>
        <v>0</v>
      </c>
      <c r="PBW41" s="384">
        <f>Application!PCX630</f>
        <v>0</v>
      </c>
      <c r="PBY41" s="384">
        <f>Application!PCZ630</f>
        <v>0</v>
      </c>
      <c r="PCA41" s="384">
        <f>Application!PDB630</f>
        <v>0</v>
      </c>
      <c r="PCC41" s="384">
        <f>Application!PDD630</f>
        <v>0</v>
      </c>
      <c r="PCE41" s="384">
        <f>Application!PDF630</f>
        <v>0</v>
      </c>
      <c r="PCG41" s="384">
        <f>Application!PDH630</f>
        <v>0</v>
      </c>
      <c r="PCI41" s="384">
        <f>Application!PDJ630</f>
        <v>0</v>
      </c>
      <c r="PCK41" s="384">
        <f>Application!PDL630</f>
        <v>0</v>
      </c>
      <c r="PCM41" s="384">
        <f>Application!PDN630</f>
        <v>0</v>
      </c>
      <c r="PCO41" s="384">
        <f>Application!PDP630</f>
        <v>0</v>
      </c>
      <c r="PCQ41" s="384">
        <f>Application!PDR630</f>
        <v>0</v>
      </c>
      <c r="PCS41" s="384">
        <f>Application!PDT630</f>
        <v>0</v>
      </c>
      <c r="PCU41" s="384">
        <f>Application!PDV630</f>
        <v>0</v>
      </c>
      <c r="PCW41" s="384">
        <f>Application!PDX630</f>
        <v>0</v>
      </c>
      <c r="PCY41" s="384">
        <f>Application!PDZ630</f>
        <v>0</v>
      </c>
      <c r="PDA41" s="384">
        <f>Application!PEB630</f>
        <v>0</v>
      </c>
      <c r="PDC41" s="384">
        <f>Application!PED630</f>
        <v>0</v>
      </c>
      <c r="PDE41" s="384">
        <f>Application!PEF630</f>
        <v>0</v>
      </c>
      <c r="PDG41" s="384">
        <f>Application!PEH630</f>
        <v>0</v>
      </c>
      <c r="PDI41" s="384">
        <f>Application!PEJ630</f>
        <v>0</v>
      </c>
      <c r="PDK41" s="384">
        <f>Application!PEL630</f>
        <v>0</v>
      </c>
      <c r="PDM41" s="384">
        <f>Application!PEN630</f>
        <v>0</v>
      </c>
      <c r="PDO41" s="384">
        <f>Application!PEP630</f>
        <v>0</v>
      </c>
      <c r="PDQ41" s="384">
        <f>Application!PER630</f>
        <v>0</v>
      </c>
      <c r="PDS41" s="384">
        <f>Application!PET630</f>
        <v>0</v>
      </c>
      <c r="PDU41" s="384">
        <f>Application!PEV630</f>
        <v>0</v>
      </c>
      <c r="PDW41" s="384">
        <f>Application!PEX630</f>
        <v>0</v>
      </c>
      <c r="PDY41" s="384">
        <f>Application!PEZ630</f>
        <v>0</v>
      </c>
      <c r="PEA41" s="384">
        <f>Application!PFB630</f>
        <v>0</v>
      </c>
      <c r="PEC41" s="384">
        <f>Application!PFD630</f>
        <v>0</v>
      </c>
      <c r="PEE41" s="384">
        <f>Application!PFF630</f>
        <v>0</v>
      </c>
      <c r="PEG41" s="384">
        <f>Application!PFH630</f>
        <v>0</v>
      </c>
      <c r="PEI41" s="384">
        <f>Application!PFJ630</f>
        <v>0</v>
      </c>
      <c r="PEK41" s="384">
        <f>Application!PFL630</f>
        <v>0</v>
      </c>
      <c r="PEM41" s="384">
        <f>Application!PFN630</f>
        <v>0</v>
      </c>
      <c r="PEO41" s="384">
        <f>Application!PFP630</f>
        <v>0</v>
      </c>
      <c r="PEQ41" s="384">
        <f>Application!PFR630</f>
        <v>0</v>
      </c>
      <c r="PES41" s="384">
        <f>Application!PFT630</f>
        <v>0</v>
      </c>
      <c r="PEU41" s="384">
        <f>Application!PFV630</f>
        <v>0</v>
      </c>
      <c r="PEW41" s="384">
        <f>Application!PFX630</f>
        <v>0</v>
      </c>
      <c r="PEY41" s="384">
        <f>Application!PFZ630</f>
        <v>0</v>
      </c>
      <c r="PFA41" s="384">
        <f>Application!PGB630</f>
        <v>0</v>
      </c>
      <c r="PFC41" s="384">
        <f>Application!PGD630</f>
        <v>0</v>
      </c>
      <c r="PFE41" s="384">
        <f>Application!PGF630</f>
        <v>0</v>
      </c>
      <c r="PFG41" s="384">
        <f>Application!PGH630</f>
        <v>0</v>
      </c>
      <c r="PFI41" s="384">
        <f>Application!PGJ630</f>
        <v>0</v>
      </c>
      <c r="PFK41" s="384">
        <f>Application!PGL630</f>
        <v>0</v>
      </c>
      <c r="PFM41" s="384">
        <f>Application!PGN630</f>
        <v>0</v>
      </c>
      <c r="PFO41" s="384">
        <f>Application!PGP630</f>
        <v>0</v>
      </c>
      <c r="PFQ41" s="384">
        <f>Application!PGR630</f>
        <v>0</v>
      </c>
      <c r="PFS41" s="384">
        <f>Application!PGT630</f>
        <v>0</v>
      </c>
      <c r="PFU41" s="384">
        <f>Application!PGV630</f>
        <v>0</v>
      </c>
      <c r="PFW41" s="384">
        <f>Application!PGX630</f>
        <v>0</v>
      </c>
      <c r="PFY41" s="384">
        <f>Application!PGZ630</f>
        <v>0</v>
      </c>
      <c r="PGA41" s="384">
        <f>Application!PHB630</f>
        <v>0</v>
      </c>
      <c r="PGC41" s="384">
        <f>Application!PHD630</f>
        <v>0</v>
      </c>
      <c r="PGE41" s="384">
        <f>Application!PHF630</f>
        <v>0</v>
      </c>
      <c r="PGG41" s="384">
        <f>Application!PHH630</f>
        <v>0</v>
      </c>
      <c r="PGI41" s="384">
        <f>Application!PHJ630</f>
        <v>0</v>
      </c>
      <c r="PGK41" s="384">
        <f>Application!PHL630</f>
        <v>0</v>
      </c>
      <c r="PGM41" s="384">
        <f>Application!PHN630</f>
        <v>0</v>
      </c>
      <c r="PGO41" s="384">
        <f>Application!PHP630</f>
        <v>0</v>
      </c>
      <c r="PGQ41" s="384">
        <f>Application!PHR630</f>
        <v>0</v>
      </c>
      <c r="PGS41" s="384">
        <f>Application!PHT630</f>
        <v>0</v>
      </c>
      <c r="PGU41" s="384">
        <f>Application!PHV630</f>
        <v>0</v>
      </c>
      <c r="PGW41" s="384">
        <f>Application!PHX630</f>
        <v>0</v>
      </c>
      <c r="PGY41" s="384">
        <f>Application!PHZ630</f>
        <v>0</v>
      </c>
      <c r="PHA41" s="384">
        <f>Application!PIB630</f>
        <v>0</v>
      </c>
      <c r="PHC41" s="384">
        <f>Application!PID630</f>
        <v>0</v>
      </c>
      <c r="PHE41" s="384">
        <f>Application!PIF630</f>
        <v>0</v>
      </c>
      <c r="PHG41" s="384">
        <f>Application!PIH630</f>
        <v>0</v>
      </c>
      <c r="PHI41" s="384">
        <f>Application!PIJ630</f>
        <v>0</v>
      </c>
      <c r="PHK41" s="384">
        <f>Application!PIL630</f>
        <v>0</v>
      </c>
      <c r="PHM41" s="384">
        <f>Application!PIN630</f>
        <v>0</v>
      </c>
      <c r="PHO41" s="384">
        <f>Application!PIP630</f>
        <v>0</v>
      </c>
      <c r="PHQ41" s="384">
        <f>Application!PIR630</f>
        <v>0</v>
      </c>
      <c r="PHS41" s="384">
        <f>Application!PIT630</f>
        <v>0</v>
      </c>
      <c r="PHU41" s="384">
        <f>Application!PIV630</f>
        <v>0</v>
      </c>
      <c r="PHW41" s="384">
        <f>Application!PIX630</f>
        <v>0</v>
      </c>
      <c r="PHY41" s="384">
        <f>Application!PIZ630</f>
        <v>0</v>
      </c>
      <c r="PIA41" s="384">
        <f>Application!PJB630</f>
        <v>0</v>
      </c>
      <c r="PIC41" s="384">
        <f>Application!PJD630</f>
        <v>0</v>
      </c>
      <c r="PIE41" s="384">
        <f>Application!PJF630</f>
        <v>0</v>
      </c>
      <c r="PIG41" s="384">
        <f>Application!PJH630</f>
        <v>0</v>
      </c>
      <c r="PII41" s="384">
        <f>Application!PJJ630</f>
        <v>0</v>
      </c>
      <c r="PIK41" s="384">
        <f>Application!PJL630</f>
        <v>0</v>
      </c>
      <c r="PIM41" s="384">
        <f>Application!PJN630</f>
        <v>0</v>
      </c>
      <c r="PIO41" s="384">
        <f>Application!PJP630</f>
        <v>0</v>
      </c>
      <c r="PIQ41" s="384">
        <f>Application!PJR630</f>
        <v>0</v>
      </c>
      <c r="PIS41" s="384">
        <f>Application!PJT630</f>
        <v>0</v>
      </c>
      <c r="PIU41" s="384">
        <f>Application!PJV630</f>
        <v>0</v>
      </c>
      <c r="PIW41" s="384">
        <f>Application!PJX630</f>
        <v>0</v>
      </c>
      <c r="PIY41" s="384">
        <f>Application!PJZ630</f>
        <v>0</v>
      </c>
      <c r="PJA41" s="384">
        <f>Application!PKB630</f>
        <v>0</v>
      </c>
      <c r="PJC41" s="384">
        <f>Application!PKD630</f>
        <v>0</v>
      </c>
      <c r="PJE41" s="384">
        <f>Application!PKF630</f>
        <v>0</v>
      </c>
      <c r="PJG41" s="384">
        <f>Application!PKH630</f>
        <v>0</v>
      </c>
      <c r="PJI41" s="384">
        <f>Application!PKJ630</f>
        <v>0</v>
      </c>
      <c r="PJK41" s="384">
        <f>Application!PKL630</f>
        <v>0</v>
      </c>
      <c r="PJM41" s="384">
        <f>Application!PKN630</f>
        <v>0</v>
      </c>
      <c r="PJO41" s="384">
        <f>Application!PKP630</f>
        <v>0</v>
      </c>
      <c r="PJQ41" s="384">
        <f>Application!PKR630</f>
        <v>0</v>
      </c>
      <c r="PJS41" s="384">
        <f>Application!PKT630</f>
        <v>0</v>
      </c>
      <c r="PJU41" s="384">
        <f>Application!PKV630</f>
        <v>0</v>
      </c>
      <c r="PJW41" s="384">
        <f>Application!PKX630</f>
        <v>0</v>
      </c>
      <c r="PJY41" s="384">
        <f>Application!PKZ630</f>
        <v>0</v>
      </c>
      <c r="PKA41" s="384">
        <f>Application!PLB630</f>
        <v>0</v>
      </c>
      <c r="PKC41" s="384">
        <f>Application!PLD630</f>
        <v>0</v>
      </c>
      <c r="PKE41" s="384">
        <f>Application!PLF630</f>
        <v>0</v>
      </c>
      <c r="PKG41" s="384">
        <f>Application!PLH630</f>
        <v>0</v>
      </c>
      <c r="PKI41" s="384">
        <f>Application!PLJ630</f>
        <v>0</v>
      </c>
      <c r="PKK41" s="384">
        <f>Application!PLL630</f>
        <v>0</v>
      </c>
      <c r="PKM41" s="384">
        <f>Application!PLN630</f>
        <v>0</v>
      </c>
      <c r="PKO41" s="384">
        <f>Application!PLP630</f>
        <v>0</v>
      </c>
      <c r="PKQ41" s="384">
        <f>Application!PLR630</f>
        <v>0</v>
      </c>
      <c r="PKS41" s="384">
        <f>Application!PLT630</f>
        <v>0</v>
      </c>
      <c r="PKU41" s="384">
        <f>Application!PLV630</f>
        <v>0</v>
      </c>
      <c r="PKW41" s="384">
        <f>Application!PLX630</f>
        <v>0</v>
      </c>
      <c r="PKY41" s="384">
        <f>Application!PLZ630</f>
        <v>0</v>
      </c>
      <c r="PLA41" s="384">
        <f>Application!PMB630</f>
        <v>0</v>
      </c>
      <c r="PLC41" s="384">
        <f>Application!PMD630</f>
        <v>0</v>
      </c>
      <c r="PLE41" s="384">
        <f>Application!PMF630</f>
        <v>0</v>
      </c>
      <c r="PLG41" s="384">
        <f>Application!PMH630</f>
        <v>0</v>
      </c>
      <c r="PLI41" s="384">
        <f>Application!PMJ630</f>
        <v>0</v>
      </c>
      <c r="PLK41" s="384">
        <f>Application!PML630</f>
        <v>0</v>
      </c>
      <c r="PLM41" s="384">
        <f>Application!PMN630</f>
        <v>0</v>
      </c>
      <c r="PLO41" s="384">
        <f>Application!PMP630</f>
        <v>0</v>
      </c>
      <c r="PLQ41" s="384">
        <f>Application!PMR630</f>
        <v>0</v>
      </c>
      <c r="PLS41" s="384">
        <f>Application!PMT630</f>
        <v>0</v>
      </c>
      <c r="PLU41" s="384">
        <f>Application!PMV630</f>
        <v>0</v>
      </c>
      <c r="PLW41" s="384">
        <f>Application!PMX630</f>
        <v>0</v>
      </c>
      <c r="PLY41" s="384">
        <f>Application!PMZ630</f>
        <v>0</v>
      </c>
      <c r="PMA41" s="384">
        <f>Application!PNB630</f>
        <v>0</v>
      </c>
      <c r="PMC41" s="384">
        <f>Application!PND630</f>
        <v>0</v>
      </c>
      <c r="PME41" s="384">
        <f>Application!PNF630</f>
        <v>0</v>
      </c>
      <c r="PMG41" s="384">
        <f>Application!PNH630</f>
        <v>0</v>
      </c>
      <c r="PMI41" s="384">
        <f>Application!PNJ630</f>
        <v>0</v>
      </c>
      <c r="PMK41" s="384">
        <f>Application!PNL630</f>
        <v>0</v>
      </c>
      <c r="PMM41" s="384">
        <f>Application!PNN630</f>
        <v>0</v>
      </c>
      <c r="PMO41" s="384">
        <f>Application!PNP630</f>
        <v>0</v>
      </c>
      <c r="PMQ41" s="384">
        <f>Application!PNR630</f>
        <v>0</v>
      </c>
      <c r="PMS41" s="384">
        <f>Application!PNT630</f>
        <v>0</v>
      </c>
      <c r="PMU41" s="384">
        <f>Application!PNV630</f>
        <v>0</v>
      </c>
      <c r="PMW41" s="384">
        <f>Application!PNX630</f>
        <v>0</v>
      </c>
      <c r="PMY41" s="384">
        <f>Application!PNZ630</f>
        <v>0</v>
      </c>
      <c r="PNA41" s="384">
        <f>Application!POB630</f>
        <v>0</v>
      </c>
      <c r="PNC41" s="384">
        <f>Application!POD630</f>
        <v>0</v>
      </c>
      <c r="PNE41" s="384">
        <f>Application!POF630</f>
        <v>0</v>
      </c>
      <c r="PNG41" s="384">
        <f>Application!POH630</f>
        <v>0</v>
      </c>
      <c r="PNI41" s="384">
        <f>Application!POJ630</f>
        <v>0</v>
      </c>
      <c r="PNK41" s="384">
        <f>Application!POL630</f>
        <v>0</v>
      </c>
      <c r="PNM41" s="384">
        <f>Application!PON630</f>
        <v>0</v>
      </c>
      <c r="PNO41" s="384">
        <f>Application!POP630</f>
        <v>0</v>
      </c>
      <c r="PNQ41" s="384">
        <f>Application!POR630</f>
        <v>0</v>
      </c>
      <c r="PNS41" s="384">
        <f>Application!POT630</f>
        <v>0</v>
      </c>
      <c r="PNU41" s="384">
        <f>Application!POV630</f>
        <v>0</v>
      </c>
      <c r="PNW41" s="384">
        <f>Application!POX630</f>
        <v>0</v>
      </c>
      <c r="PNY41" s="384">
        <f>Application!POZ630</f>
        <v>0</v>
      </c>
      <c r="POA41" s="384">
        <f>Application!PPB630</f>
        <v>0</v>
      </c>
      <c r="POC41" s="384">
        <f>Application!PPD630</f>
        <v>0</v>
      </c>
      <c r="POE41" s="384">
        <f>Application!PPF630</f>
        <v>0</v>
      </c>
      <c r="POG41" s="384">
        <f>Application!PPH630</f>
        <v>0</v>
      </c>
      <c r="POI41" s="384">
        <f>Application!PPJ630</f>
        <v>0</v>
      </c>
      <c r="POK41" s="384">
        <f>Application!PPL630</f>
        <v>0</v>
      </c>
      <c r="POM41" s="384">
        <f>Application!PPN630</f>
        <v>0</v>
      </c>
      <c r="POO41" s="384">
        <f>Application!PPP630</f>
        <v>0</v>
      </c>
      <c r="POQ41" s="384">
        <f>Application!PPR630</f>
        <v>0</v>
      </c>
      <c r="POS41" s="384">
        <f>Application!PPT630</f>
        <v>0</v>
      </c>
      <c r="POU41" s="384">
        <f>Application!PPV630</f>
        <v>0</v>
      </c>
      <c r="POW41" s="384">
        <f>Application!PPX630</f>
        <v>0</v>
      </c>
      <c r="POY41" s="384">
        <f>Application!PPZ630</f>
        <v>0</v>
      </c>
      <c r="PPA41" s="384">
        <f>Application!PQB630</f>
        <v>0</v>
      </c>
      <c r="PPC41" s="384">
        <f>Application!PQD630</f>
        <v>0</v>
      </c>
      <c r="PPE41" s="384">
        <f>Application!PQF630</f>
        <v>0</v>
      </c>
      <c r="PPG41" s="384">
        <f>Application!PQH630</f>
        <v>0</v>
      </c>
      <c r="PPI41" s="384">
        <f>Application!PQJ630</f>
        <v>0</v>
      </c>
      <c r="PPK41" s="384">
        <f>Application!PQL630</f>
        <v>0</v>
      </c>
      <c r="PPM41" s="384">
        <f>Application!PQN630</f>
        <v>0</v>
      </c>
      <c r="PPO41" s="384">
        <f>Application!PQP630</f>
        <v>0</v>
      </c>
      <c r="PPQ41" s="384">
        <f>Application!PQR630</f>
        <v>0</v>
      </c>
      <c r="PPS41" s="384">
        <f>Application!PQT630</f>
        <v>0</v>
      </c>
      <c r="PPU41" s="384">
        <f>Application!PQV630</f>
        <v>0</v>
      </c>
      <c r="PPW41" s="384">
        <f>Application!PQX630</f>
        <v>0</v>
      </c>
      <c r="PPY41" s="384">
        <f>Application!PQZ630</f>
        <v>0</v>
      </c>
      <c r="PQA41" s="384">
        <f>Application!PRB630</f>
        <v>0</v>
      </c>
      <c r="PQC41" s="384">
        <f>Application!PRD630</f>
        <v>0</v>
      </c>
      <c r="PQE41" s="384">
        <f>Application!PRF630</f>
        <v>0</v>
      </c>
      <c r="PQG41" s="384">
        <f>Application!PRH630</f>
        <v>0</v>
      </c>
      <c r="PQI41" s="384">
        <f>Application!PRJ630</f>
        <v>0</v>
      </c>
      <c r="PQK41" s="384">
        <f>Application!PRL630</f>
        <v>0</v>
      </c>
      <c r="PQM41" s="384">
        <f>Application!PRN630</f>
        <v>0</v>
      </c>
      <c r="PQO41" s="384">
        <f>Application!PRP630</f>
        <v>0</v>
      </c>
      <c r="PQQ41" s="384">
        <f>Application!PRR630</f>
        <v>0</v>
      </c>
      <c r="PQS41" s="384">
        <f>Application!PRT630</f>
        <v>0</v>
      </c>
      <c r="PQU41" s="384">
        <f>Application!PRV630</f>
        <v>0</v>
      </c>
      <c r="PQW41" s="384">
        <f>Application!PRX630</f>
        <v>0</v>
      </c>
      <c r="PQY41" s="384">
        <f>Application!PRZ630</f>
        <v>0</v>
      </c>
      <c r="PRA41" s="384">
        <f>Application!PSB630</f>
        <v>0</v>
      </c>
      <c r="PRC41" s="384">
        <f>Application!PSD630</f>
        <v>0</v>
      </c>
      <c r="PRE41" s="384">
        <f>Application!PSF630</f>
        <v>0</v>
      </c>
      <c r="PRG41" s="384">
        <f>Application!PSH630</f>
        <v>0</v>
      </c>
      <c r="PRI41" s="384">
        <f>Application!PSJ630</f>
        <v>0</v>
      </c>
      <c r="PRK41" s="384">
        <f>Application!PSL630</f>
        <v>0</v>
      </c>
      <c r="PRM41" s="384">
        <f>Application!PSN630</f>
        <v>0</v>
      </c>
      <c r="PRO41" s="384">
        <f>Application!PSP630</f>
        <v>0</v>
      </c>
      <c r="PRQ41" s="384">
        <f>Application!PSR630</f>
        <v>0</v>
      </c>
      <c r="PRS41" s="384">
        <f>Application!PST630</f>
        <v>0</v>
      </c>
      <c r="PRU41" s="384">
        <f>Application!PSV630</f>
        <v>0</v>
      </c>
      <c r="PRW41" s="384">
        <f>Application!PSX630</f>
        <v>0</v>
      </c>
      <c r="PRY41" s="384">
        <f>Application!PSZ630</f>
        <v>0</v>
      </c>
      <c r="PSA41" s="384">
        <f>Application!PTB630</f>
        <v>0</v>
      </c>
      <c r="PSC41" s="384">
        <f>Application!PTD630</f>
        <v>0</v>
      </c>
      <c r="PSE41" s="384">
        <f>Application!PTF630</f>
        <v>0</v>
      </c>
      <c r="PSG41" s="384">
        <f>Application!PTH630</f>
        <v>0</v>
      </c>
      <c r="PSI41" s="384">
        <f>Application!PTJ630</f>
        <v>0</v>
      </c>
      <c r="PSK41" s="384">
        <f>Application!PTL630</f>
        <v>0</v>
      </c>
      <c r="PSM41" s="384">
        <f>Application!PTN630</f>
        <v>0</v>
      </c>
      <c r="PSO41" s="384">
        <f>Application!PTP630</f>
        <v>0</v>
      </c>
      <c r="PSQ41" s="384">
        <f>Application!PTR630</f>
        <v>0</v>
      </c>
      <c r="PSS41" s="384">
        <f>Application!PTT630</f>
        <v>0</v>
      </c>
      <c r="PSU41" s="384">
        <f>Application!PTV630</f>
        <v>0</v>
      </c>
      <c r="PSW41" s="384">
        <f>Application!PTX630</f>
        <v>0</v>
      </c>
      <c r="PSY41" s="384">
        <f>Application!PTZ630</f>
        <v>0</v>
      </c>
      <c r="PTA41" s="384">
        <f>Application!PUB630</f>
        <v>0</v>
      </c>
      <c r="PTC41" s="384">
        <f>Application!PUD630</f>
        <v>0</v>
      </c>
      <c r="PTE41" s="384">
        <f>Application!PUF630</f>
        <v>0</v>
      </c>
      <c r="PTG41" s="384">
        <f>Application!PUH630</f>
        <v>0</v>
      </c>
      <c r="PTI41" s="384">
        <f>Application!PUJ630</f>
        <v>0</v>
      </c>
      <c r="PTK41" s="384">
        <f>Application!PUL630</f>
        <v>0</v>
      </c>
      <c r="PTM41" s="384">
        <f>Application!PUN630</f>
        <v>0</v>
      </c>
      <c r="PTO41" s="384">
        <f>Application!PUP630</f>
        <v>0</v>
      </c>
      <c r="PTQ41" s="384">
        <f>Application!PUR630</f>
        <v>0</v>
      </c>
      <c r="PTS41" s="384">
        <f>Application!PUT630</f>
        <v>0</v>
      </c>
      <c r="PTU41" s="384">
        <f>Application!PUV630</f>
        <v>0</v>
      </c>
      <c r="PTW41" s="384">
        <f>Application!PUX630</f>
        <v>0</v>
      </c>
      <c r="PTY41" s="384">
        <f>Application!PUZ630</f>
        <v>0</v>
      </c>
      <c r="PUA41" s="384">
        <f>Application!PVB630</f>
        <v>0</v>
      </c>
      <c r="PUC41" s="384">
        <f>Application!PVD630</f>
        <v>0</v>
      </c>
      <c r="PUE41" s="384">
        <f>Application!PVF630</f>
        <v>0</v>
      </c>
      <c r="PUG41" s="384">
        <f>Application!PVH630</f>
        <v>0</v>
      </c>
      <c r="PUI41" s="384">
        <f>Application!PVJ630</f>
        <v>0</v>
      </c>
      <c r="PUK41" s="384">
        <f>Application!PVL630</f>
        <v>0</v>
      </c>
      <c r="PUM41" s="384">
        <f>Application!PVN630</f>
        <v>0</v>
      </c>
      <c r="PUO41" s="384">
        <f>Application!PVP630</f>
        <v>0</v>
      </c>
      <c r="PUQ41" s="384">
        <f>Application!PVR630</f>
        <v>0</v>
      </c>
      <c r="PUS41" s="384">
        <f>Application!PVT630</f>
        <v>0</v>
      </c>
      <c r="PUU41" s="384">
        <f>Application!PVV630</f>
        <v>0</v>
      </c>
      <c r="PUW41" s="384">
        <f>Application!PVX630</f>
        <v>0</v>
      </c>
      <c r="PUY41" s="384">
        <f>Application!PVZ630</f>
        <v>0</v>
      </c>
      <c r="PVA41" s="384">
        <f>Application!PWB630</f>
        <v>0</v>
      </c>
      <c r="PVC41" s="384">
        <f>Application!PWD630</f>
        <v>0</v>
      </c>
      <c r="PVE41" s="384">
        <f>Application!PWF630</f>
        <v>0</v>
      </c>
      <c r="PVG41" s="384">
        <f>Application!PWH630</f>
        <v>0</v>
      </c>
      <c r="PVI41" s="384">
        <f>Application!PWJ630</f>
        <v>0</v>
      </c>
      <c r="PVK41" s="384">
        <f>Application!PWL630</f>
        <v>0</v>
      </c>
      <c r="PVM41" s="384">
        <f>Application!PWN630</f>
        <v>0</v>
      </c>
      <c r="PVO41" s="384">
        <f>Application!PWP630</f>
        <v>0</v>
      </c>
      <c r="PVQ41" s="384">
        <f>Application!PWR630</f>
        <v>0</v>
      </c>
      <c r="PVS41" s="384">
        <f>Application!PWT630</f>
        <v>0</v>
      </c>
      <c r="PVU41" s="384">
        <f>Application!PWV630</f>
        <v>0</v>
      </c>
      <c r="PVW41" s="384">
        <f>Application!PWX630</f>
        <v>0</v>
      </c>
      <c r="PVY41" s="384">
        <f>Application!PWZ630</f>
        <v>0</v>
      </c>
      <c r="PWA41" s="384">
        <f>Application!PXB630</f>
        <v>0</v>
      </c>
      <c r="PWC41" s="384">
        <f>Application!PXD630</f>
        <v>0</v>
      </c>
      <c r="PWE41" s="384">
        <f>Application!PXF630</f>
        <v>0</v>
      </c>
      <c r="PWG41" s="384">
        <f>Application!PXH630</f>
        <v>0</v>
      </c>
      <c r="PWI41" s="384">
        <f>Application!PXJ630</f>
        <v>0</v>
      </c>
      <c r="PWK41" s="384">
        <f>Application!PXL630</f>
        <v>0</v>
      </c>
      <c r="PWM41" s="384">
        <f>Application!PXN630</f>
        <v>0</v>
      </c>
      <c r="PWO41" s="384">
        <f>Application!PXP630</f>
        <v>0</v>
      </c>
      <c r="PWQ41" s="384">
        <f>Application!PXR630</f>
        <v>0</v>
      </c>
      <c r="PWS41" s="384">
        <f>Application!PXT630</f>
        <v>0</v>
      </c>
      <c r="PWU41" s="384">
        <f>Application!PXV630</f>
        <v>0</v>
      </c>
      <c r="PWW41" s="384">
        <f>Application!PXX630</f>
        <v>0</v>
      </c>
      <c r="PWY41" s="384">
        <f>Application!PXZ630</f>
        <v>0</v>
      </c>
      <c r="PXA41" s="384">
        <f>Application!PYB630</f>
        <v>0</v>
      </c>
      <c r="PXC41" s="384">
        <f>Application!PYD630</f>
        <v>0</v>
      </c>
      <c r="PXE41" s="384">
        <f>Application!PYF630</f>
        <v>0</v>
      </c>
      <c r="PXG41" s="384">
        <f>Application!PYH630</f>
        <v>0</v>
      </c>
      <c r="PXI41" s="384">
        <f>Application!PYJ630</f>
        <v>0</v>
      </c>
      <c r="PXK41" s="384">
        <f>Application!PYL630</f>
        <v>0</v>
      </c>
      <c r="PXM41" s="384">
        <f>Application!PYN630</f>
        <v>0</v>
      </c>
      <c r="PXO41" s="384">
        <f>Application!PYP630</f>
        <v>0</v>
      </c>
      <c r="PXQ41" s="384">
        <f>Application!PYR630</f>
        <v>0</v>
      </c>
      <c r="PXS41" s="384">
        <f>Application!PYT630</f>
        <v>0</v>
      </c>
      <c r="PXU41" s="384">
        <f>Application!PYV630</f>
        <v>0</v>
      </c>
      <c r="PXW41" s="384">
        <f>Application!PYX630</f>
        <v>0</v>
      </c>
      <c r="PXY41" s="384">
        <f>Application!PYZ630</f>
        <v>0</v>
      </c>
      <c r="PYA41" s="384">
        <f>Application!PZB630</f>
        <v>0</v>
      </c>
      <c r="PYC41" s="384">
        <f>Application!PZD630</f>
        <v>0</v>
      </c>
      <c r="PYE41" s="384">
        <f>Application!PZF630</f>
        <v>0</v>
      </c>
      <c r="PYG41" s="384">
        <f>Application!PZH630</f>
        <v>0</v>
      </c>
      <c r="PYI41" s="384">
        <f>Application!PZJ630</f>
        <v>0</v>
      </c>
      <c r="PYK41" s="384">
        <f>Application!PZL630</f>
        <v>0</v>
      </c>
      <c r="PYM41" s="384">
        <f>Application!PZN630</f>
        <v>0</v>
      </c>
      <c r="PYO41" s="384">
        <f>Application!PZP630</f>
        <v>0</v>
      </c>
      <c r="PYQ41" s="384">
        <f>Application!PZR630</f>
        <v>0</v>
      </c>
      <c r="PYS41" s="384">
        <f>Application!PZT630</f>
        <v>0</v>
      </c>
      <c r="PYU41" s="384">
        <f>Application!PZV630</f>
        <v>0</v>
      </c>
      <c r="PYW41" s="384">
        <f>Application!PZX630</f>
        <v>0</v>
      </c>
      <c r="PYY41" s="384">
        <f>Application!PZZ630</f>
        <v>0</v>
      </c>
      <c r="PZA41" s="384">
        <f>Application!QAB630</f>
        <v>0</v>
      </c>
      <c r="PZC41" s="384">
        <f>Application!QAD630</f>
        <v>0</v>
      </c>
      <c r="PZE41" s="384">
        <f>Application!QAF630</f>
        <v>0</v>
      </c>
      <c r="PZG41" s="384">
        <f>Application!QAH630</f>
        <v>0</v>
      </c>
      <c r="PZI41" s="384">
        <f>Application!QAJ630</f>
        <v>0</v>
      </c>
      <c r="PZK41" s="384">
        <f>Application!QAL630</f>
        <v>0</v>
      </c>
      <c r="PZM41" s="384">
        <f>Application!QAN630</f>
        <v>0</v>
      </c>
      <c r="PZO41" s="384">
        <f>Application!QAP630</f>
        <v>0</v>
      </c>
      <c r="PZQ41" s="384">
        <f>Application!QAR630</f>
        <v>0</v>
      </c>
      <c r="PZS41" s="384">
        <f>Application!QAT630</f>
        <v>0</v>
      </c>
      <c r="PZU41" s="384">
        <f>Application!QAV630</f>
        <v>0</v>
      </c>
      <c r="PZW41" s="384">
        <f>Application!QAX630</f>
        <v>0</v>
      </c>
      <c r="PZY41" s="384">
        <f>Application!QAZ630</f>
        <v>0</v>
      </c>
      <c r="QAA41" s="384">
        <f>Application!QBB630</f>
        <v>0</v>
      </c>
      <c r="QAC41" s="384">
        <f>Application!QBD630</f>
        <v>0</v>
      </c>
      <c r="QAE41" s="384">
        <f>Application!QBF630</f>
        <v>0</v>
      </c>
      <c r="QAG41" s="384">
        <f>Application!QBH630</f>
        <v>0</v>
      </c>
      <c r="QAI41" s="384">
        <f>Application!QBJ630</f>
        <v>0</v>
      </c>
      <c r="QAK41" s="384">
        <f>Application!QBL630</f>
        <v>0</v>
      </c>
      <c r="QAM41" s="384">
        <f>Application!QBN630</f>
        <v>0</v>
      </c>
      <c r="QAO41" s="384">
        <f>Application!QBP630</f>
        <v>0</v>
      </c>
      <c r="QAQ41" s="384">
        <f>Application!QBR630</f>
        <v>0</v>
      </c>
      <c r="QAS41" s="384">
        <f>Application!QBT630</f>
        <v>0</v>
      </c>
      <c r="QAU41" s="384">
        <f>Application!QBV630</f>
        <v>0</v>
      </c>
      <c r="QAW41" s="384">
        <f>Application!QBX630</f>
        <v>0</v>
      </c>
      <c r="QAY41" s="384">
        <f>Application!QBZ630</f>
        <v>0</v>
      </c>
      <c r="QBA41" s="384">
        <f>Application!QCB630</f>
        <v>0</v>
      </c>
      <c r="QBC41" s="384">
        <f>Application!QCD630</f>
        <v>0</v>
      </c>
      <c r="QBE41" s="384">
        <f>Application!QCF630</f>
        <v>0</v>
      </c>
      <c r="QBG41" s="384">
        <f>Application!QCH630</f>
        <v>0</v>
      </c>
      <c r="QBI41" s="384">
        <f>Application!QCJ630</f>
        <v>0</v>
      </c>
      <c r="QBK41" s="384">
        <f>Application!QCL630</f>
        <v>0</v>
      </c>
      <c r="QBM41" s="384">
        <f>Application!QCN630</f>
        <v>0</v>
      </c>
      <c r="QBO41" s="384">
        <f>Application!QCP630</f>
        <v>0</v>
      </c>
      <c r="QBQ41" s="384">
        <f>Application!QCR630</f>
        <v>0</v>
      </c>
      <c r="QBS41" s="384">
        <f>Application!QCT630</f>
        <v>0</v>
      </c>
      <c r="QBU41" s="384">
        <f>Application!QCV630</f>
        <v>0</v>
      </c>
      <c r="QBW41" s="384">
        <f>Application!QCX630</f>
        <v>0</v>
      </c>
      <c r="QBY41" s="384">
        <f>Application!QCZ630</f>
        <v>0</v>
      </c>
      <c r="QCA41" s="384">
        <f>Application!QDB630</f>
        <v>0</v>
      </c>
      <c r="QCC41" s="384">
        <f>Application!QDD630</f>
        <v>0</v>
      </c>
      <c r="QCE41" s="384">
        <f>Application!QDF630</f>
        <v>0</v>
      </c>
      <c r="QCG41" s="384">
        <f>Application!QDH630</f>
        <v>0</v>
      </c>
      <c r="QCI41" s="384">
        <f>Application!QDJ630</f>
        <v>0</v>
      </c>
      <c r="QCK41" s="384">
        <f>Application!QDL630</f>
        <v>0</v>
      </c>
      <c r="QCM41" s="384">
        <f>Application!QDN630</f>
        <v>0</v>
      </c>
      <c r="QCO41" s="384">
        <f>Application!QDP630</f>
        <v>0</v>
      </c>
      <c r="QCQ41" s="384">
        <f>Application!QDR630</f>
        <v>0</v>
      </c>
      <c r="QCS41" s="384">
        <f>Application!QDT630</f>
        <v>0</v>
      </c>
      <c r="QCU41" s="384">
        <f>Application!QDV630</f>
        <v>0</v>
      </c>
      <c r="QCW41" s="384">
        <f>Application!QDX630</f>
        <v>0</v>
      </c>
      <c r="QCY41" s="384">
        <f>Application!QDZ630</f>
        <v>0</v>
      </c>
      <c r="QDA41" s="384">
        <f>Application!QEB630</f>
        <v>0</v>
      </c>
      <c r="QDC41" s="384">
        <f>Application!QED630</f>
        <v>0</v>
      </c>
      <c r="QDE41" s="384">
        <f>Application!QEF630</f>
        <v>0</v>
      </c>
      <c r="QDG41" s="384">
        <f>Application!QEH630</f>
        <v>0</v>
      </c>
      <c r="QDI41" s="384">
        <f>Application!QEJ630</f>
        <v>0</v>
      </c>
      <c r="QDK41" s="384">
        <f>Application!QEL630</f>
        <v>0</v>
      </c>
      <c r="QDM41" s="384">
        <f>Application!QEN630</f>
        <v>0</v>
      </c>
      <c r="QDO41" s="384">
        <f>Application!QEP630</f>
        <v>0</v>
      </c>
      <c r="QDQ41" s="384">
        <f>Application!QER630</f>
        <v>0</v>
      </c>
      <c r="QDS41" s="384">
        <f>Application!QET630</f>
        <v>0</v>
      </c>
      <c r="QDU41" s="384">
        <f>Application!QEV630</f>
        <v>0</v>
      </c>
      <c r="QDW41" s="384">
        <f>Application!QEX630</f>
        <v>0</v>
      </c>
      <c r="QDY41" s="384">
        <f>Application!QEZ630</f>
        <v>0</v>
      </c>
      <c r="QEA41" s="384">
        <f>Application!QFB630</f>
        <v>0</v>
      </c>
      <c r="QEC41" s="384">
        <f>Application!QFD630</f>
        <v>0</v>
      </c>
      <c r="QEE41" s="384">
        <f>Application!QFF630</f>
        <v>0</v>
      </c>
      <c r="QEG41" s="384">
        <f>Application!QFH630</f>
        <v>0</v>
      </c>
      <c r="QEI41" s="384">
        <f>Application!QFJ630</f>
        <v>0</v>
      </c>
      <c r="QEK41" s="384">
        <f>Application!QFL630</f>
        <v>0</v>
      </c>
      <c r="QEM41" s="384">
        <f>Application!QFN630</f>
        <v>0</v>
      </c>
      <c r="QEO41" s="384">
        <f>Application!QFP630</f>
        <v>0</v>
      </c>
      <c r="QEQ41" s="384">
        <f>Application!QFR630</f>
        <v>0</v>
      </c>
      <c r="QES41" s="384">
        <f>Application!QFT630</f>
        <v>0</v>
      </c>
      <c r="QEU41" s="384">
        <f>Application!QFV630</f>
        <v>0</v>
      </c>
      <c r="QEW41" s="384">
        <f>Application!QFX630</f>
        <v>0</v>
      </c>
      <c r="QEY41" s="384">
        <f>Application!QFZ630</f>
        <v>0</v>
      </c>
      <c r="QFA41" s="384">
        <f>Application!QGB630</f>
        <v>0</v>
      </c>
      <c r="QFC41" s="384">
        <f>Application!QGD630</f>
        <v>0</v>
      </c>
      <c r="QFE41" s="384">
        <f>Application!QGF630</f>
        <v>0</v>
      </c>
      <c r="QFG41" s="384">
        <f>Application!QGH630</f>
        <v>0</v>
      </c>
      <c r="QFI41" s="384">
        <f>Application!QGJ630</f>
        <v>0</v>
      </c>
      <c r="QFK41" s="384">
        <f>Application!QGL630</f>
        <v>0</v>
      </c>
      <c r="QFM41" s="384">
        <f>Application!QGN630</f>
        <v>0</v>
      </c>
      <c r="QFO41" s="384">
        <f>Application!QGP630</f>
        <v>0</v>
      </c>
      <c r="QFQ41" s="384">
        <f>Application!QGR630</f>
        <v>0</v>
      </c>
      <c r="QFS41" s="384">
        <f>Application!QGT630</f>
        <v>0</v>
      </c>
      <c r="QFU41" s="384">
        <f>Application!QGV630</f>
        <v>0</v>
      </c>
      <c r="QFW41" s="384">
        <f>Application!QGX630</f>
        <v>0</v>
      </c>
      <c r="QFY41" s="384">
        <f>Application!QGZ630</f>
        <v>0</v>
      </c>
      <c r="QGA41" s="384">
        <f>Application!QHB630</f>
        <v>0</v>
      </c>
      <c r="QGC41" s="384">
        <f>Application!QHD630</f>
        <v>0</v>
      </c>
      <c r="QGE41" s="384">
        <f>Application!QHF630</f>
        <v>0</v>
      </c>
      <c r="QGG41" s="384">
        <f>Application!QHH630</f>
        <v>0</v>
      </c>
      <c r="QGI41" s="384">
        <f>Application!QHJ630</f>
        <v>0</v>
      </c>
      <c r="QGK41" s="384">
        <f>Application!QHL630</f>
        <v>0</v>
      </c>
      <c r="QGM41" s="384">
        <f>Application!QHN630</f>
        <v>0</v>
      </c>
      <c r="QGO41" s="384">
        <f>Application!QHP630</f>
        <v>0</v>
      </c>
      <c r="QGQ41" s="384">
        <f>Application!QHR630</f>
        <v>0</v>
      </c>
      <c r="QGS41" s="384">
        <f>Application!QHT630</f>
        <v>0</v>
      </c>
      <c r="QGU41" s="384">
        <f>Application!QHV630</f>
        <v>0</v>
      </c>
      <c r="QGW41" s="384">
        <f>Application!QHX630</f>
        <v>0</v>
      </c>
      <c r="QGY41" s="384">
        <f>Application!QHZ630</f>
        <v>0</v>
      </c>
      <c r="QHA41" s="384">
        <f>Application!QIB630</f>
        <v>0</v>
      </c>
      <c r="QHC41" s="384">
        <f>Application!QID630</f>
        <v>0</v>
      </c>
      <c r="QHE41" s="384">
        <f>Application!QIF630</f>
        <v>0</v>
      </c>
      <c r="QHG41" s="384">
        <f>Application!QIH630</f>
        <v>0</v>
      </c>
      <c r="QHI41" s="384">
        <f>Application!QIJ630</f>
        <v>0</v>
      </c>
      <c r="QHK41" s="384">
        <f>Application!QIL630</f>
        <v>0</v>
      </c>
      <c r="QHM41" s="384">
        <f>Application!QIN630</f>
        <v>0</v>
      </c>
      <c r="QHO41" s="384">
        <f>Application!QIP630</f>
        <v>0</v>
      </c>
      <c r="QHQ41" s="384">
        <f>Application!QIR630</f>
        <v>0</v>
      </c>
      <c r="QHS41" s="384">
        <f>Application!QIT630</f>
        <v>0</v>
      </c>
      <c r="QHU41" s="384">
        <f>Application!QIV630</f>
        <v>0</v>
      </c>
      <c r="QHW41" s="384">
        <f>Application!QIX630</f>
        <v>0</v>
      </c>
      <c r="QHY41" s="384">
        <f>Application!QIZ630</f>
        <v>0</v>
      </c>
      <c r="QIA41" s="384">
        <f>Application!QJB630</f>
        <v>0</v>
      </c>
      <c r="QIC41" s="384">
        <f>Application!QJD630</f>
        <v>0</v>
      </c>
      <c r="QIE41" s="384">
        <f>Application!QJF630</f>
        <v>0</v>
      </c>
      <c r="QIG41" s="384">
        <f>Application!QJH630</f>
        <v>0</v>
      </c>
      <c r="QII41" s="384">
        <f>Application!QJJ630</f>
        <v>0</v>
      </c>
      <c r="QIK41" s="384">
        <f>Application!QJL630</f>
        <v>0</v>
      </c>
      <c r="QIM41" s="384">
        <f>Application!QJN630</f>
        <v>0</v>
      </c>
      <c r="QIO41" s="384">
        <f>Application!QJP630</f>
        <v>0</v>
      </c>
      <c r="QIQ41" s="384">
        <f>Application!QJR630</f>
        <v>0</v>
      </c>
      <c r="QIS41" s="384">
        <f>Application!QJT630</f>
        <v>0</v>
      </c>
      <c r="QIU41" s="384">
        <f>Application!QJV630</f>
        <v>0</v>
      </c>
      <c r="QIW41" s="384">
        <f>Application!QJX630</f>
        <v>0</v>
      </c>
      <c r="QIY41" s="384">
        <f>Application!QJZ630</f>
        <v>0</v>
      </c>
      <c r="QJA41" s="384">
        <f>Application!QKB630</f>
        <v>0</v>
      </c>
      <c r="QJC41" s="384">
        <f>Application!QKD630</f>
        <v>0</v>
      </c>
      <c r="QJE41" s="384">
        <f>Application!QKF630</f>
        <v>0</v>
      </c>
      <c r="QJG41" s="384">
        <f>Application!QKH630</f>
        <v>0</v>
      </c>
      <c r="QJI41" s="384">
        <f>Application!QKJ630</f>
        <v>0</v>
      </c>
      <c r="QJK41" s="384">
        <f>Application!QKL630</f>
        <v>0</v>
      </c>
      <c r="QJM41" s="384">
        <f>Application!QKN630</f>
        <v>0</v>
      </c>
      <c r="QJO41" s="384">
        <f>Application!QKP630</f>
        <v>0</v>
      </c>
      <c r="QJQ41" s="384">
        <f>Application!QKR630</f>
        <v>0</v>
      </c>
      <c r="QJS41" s="384">
        <f>Application!QKT630</f>
        <v>0</v>
      </c>
      <c r="QJU41" s="384">
        <f>Application!QKV630</f>
        <v>0</v>
      </c>
      <c r="QJW41" s="384">
        <f>Application!QKX630</f>
        <v>0</v>
      </c>
      <c r="QJY41" s="384">
        <f>Application!QKZ630</f>
        <v>0</v>
      </c>
      <c r="QKA41" s="384">
        <f>Application!QLB630</f>
        <v>0</v>
      </c>
      <c r="QKC41" s="384">
        <f>Application!QLD630</f>
        <v>0</v>
      </c>
      <c r="QKE41" s="384">
        <f>Application!QLF630</f>
        <v>0</v>
      </c>
      <c r="QKG41" s="384">
        <f>Application!QLH630</f>
        <v>0</v>
      </c>
      <c r="QKI41" s="384">
        <f>Application!QLJ630</f>
        <v>0</v>
      </c>
      <c r="QKK41" s="384">
        <f>Application!QLL630</f>
        <v>0</v>
      </c>
      <c r="QKM41" s="384">
        <f>Application!QLN630</f>
        <v>0</v>
      </c>
      <c r="QKO41" s="384">
        <f>Application!QLP630</f>
        <v>0</v>
      </c>
      <c r="QKQ41" s="384">
        <f>Application!QLR630</f>
        <v>0</v>
      </c>
      <c r="QKS41" s="384">
        <f>Application!QLT630</f>
        <v>0</v>
      </c>
      <c r="QKU41" s="384">
        <f>Application!QLV630</f>
        <v>0</v>
      </c>
      <c r="QKW41" s="384">
        <f>Application!QLX630</f>
        <v>0</v>
      </c>
      <c r="QKY41" s="384">
        <f>Application!QLZ630</f>
        <v>0</v>
      </c>
      <c r="QLA41" s="384">
        <f>Application!QMB630</f>
        <v>0</v>
      </c>
      <c r="QLC41" s="384">
        <f>Application!QMD630</f>
        <v>0</v>
      </c>
      <c r="QLE41" s="384">
        <f>Application!QMF630</f>
        <v>0</v>
      </c>
      <c r="QLG41" s="384">
        <f>Application!QMH630</f>
        <v>0</v>
      </c>
      <c r="QLI41" s="384">
        <f>Application!QMJ630</f>
        <v>0</v>
      </c>
      <c r="QLK41" s="384">
        <f>Application!QML630</f>
        <v>0</v>
      </c>
      <c r="QLM41" s="384">
        <f>Application!QMN630</f>
        <v>0</v>
      </c>
      <c r="QLO41" s="384">
        <f>Application!QMP630</f>
        <v>0</v>
      </c>
      <c r="QLQ41" s="384">
        <f>Application!QMR630</f>
        <v>0</v>
      </c>
      <c r="QLS41" s="384">
        <f>Application!QMT630</f>
        <v>0</v>
      </c>
      <c r="QLU41" s="384">
        <f>Application!QMV630</f>
        <v>0</v>
      </c>
      <c r="QLW41" s="384">
        <f>Application!QMX630</f>
        <v>0</v>
      </c>
      <c r="QLY41" s="384">
        <f>Application!QMZ630</f>
        <v>0</v>
      </c>
      <c r="QMA41" s="384">
        <f>Application!QNB630</f>
        <v>0</v>
      </c>
      <c r="QMC41" s="384">
        <f>Application!QND630</f>
        <v>0</v>
      </c>
      <c r="QME41" s="384">
        <f>Application!QNF630</f>
        <v>0</v>
      </c>
      <c r="QMG41" s="384">
        <f>Application!QNH630</f>
        <v>0</v>
      </c>
      <c r="QMI41" s="384">
        <f>Application!QNJ630</f>
        <v>0</v>
      </c>
      <c r="QMK41" s="384">
        <f>Application!QNL630</f>
        <v>0</v>
      </c>
      <c r="QMM41" s="384">
        <f>Application!QNN630</f>
        <v>0</v>
      </c>
      <c r="QMO41" s="384">
        <f>Application!QNP630</f>
        <v>0</v>
      </c>
      <c r="QMQ41" s="384">
        <f>Application!QNR630</f>
        <v>0</v>
      </c>
      <c r="QMS41" s="384">
        <f>Application!QNT630</f>
        <v>0</v>
      </c>
      <c r="QMU41" s="384">
        <f>Application!QNV630</f>
        <v>0</v>
      </c>
      <c r="QMW41" s="384">
        <f>Application!QNX630</f>
        <v>0</v>
      </c>
      <c r="QMY41" s="384">
        <f>Application!QNZ630</f>
        <v>0</v>
      </c>
      <c r="QNA41" s="384">
        <f>Application!QOB630</f>
        <v>0</v>
      </c>
      <c r="QNC41" s="384">
        <f>Application!QOD630</f>
        <v>0</v>
      </c>
      <c r="QNE41" s="384">
        <f>Application!QOF630</f>
        <v>0</v>
      </c>
      <c r="QNG41" s="384">
        <f>Application!QOH630</f>
        <v>0</v>
      </c>
      <c r="QNI41" s="384">
        <f>Application!QOJ630</f>
        <v>0</v>
      </c>
      <c r="QNK41" s="384">
        <f>Application!QOL630</f>
        <v>0</v>
      </c>
      <c r="QNM41" s="384">
        <f>Application!QON630</f>
        <v>0</v>
      </c>
      <c r="QNO41" s="384">
        <f>Application!QOP630</f>
        <v>0</v>
      </c>
      <c r="QNQ41" s="384">
        <f>Application!QOR630</f>
        <v>0</v>
      </c>
      <c r="QNS41" s="384">
        <f>Application!QOT630</f>
        <v>0</v>
      </c>
      <c r="QNU41" s="384">
        <f>Application!QOV630</f>
        <v>0</v>
      </c>
      <c r="QNW41" s="384">
        <f>Application!QOX630</f>
        <v>0</v>
      </c>
      <c r="QNY41" s="384">
        <f>Application!QOZ630</f>
        <v>0</v>
      </c>
      <c r="QOA41" s="384">
        <f>Application!QPB630</f>
        <v>0</v>
      </c>
      <c r="QOC41" s="384">
        <f>Application!QPD630</f>
        <v>0</v>
      </c>
      <c r="QOE41" s="384">
        <f>Application!QPF630</f>
        <v>0</v>
      </c>
      <c r="QOG41" s="384">
        <f>Application!QPH630</f>
        <v>0</v>
      </c>
      <c r="QOI41" s="384">
        <f>Application!QPJ630</f>
        <v>0</v>
      </c>
      <c r="QOK41" s="384">
        <f>Application!QPL630</f>
        <v>0</v>
      </c>
      <c r="QOM41" s="384">
        <f>Application!QPN630</f>
        <v>0</v>
      </c>
      <c r="QOO41" s="384">
        <f>Application!QPP630</f>
        <v>0</v>
      </c>
      <c r="QOQ41" s="384">
        <f>Application!QPR630</f>
        <v>0</v>
      </c>
      <c r="QOS41" s="384">
        <f>Application!QPT630</f>
        <v>0</v>
      </c>
      <c r="QOU41" s="384">
        <f>Application!QPV630</f>
        <v>0</v>
      </c>
      <c r="QOW41" s="384">
        <f>Application!QPX630</f>
        <v>0</v>
      </c>
      <c r="QOY41" s="384">
        <f>Application!QPZ630</f>
        <v>0</v>
      </c>
      <c r="QPA41" s="384">
        <f>Application!QQB630</f>
        <v>0</v>
      </c>
      <c r="QPC41" s="384">
        <f>Application!QQD630</f>
        <v>0</v>
      </c>
      <c r="QPE41" s="384">
        <f>Application!QQF630</f>
        <v>0</v>
      </c>
      <c r="QPG41" s="384">
        <f>Application!QQH630</f>
        <v>0</v>
      </c>
      <c r="QPI41" s="384">
        <f>Application!QQJ630</f>
        <v>0</v>
      </c>
      <c r="QPK41" s="384">
        <f>Application!QQL630</f>
        <v>0</v>
      </c>
      <c r="QPM41" s="384">
        <f>Application!QQN630</f>
        <v>0</v>
      </c>
      <c r="QPO41" s="384">
        <f>Application!QQP630</f>
        <v>0</v>
      </c>
      <c r="QPQ41" s="384">
        <f>Application!QQR630</f>
        <v>0</v>
      </c>
      <c r="QPS41" s="384">
        <f>Application!QQT630</f>
        <v>0</v>
      </c>
      <c r="QPU41" s="384">
        <f>Application!QQV630</f>
        <v>0</v>
      </c>
      <c r="QPW41" s="384">
        <f>Application!QQX630</f>
        <v>0</v>
      </c>
      <c r="QPY41" s="384">
        <f>Application!QQZ630</f>
        <v>0</v>
      </c>
      <c r="QQA41" s="384">
        <f>Application!QRB630</f>
        <v>0</v>
      </c>
      <c r="QQC41" s="384">
        <f>Application!QRD630</f>
        <v>0</v>
      </c>
      <c r="QQE41" s="384">
        <f>Application!QRF630</f>
        <v>0</v>
      </c>
      <c r="QQG41" s="384">
        <f>Application!QRH630</f>
        <v>0</v>
      </c>
      <c r="QQI41" s="384">
        <f>Application!QRJ630</f>
        <v>0</v>
      </c>
      <c r="QQK41" s="384">
        <f>Application!QRL630</f>
        <v>0</v>
      </c>
      <c r="QQM41" s="384">
        <f>Application!QRN630</f>
        <v>0</v>
      </c>
      <c r="QQO41" s="384">
        <f>Application!QRP630</f>
        <v>0</v>
      </c>
      <c r="QQQ41" s="384">
        <f>Application!QRR630</f>
        <v>0</v>
      </c>
      <c r="QQS41" s="384">
        <f>Application!QRT630</f>
        <v>0</v>
      </c>
      <c r="QQU41" s="384">
        <f>Application!QRV630</f>
        <v>0</v>
      </c>
      <c r="QQW41" s="384">
        <f>Application!QRX630</f>
        <v>0</v>
      </c>
      <c r="QQY41" s="384">
        <f>Application!QRZ630</f>
        <v>0</v>
      </c>
      <c r="QRA41" s="384">
        <f>Application!QSB630</f>
        <v>0</v>
      </c>
      <c r="QRC41" s="384">
        <f>Application!QSD630</f>
        <v>0</v>
      </c>
      <c r="QRE41" s="384">
        <f>Application!QSF630</f>
        <v>0</v>
      </c>
      <c r="QRG41" s="384">
        <f>Application!QSH630</f>
        <v>0</v>
      </c>
      <c r="QRI41" s="384">
        <f>Application!QSJ630</f>
        <v>0</v>
      </c>
      <c r="QRK41" s="384">
        <f>Application!QSL630</f>
        <v>0</v>
      </c>
      <c r="QRM41" s="384">
        <f>Application!QSN630</f>
        <v>0</v>
      </c>
      <c r="QRO41" s="384">
        <f>Application!QSP630</f>
        <v>0</v>
      </c>
      <c r="QRQ41" s="384">
        <f>Application!QSR630</f>
        <v>0</v>
      </c>
      <c r="QRS41" s="384">
        <f>Application!QST630</f>
        <v>0</v>
      </c>
      <c r="QRU41" s="384">
        <f>Application!QSV630</f>
        <v>0</v>
      </c>
      <c r="QRW41" s="384">
        <f>Application!QSX630</f>
        <v>0</v>
      </c>
      <c r="QRY41" s="384">
        <f>Application!QSZ630</f>
        <v>0</v>
      </c>
      <c r="QSA41" s="384">
        <f>Application!QTB630</f>
        <v>0</v>
      </c>
      <c r="QSC41" s="384">
        <f>Application!QTD630</f>
        <v>0</v>
      </c>
      <c r="QSE41" s="384">
        <f>Application!QTF630</f>
        <v>0</v>
      </c>
      <c r="QSG41" s="384">
        <f>Application!QTH630</f>
        <v>0</v>
      </c>
      <c r="QSI41" s="384">
        <f>Application!QTJ630</f>
        <v>0</v>
      </c>
      <c r="QSK41" s="384">
        <f>Application!QTL630</f>
        <v>0</v>
      </c>
      <c r="QSM41" s="384">
        <f>Application!QTN630</f>
        <v>0</v>
      </c>
      <c r="QSO41" s="384">
        <f>Application!QTP630</f>
        <v>0</v>
      </c>
      <c r="QSQ41" s="384">
        <f>Application!QTR630</f>
        <v>0</v>
      </c>
      <c r="QSS41" s="384">
        <f>Application!QTT630</f>
        <v>0</v>
      </c>
      <c r="QSU41" s="384">
        <f>Application!QTV630</f>
        <v>0</v>
      </c>
      <c r="QSW41" s="384">
        <f>Application!QTX630</f>
        <v>0</v>
      </c>
      <c r="QSY41" s="384">
        <f>Application!QTZ630</f>
        <v>0</v>
      </c>
      <c r="QTA41" s="384">
        <f>Application!QUB630</f>
        <v>0</v>
      </c>
      <c r="QTC41" s="384">
        <f>Application!QUD630</f>
        <v>0</v>
      </c>
      <c r="QTE41" s="384">
        <f>Application!QUF630</f>
        <v>0</v>
      </c>
      <c r="QTG41" s="384">
        <f>Application!QUH630</f>
        <v>0</v>
      </c>
      <c r="QTI41" s="384">
        <f>Application!QUJ630</f>
        <v>0</v>
      </c>
      <c r="QTK41" s="384">
        <f>Application!QUL630</f>
        <v>0</v>
      </c>
      <c r="QTM41" s="384">
        <f>Application!QUN630</f>
        <v>0</v>
      </c>
      <c r="QTO41" s="384">
        <f>Application!QUP630</f>
        <v>0</v>
      </c>
      <c r="QTQ41" s="384">
        <f>Application!QUR630</f>
        <v>0</v>
      </c>
      <c r="QTS41" s="384">
        <f>Application!QUT630</f>
        <v>0</v>
      </c>
      <c r="QTU41" s="384">
        <f>Application!QUV630</f>
        <v>0</v>
      </c>
      <c r="QTW41" s="384">
        <f>Application!QUX630</f>
        <v>0</v>
      </c>
      <c r="QTY41" s="384">
        <f>Application!QUZ630</f>
        <v>0</v>
      </c>
      <c r="QUA41" s="384">
        <f>Application!QVB630</f>
        <v>0</v>
      </c>
      <c r="QUC41" s="384">
        <f>Application!QVD630</f>
        <v>0</v>
      </c>
      <c r="QUE41" s="384">
        <f>Application!QVF630</f>
        <v>0</v>
      </c>
      <c r="QUG41" s="384">
        <f>Application!QVH630</f>
        <v>0</v>
      </c>
      <c r="QUI41" s="384">
        <f>Application!QVJ630</f>
        <v>0</v>
      </c>
      <c r="QUK41" s="384">
        <f>Application!QVL630</f>
        <v>0</v>
      </c>
      <c r="QUM41" s="384">
        <f>Application!QVN630</f>
        <v>0</v>
      </c>
      <c r="QUO41" s="384">
        <f>Application!QVP630</f>
        <v>0</v>
      </c>
      <c r="QUQ41" s="384">
        <f>Application!QVR630</f>
        <v>0</v>
      </c>
      <c r="QUS41" s="384">
        <f>Application!QVT630</f>
        <v>0</v>
      </c>
      <c r="QUU41" s="384">
        <f>Application!QVV630</f>
        <v>0</v>
      </c>
      <c r="QUW41" s="384">
        <f>Application!QVX630</f>
        <v>0</v>
      </c>
      <c r="QUY41" s="384">
        <f>Application!QVZ630</f>
        <v>0</v>
      </c>
      <c r="QVA41" s="384">
        <f>Application!QWB630</f>
        <v>0</v>
      </c>
      <c r="QVC41" s="384">
        <f>Application!QWD630</f>
        <v>0</v>
      </c>
      <c r="QVE41" s="384">
        <f>Application!QWF630</f>
        <v>0</v>
      </c>
      <c r="QVG41" s="384">
        <f>Application!QWH630</f>
        <v>0</v>
      </c>
      <c r="QVI41" s="384">
        <f>Application!QWJ630</f>
        <v>0</v>
      </c>
      <c r="QVK41" s="384">
        <f>Application!QWL630</f>
        <v>0</v>
      </c>
      <c r="QVM41" s="384">
        <f>Application!QWN630</f>
        <v>0</v>
      </c>
      <c r="QVO41" s="384">
        <f>Application!QWP630</f>
        <v>0</v>
      </c>
      <c r="QVQ41" s="384">
        <f>Application!QWR630</f>
        <v>0</v>
      </c>
      <c r="QVS41" s="384">
        <f>Application!QWT630</f>
        <v>0</v>
      </c>
      <c r="QVU41" s="384">
        <f>Application!QWV630</f>
        <v>0</v>
      </c>
      <c r="QVW41" s="384">
        <f>Application!QWX630</f>
        <v>0</v>
      </c>
      <c r="QVY41" s="384">
        <f>Application!QWZ630</f>
        <v>0</v>
      </c>
      <c r="QWA41" s="384">
        <f>Application!QXB630</f>
        <v>0</v>
      </c>
      <c r="QWC41" s="384">
        <f>Application!QXD630</f>
        <v>0</v>
      </c>
      <c r="QWE41" s="384">
        <f>Application!QXF630</f>
        <v>0</v>
      </c>
      <c r="QWG41" s="384">
        <f>Application!QXH630</f>
        <v>0</v>
      </c>
      <c r="QWI41" s="384">
        <f>Application!QXJ630</f>
        <v>0</v>
      </c>
      <c r="QWK41" s="384">
        <f>Application!QXL630</f>
        <v>0</v>
      </c>
      <c r="QWM41" s="384">
        <f>Application!QXN630</f>
        <v>0</v>
      </c>
      <c r="QWO41" s="384">
        <f>Application!QXP630</f>
        <v>0</v>
      </c>
      <c r="QWQ41" s="384">
        <f>Application!QXR630</f>
        <v>0</v>
      </c>
      <c r="QWS41" s="384">
        <f>Application!QXT630</f>
        <v>0</v>
      </c>
      <c r="QWU41" s="384">
        <f>Application!QXV630</f>
        <v>0</v>
      </c>
      <c r="QWW41" s="384">
        <f>Application!QXX630</f>
        <v>0</v>
      </c>
      <c r="QWY41" s="384">
        <f>Application!QXZ630</f>
        <v>0</v>
      </c>
      <c r="QXA41" s="384">
        <f>Application!QYB630</f>
        <v>0</v>
      </c>
      <c r="QXC41" s="384">
        <f>Application!QYD630</f>
        <v>0</v>
      </c>
      <c r="QXE41" s="384">
        <f>Application!QYF630</f>
        <v>0</v>
      </c>
      <c r="QXG41" s="384">
        <f>Application!QYH630</f>
        <v>0</v>
      </c>
      <c r="QXI41" s="384">
        <f>Application!QYJ630</f>
        <v>0</v>
      </c>
      <c r="QXK41" s="384">
        <f>Application!QYL630</f>
        <v>0</v>
      </c>
      <c r="QXM41" s="384">
        <f>Application!QYN630</f>
        <v>0</v>
      </c>
      <c r="QXO41" s="384">
        <f>Application!QYP630</f>
        <v>0</v>
      </c>
      <c r="QXQ41" s="384">
        <f>Application!QYR630</f>
        <v>0</v>
      </c>
      <c r="QXS41" s="384">
        <f>Application!QYT630</f>
        <v>0</v>
      </c>
      <c r="QXU41" s="384">
        <f>Application!QYV630</f>
        <v>0</v>
      </c>
      <c r="QXW41" s="384">
        <f>Application!QYX630</f>
        <v>0</v>
      </c>
      <c r="QXY41" s="384">
        <f>Application!QYZ630</f>
        <v>0</v>
      </c>
      <c r="QYA41" s="384">
        <f>Application!QZB630</f>
        <v>0</v>
      </c>
      <c r="QYC41" s="384">
        <f>Application!QZD630</f>
        <v>0</v>
      </c>
      <c r="QYE41" s="384">
        <f>Application!QZF630</f>
        <v>0</v>
      </c>
      <c r="QYG41" s="384">
        <f>Application!QZH630</f>
        <v>0</v>
      </c>
      <c r="QYI41" s="384">
        <f>Application!QZJ630</f>
        <v>0</v>
      </c>
      <c r="QYK41" s="384">
        <f>Application!QZL630</f>
        <v>0</v>
      </c>
      <c r="QYM41" s="384">
        <f>Application!QZN630</f>
        <v>0</v>
      </c>
      <c r="QYO41" s="384">
        <f>Application!QZP630</f>
        <v>0</v>
      </c>
      <c r="QYQ41" s="384">
        <f>Application!QZR630</f>
        <v>0</v>
      </c>
      <c r="QYS41" s="384">
        <f>Application!QZT630</f>
        <v>0</v>
      </c>
      <c r="QYU41" s="384">
        <f>Application!QZV630</f>
        <v>0</v>
      </c>
      <c r="QYW41" s="384">
        <f>Application!QZX630</f>
        <v>0</v>
      </c>
      <c r="QYY41" s="384">
        <f>Application!QZZ630</f>
        <v>0</v>
      </c>
      <c r="QZA41" s="384">
        <f>Application!RAB630</f>
        <v>0</v>
      </c>
      <c r="QZC41" s="384">
        <f>Application!RAD630</f>
        <v>0</v>
      </c>
      <c r="QZE41" s="384">
        <f>Application!RAF630</f>
        <v>0</v>
      </c>
      <c r="QZG41" s="384">
        <f>Application!RAH630</f>
        <v>0</v>
      </c>
      <c r="QZI41" s="384">
        <f>Application!RAJ630</f>
        <v>0</v>
      </c>
      <c r="QZK41" s="384">
        <f>Application!RAL630</f>
        <v>0</v>
      </c>
      <c r="QZM41" s="384">
        <f>Application!RAN630</f>
        <v>0</v>
      </c>
      <c r="QZO41" s="384">
        <f>Application!RAP630</f>
        <v>0</v>
      </c>
      <c r="QZQ41" s="384">
        <f>Application!RAR630</f>
        <v>0</v>
      </c>
      <c r="QZS41" s="384">
        <f>Application!RAT630</f>
        <v>0</v>
      </c>
      <c r="QZU41" s="384">
        <f>Application!RAV630</f>
        <v>0</v>
      </c>
      <c r="QZW41" s="384">
        <f>Application!RAX630</f>
        <v>0</v>
      </c>
      <c r="QZY41" s="384">
        <f>Application!RAZ630</f>
        <v>0</v>
      </c>
      <c r="RAA41" s="384">
        <f>Application!RBB630</f>
        <v>0</v>
      </c>
      <c r="RAC41" s="384">
        <f>Application!RBD630</f>
        <v>0</v>
      </c>
      <c r="RAE41" s="384">
        <f>Application!RBF630</f>
        <v>0</v>
      </c>
      <c r="RAG41" s="384">
        <f>Application!RBH630</f>
        <v>0</v>
      </c>
      <c r="RAI41" s="384">
        <f>Application!RBJ630</f>
        <v>0</v>
      </c>
      <c r="RAK41" s="384">
        <f>Application!RBL630</f>
        <v>0</v>
      </c>
      <c r="RAM41" s="384">
        <f>Application!RBN630</f>
        <v>0</v>
      </c>
      <c r="RAO41" s="384">
        <f>Application!RBP630</f>
        <v>0</v>
      </c>
      <c r="RAQ41" s="384">
        <f>Application!RBR630</f>
        <v>0</v>
      </c>
      <c r="RAS41" s="384">
        <f>Application!RBT630</f>
        <v>0</v>
      </c>
      <c r="RAU41" s="384">
        <f>Application!RBV630</f>
        <v>0</v>
      </c>
      <c r="RAW41" s="384">
        <f>Application!RBX630</f>
        <v>0</v>
      </c>
      <c r="RAY41" s="384">
        <f>Application!RBZ630</f>
        <v>0</v>
      </c>
      <c r="RBA41" s="384">
        <f>Application!RCB630</f>
        <v>0</v>
      </c>
      <c r="RBC41" s="384">
        <f>Application!RCD630</f>
        <v>0</v>
      </c>
      <c r="RBE41" s="384">
        <f>Application!RCF630</f>
        <v>0</v>
      </c>
      <c r="RBG41" s="384">
        <f>Application!RCH630</f>
        <v>0</v>
      </c>
      <c r="RBI41" s="384">
        <f>Application!RCJ630</f>
        <v>0</v>
      </c>
      <c r="RBK41" s="384">
        <f>Application!RCL630</f>
        <v>0</v>
      </c>
      <c r="RBM41" s="384">
        <f>Application!RCN630</f>
        <v>0</v>
      </c>
      <c r="RBO41" s="384">
        <f>Application!RCP630</f>
        <v>0</v>
      </c>
      <c r="RBQ41" s="384">
        <f>Application!RCR630</f>
        <v>0</v>
      </c>
      <c r="RBS41" s="384">
        <f>Application!RCT630</f>
        <v>0</v>
      </c>
      <c r="RBU41" s="384">
        <f>Application!RCV630</f>
        <v>0</v>
      </c>
      <c r="RBW41" s="384">
        <f>Application!RCX630</f>
        <v>0</v>
      </c>
      <c r="RBY41" s="384">
        <f>Application!RCZ630</f>
        <v>0</v>
      </c>
      <c r="RCA41" s="384">
        <f>Application!RDB630</f>
        <v>0</v>
      </c>
      <c r="RCC41" s="384">
        <f>Application!RDD630</f>
        <v>0</v>
      </c>
      <c r="RCE41" s="384">
        <f>Application!RDF630</f>
        <v>0</v>
      </c>
      <c r="RCG41" s="384">
        <f>Application!RDH630</f>
        <v>0</v>
      </c>
      <c r="RCI41" s="384">
        <f>Application!RDJ630</f>
        <v>0</v>
      </c>
      <c r="RCK41" s="384">
        <f>Application!RDL630</f>
        <v>0</v>
      </c>
      <c r="RCM41" s="384">
        <f>Application!RDN630</f>
        <v>0</v>
      </c>
      <c r="RCO41" s="384">
        <f>Application!RDP630</f>
        <v>0</v>
      </c>
      <c r="RCQ41" s="384">
        <f>Application!RDR630</f>
        <v>0</v>
      </c>
      <c r="RCS41" s="384">
        <f>Application!RDT630</f>
        <v>0</v>
      </c>
      <c r="RCU41" s="384">
        <f>Application!RDV630</f>
        <v>0</v>
      </c>
      <c r="RCW41" s="384">
        <f>Application!RDX630</f>
        <v>0</v>
      </c>
      <c r="RCY41" s="384">
        <f>Application!RDZ630</f>
        <v>0</v>
      </c>
      <c r="RDA41" s="384">
        <f>Application!REB630</f>
        <v>0</v>
      </c>
      <c r="RDC41" s="384">
        <f>Application!RED630</f>
        <v>0</v>
      </c>
      <c r="RDE41" s="384">
        <f>Application!REF630</f>
        <v>0</v>
      </c>
      <c r="RDG41" s="384">
        <f>Application!REH630</f>
        <v>0</v>
      </c>
      <c r="RDI41" s="384">
        <f>Application!REJ630</f>
        <v>0</v>
      </c>
      <c r="RDK41" s="384">
        <f>Application!REL630</f>
        <v>0</v>
      </c>
      <c r="RDM41" s="384">
        <f>Application!REN630</f>
        <v>0</v>
      </c>
      <c r="RDO41" s="384">
        <f>Application!REP630</f>
        <v>0</v>
      </c>
      <c r="RDQ41" s="384">
        <f>Application!RER630</f>
        <v>0</v>
      </c>
      <c r="RDS41" s="384">
        <f>Application!RET630</f>
        <v>0</v>
      </c>
      <c r="RDU41" s="384">
        <f>Application!REV630</f>
        <v>0</v>
      </c>
      <c r="RDW41" s="384">
        <f>Application!REX630</f>
        <v>0</v>
      </c>
      <c r="RDY41" s="384">
        <f>Application!REZ630</f>
        <v>0</v>
      </c>
      <c r="REA41" s="384">
        <f>Application!RFB630</f>
        <v>0</v>
      </c>
      <c r="REC41" s="384">
        <f>Application!RFD630</f>
        <v>0</v>
      </c>
      <c r="REE41" s="384">
        <f>Application!RFF630</f>
        <v>0</v>
      </c>
      <c r="REG41" s="384">
        <f>Application!RFH630</f>
        <v>0</v>
      </c>
      <c r="REI41" s="384">
        <f>Application!RFJ630</f>
        <v>0</v>
      </c>
      <c r="REK41" s="384">
        <f>Application!RFL630</f>
        <v>0</v>
      </c>
      <c r="REM41" s="384">
        <f>Application!RFN630</f>
        <v>0</v>
      </c>
      <c r="REO41" s="384">
        <f>Application!RFP630</f>
        <v>0</v>
      </c>
      <c r="REQ41" s="384">
        <f>Application!RFR630</f>
        <v>0</v>
      </c>
      <c r="RES41" s="384">
        <f>Application!RFT630</f>
        <v>0</v>
      </c>
      <c r="REU41" s="384">
        <f>Application!RFV630</f>
        <v>0</v>
      </c>
      <c r="REW41" s="384">
        <f>Application!RFX630</f>
        <v>0</v>
      </c>
      <c r="REY41" s="384">
        <f>Application!RFZ630</f>
        <v>0</v>
      </c>
      <c r="RFA41" s="384">
        <f>Application!RGB630</f>
        <v>0</v>
      </c>
      <c r="RFC41" s="384">
        <f>Application!RGD630</f>
        <v>0</v>
      </c>
      <c r="RFE41" s="384">
        <f>Application!RGF630</f>
        <v>0</v>
      </c>
      <c r="RFG41" s="384">
        <f>Application!RGH630</f>
        <v>0</v>
      </c>
      <c r="RFI41" s="384">
        <f>Application!RGJ630</f>
        <v>0</v>
      </c>
      <c r="RFK41" s="384">
        <f>Application!RGL630</f>
        <v>0</v>
      </c>
      <c r="RFM41" s="384">
        <f>Application!RGN630</f>
        <v>0</v>
      </c>
      <c r="RFO41" s="384">
        <f>Application!RGP630</f>
        <v>0</v>
      </c>
      <c r="RFQ41" s="384">
        <f>Application!RGR630</f>
        <v>0</v>
      </c>
      <c r="RFS41" s="384">
        <f>Application!RGT630</f>
        <v>0</v>
      </c>
      <c r="RFU41" s="384">
        <f>Application!RGV630</f>
        <v>0</v>
      </c>
      <c r="RFW41" s="384">
        <f>Application!RGX630</f>
        <v>0</v>
      </c>
      <c r="RFY41" s="384">
        <f>Application!RGZ630</f>
        <v>0</v>
      </c>
      <c r="RGA41" s="384">
        <f>Application!RHB630</f>
        <v>0</v>
      </c>
      <c r="RGC41" s="384">
        <f>Application!RHD630</f>
        <v>0</v>
      </c>
      <c r="RGE41" s="384">
        <f>Application!RHF630</f>
        <v>0</v>
      </c>
      <c r="RGG41" s="384">
        <f>Application!RHH630</f>
        <v>0</v>
      </c>
      <c r="RGI41" s="384">
        <f>Application!RHJ630</f>
        <v>0</v>
      </c>
      <c r="RGK41" s="384">
        <f>Application!RHL630</f>
        <v>0</v>
      </c>
      <c r="RGM41" s="384">
        <f>Application!RHN630</f>
        <v>0</v>
      </c>
      <c r="RGO41" s="384">
        <f>Application!RHP630</f>
        <v>0</v>
      </c>
      <c r="RGQ41" s="384">
        <f>Application!RHR630</f>
        <v>0</v>
      </c>
      <c r="RGS41" s="384">
        <f>Application!RHT630</f>
        <v>0</v>
      </c>
      <c r="RGU41" s="384">
        <f>Application!RHV630</f>
        <v>0</v>
      </c>
      <c r="RGW41" s="384">
        <f>Application!RHX630</f>
        <v>0</v>
      </c>
      <c r="RGY41" s="384">
        <f>Application!RHZ630</f>
        <v>0</v>
      </c>
      <c r="RHA41" s="384">
        <f>Application!RIB630</f>
        <v>0</v>
      </c>
      <c r="RHC41" s="384">
        <f>Application!RID630</f>
        <v>0</v>
      </c>
      <c r="RHE41" s="384">
        <f>Application!RIF630</f>
        <v>0</v>
      </c>
      <c r="RHG41" s="384">
        <f>Application!RIH630</f>
        <v>0</v>
      </c>
      <c r="RHI41" s="384">
        <f>Application!RIJ630</f>
        <v>0</v>
      </c>
      <c r="RHK41" s="384">
        <f>Application!RIL630</f>
        <v>0</v>
      </c>
      <c r="RHM41" s="384">
        <f>Application!RIN630</f>
        <v>0</v>
      </c>
      <c r="RHO41" s="384">
        <f>Application!RIP630</f>
        <v>0</v>
      </c>
      <c r="RHQ41" s="384">
        <f>Application!RIR630</f>
        <v>0</v>
      </c>
      <c r="RHS41" s="384">
        <f>Application!RIT630</f>
        <v>0</v>
      </c>
      <c r="RHU41" s="384">
        <f>Application!RIV630</f>
        <v>0</v>
      </c>
      <c r="RHW41" s="384">
        <f>Application!RIX630</f>
        <v>0</v>
      </c>
      <c r="RHY41" s="384">
        <f>Application!RIZ630</f>
        <v>0</v>
      </c>
      <c r="RIA41" s="384">
        <f>Application!RJB630</f>
        <v>0</v>
      </c>
      <c r="RIC41" s="384">
        <f>Application!RJD630</f>
        <v>0</v>
      </c>
      <c r="RIE41" s="384">
        <f>Application!RJF630</f>
        <v>0</v>
      </c>
      <c r="RIG41" s="384">
        <f>Application!RJH630</f>
        <v>0</v>
      </c>
      <c r="RII41" s="384">
        <f>Application!RJJ630</f>
        <v>0</v>
      </c>
      <c r="RIK41" s="384">
        <f>Application!RJL630</f>
        <v>0</v>
      </c>
      <c r="RIM41" s="384">
        <f>Application!RJN630</f>
        <v>0</v>
      </c>
      <c r="RIO41" s="384">
        <f>Application!RJP630</f>
        <v>0</v>
      </c>
      <c r="RIQ41" s="384">
        <f>Application!RJR630</f>
        <v>0</v>
      </c>
      <c r="RIS41" s="384">
        <f>Application!RJT630</f>
        <v>0</v>
      </c>
      <c r="RIU41" s="384">
        <f>Application!RJV630</f>
        <v>0</v>
      </c>
      <c r="RIW41" s="384">
        <f>Application!RJX630</f>
        <v>0</v>
      </c>
      <c r="RIY41" s="384">
        <f>Application!RJZ630</f>
        <v>0</v>
      </c>
      <c r="RJA41" s="384">
        <f>Application!RKB630</f>
        <v>0</v>
      </c>
      <c r="RJC41" s="384">
        <f>Application!RKD630</f>
        <v>0</v>
      </c>
      <c r="RJE41" s="384">
        <f>Application!RKF630</f>
        <v>0</v>
      </c>
      <c r="RJG41" s="384">
        <f>Application!RKH630</f>
        <v>0</v>
      </c>
      <c r="RJI41" s="384">
        <f>Application!RKJ630</f>
        <v>0</v>
      </c>
      <c r="RJK41" s="384">
        <f>Application!RKL630</f>
        <v>0</v>
      </c>
      <c r="RJM41" s="384">
        <f>Application!RKN630</f>
        <v>0</v>
      </c>
      <c r="RJO41" s="384">
        <f>Application!RKP630</f>
        <v>0</v>
      </c>
      <c r="RJQ41" s="384">
        <f>Application!RKR630</f>
        <v>0</v>
      </c>
      <c r="RJS41" s="384">
        <f>Application!RKT630</f>
        <v>0</v>
      </c>
      <c r="RJU41" s="384">
        <f>Application!RKV630</f>
        <v>0</v>
      </c>
      <c r="RJW41" s="384">
        <f>Application!RKX630</f>
        <v>0</v>
      </c>
      <c r="RJY41" s="384">
        <f>Application!RKZ630</f>
        <v>0</v>
      </c>
      <c r="RKA41" s="384">
        <f>Application!RLB630</f>
        <v>0</v>
      </c>
      <c r="RKC41" s="384">
        <f>Application!RLD630</f>
        <v>0</v>
      </c>
      <c r="RKE41" s="384">
        <f>Application!RLF630</f>
        <v>0</v>
      </c>
      <c r="RKG41" s="384">
        <f>Application!RLH630</f>
        <v>0</v>
      </c>
      <c r="RKI41" s="384">
        <f>Application!RLJ630</f>
        <v>0</v>
      </c>
      <c r="RKK41" s="384">
        <f>Application!RLL630</f>
        <v>0</v>
      </c>
      <c r="RKM41" s="384">
        <f>Application!RLN630</f>
        <v>0</v>
      </c>
      <c r="RKO41" s="384">
        <f>Application!RLP630</f>
        <v>0</v>
      </c>
      <c r="RKQ41" s="384">
        <f>Application!RLR630</f>
        <v>0</v>
      </c>
      <c r="RKS41" s="384">
        <f>Application!RLT630</f>
        <v>0</v>
      </c>
      <c r="RKU41" s="384">
        <f>Application!RLV630</f>
        <v>0</v>
      </c>
      <c r="RKW41" s="384">
        <f>Application!RLX630</f>
        <v>0</v>
      </c>
      <c r="RKY41" s="384">
        <f>Application!RLZ630</f>
        <v>0</v>
      </c>
      <c r="RLA41" s="384">
        <f>Application!RMB630</f>
        <v>0</v>
      </c>
      <c r="RLC41" s="384">
        <f>Application!RMD630</f>
        <v>0</v>
      </c>
      <c r="RLE41" s="384">
        <f>Application!RMF630</f>
        <v>0</v>
      </c>
      <c r="RLG41" s="384">
        <f>Application!RMH630</f>
        <v>0</v>
      </c>
      <c r="RLI41" s="384">
        <f>Application!RMJ630</f>
        <v>0</v>
      </c>
      <c r="RLK41" s="384">
        <f>Application!RML630</f>
        <v>0</v>
      </c>
      <c r="RLM41" s="384">
        <f>Application!RMN630</f>
        <v>0</v>
      </c>
      <c r="RLO41" s="384">
        <f>Application!RMP630</f>
        <v>0</v>
      </c>
      <c r="RLQ41" s="384">
        <f>Application!RMR630</f>
        <v>0</v>
      </c>
      <c r="RLS41" s="384">
        <f>Application!RMT630</f>
        <v>0</v>
      </c>
      <c r="RLU41" s="384">
        <f>Application!RMV630</f>
        <v>0</v>
      </c>
      <c r="RLW41" s="384">
        <f>Application!RMX630</f>
        <v>0</v>
      </c>
      <c r="RLY41" s="384">
        <f>Application!RMZ630</f>
        <v>0</v>
      </c>
      <c r="RMA41" s="384">
        <f>Application!RNB630</f>
        <v>0</v>
      </c>
      <c r="RMC41" s="384">
        <f>Application!RND630</f>
        <v>0</v>
      </c>
      <c r="RME41" s="384">
        <f>Application!RNF630</f>
        <v>0</v>
      </c>
      <c r="RMG41" s="384">
        <f>Application!RNH630</f>
        <v>0</v>
      </c>
      <c r="RMI41" s="384">
        <f>Application!RNJ630</f>
        <v>0</v>
      </c>
      <c r="RMK41" s="384">
        <f>Application!RNL630</f>
        <v>0</v>
      </c>
      <c r="RMM41" s="384">
        <f>Application!RNN630</f>
        <v>0</v>
      </c>
      <c r="RMO41" s="384">
        <f>Application!RNP630</f>
        <v>0</v>
      </c>
      <c r="RMQ41" s="384">
        <f>Application!RNR630</f>
        <v>0</v>
      </c>
      <c r="RMS41" s="384">
        <f>Application!RNT630</f>
        <v>0</v>
      </c>
      <c r="RMU41" s="384">
        <f>Application!RNV630</f>
        <v>0</v>
      </c>
      <c r="RMW41" s="384">
        <f>Application!RNX630</f>
        <v>0</v>
      </c>
      <c r="RMY41" s="384">
        <f>Application!RNZ630</f>
        <v>0</v>
      </c>
      <c r="RNA41" s="384">
        <f>Application!ROB630</f>
        <v>0</v>
      </c>
      <c r="RNC41" s="384">
        <f>Application!ROD630</f>
        <v>0</v>
      </c>
      <c r="RNE41" s="384">
        <f>Application!ROF630</f>
        <v>0</v>
      </c>
      <c r="RNG41" s="384">
        <f>Application!ROH630</f>
        <v>0</v>
      </c>
      <c r="RNI41" s="384">
        <f>Application!ROJ630</f>
        <v>0</v>
      </c>
      <c r="RNK41" s="384">
        <f>Application!ROL630</f>
        <v>0</v>
      </c>
      <c r="RNM41" s="384">
        <f>Application!RON630</f>
        <v>0</v>
      </c>
      <c r="RNO41" s="384">
        <f>Application!ROP630</f>
        <v>0</v>
      </c>
      <c r="RNQ41" s="384">
        <f>Application!ROR630</f>
        <v>0</v>
      </c>
      <c r="RNS41" s="384">
        <f>Application!ROT630</f>
        <v>0</v>
      </c>
      <c r="RNU41" s="384">
        <f>Application!ROV630</f>
        <v>0</v>
      </c>
      <c r="RNW41" s="384">
        <f>Application!ROX630</f>
        <v>0</v>
      </c>
      <c r="RNY41" s="384">
        <f>Application!ROZ630</f>
        <v>0</v>
      </c>
      <c r="ROA41" s="384">
        <f>Application!RPB630</f>
        <v>0</v>
      </c>
      <c r="ROC41" s="384">
        <f>Application!RPD630</f>
        <v>0</v>
      </c>
      <c r="ROE41" s="384">
        <f>Application!RPF630</f>
        <v>0</v>
      </c>
      <c r="ROG41" s="384">
        <f>Application!RPH630</f>
        <v>0</v>
      </c>
      <c r="ROI41" s="384">
        <f>Application!RPJ630</f>
        <v>0</v>
      </c>
      <c r="ROK41" s="384">
        <f>Application!RPL630</f>
        <v>0</v>
      </c>
      <c r="ROM41" s="384">
        <f>Application!RPN630</f>
        <v>0</v>
      </c>
      <c r="ROO41" s="384">
        <f>Application!RPP630</f>
        <v>0</v>
      </c>
      <c r="ROQ41" s="384">
        <f>Application!RPR630</f>
        <v>0</v>
      </c>
      <c r="ROS41" s="384">
        <f>Application!RPT630</f>
        <v>0</v>
      </c>
      <c r="ROU41" s="384">
        <f>Application!RPV630</f>
        <v>0</v>
      </c>
      <c r="ROW41" s="384">
        <f>Application!RPX630</f>
        <v>0</v>
      </c>
      <c r="ROY41" s="384">
        <f>Application!RPZ630</f>
        <v>0</v>
      </c>
      <c r="RPA41" s="384">
        <f>Application!RQB630</f>
        <v>0</v>
      </c>
      <c r="RPC41" s="384">
        <f>Application!RQD630</f>
        <v>0</v>
      </c>
      <c r="RPE41" s="384">
        <f>Application!RQF630</f>
        <v>0</v>
      </c>
      <c r="RPG41" s="384">
        <f>Application!RQH630</f>
        <v>0</v>
      </c>
      <c r="RPI41" s="384">
        <f>Application!RQJ630</f>
        <v>0</v>
      </c>
      <c r="RPK41" s="384">
        <f>Application!RQL630</f>
        <v>0</v>
      </c>
      <c r="RPM41" s="384">
        <f>Application!RQN630</f>
        <v>0</v>
      </c>
      <c r="RPO41" s="384">
        <f>Application!RQP630</f>
        <v>0</v>
      </c>
      <c r="RPQ41" s="384">
        <f>Application!RQR630</f>
        <v>0</v>
      </c>
      <c r="RPS41" s="384">
        <f>Application!RQT630</f>
        <v>0</v>
      </c>
      <c r="RPU41" s="384">
        <f>Application!RQV630</f>
        <v>0</v>
      </c>
      <c r="RPW41" s="384">
        <f>Application!RQX630</f>
        <v>0</v>
      </c>
      <c r="RPY41" s="384">
        <f>Application!RQZ630</f>
        <v>0</v>
      </c>
      <c r="RQA41" s="384">
        <f>Application!RRB630</f>
        <v>0</v>
      </c>
      <c r="RQC41" s="384">
        <f>Application!RRD630</f>
        <v>0</v>
      </c>
      <c r="RQE41" s="384">
        <f>Application!RRF630</f>
        <v>0</v>
      </c>
      <c r="RQG41" s="384">
        <f>Application!RRH630</f>
        <v>0</v>
      </c>
      <c r="RQI41" s="384">
        <f>Application!RRJ630</f>
        <v>0</v>
      </c>
      <c r="RQK41" s="384">
        <f>Application!RRL630</f>
        <v>0</v>
      </c>
      <c r="RQM41" s="384">
        <f>Application!RRN630</f>
        <v>0</v>
      </c>
      <c r="RQO41" s="384">
        <f>Application!RRP630</f>
        <v>0</v>
      </c>
      <c r="RQQ41" s="384">
        <f>Application!RRR630</f>
        <v>0</v>
      </c>
      <c r="RQS41" s="384">
        <f>Application!RRT630</f>
        <v>0</v>
      </c>
      <c r="RQU41" s="384">
        <f>Application!RRV630</f>
        <v>0</v>
      </c>
      <c r="RQW41" s="384">
        <f>Application!RRX630</f>
        <v>0</v>
      </c>
      <c r="RQY41" s="384">
        <f>Application!RRZ630</f>
        <v>0</v>
      </c>
      <c r="RRA41" s="384">
        <f>Application!RSB630</f>
        <v>0</v>
      </c>
      <c r="RRC41" s="384">
        <f>Application!RSD630</f>
        <v>0</v>
      </c>
      <c r="RRE41" s="384">
        <f>Application!RSF630</f>
        <v>0</v>
      </c>
      <c r="RRG41" s="384">
        <f>Application!RSH630</f>
        <v>0</v>
      </c>
      <c r="RRI41" s="384">
        <f>Application!RSJ630</f>
        <v>0</v>
      </c>
      <c r="RRK41" s="384">
        <f>Application!RSL630</f>
        <v>0</v>
      </c>
      <c r="RRM41" s="384">
        <f>Application!RSN630</f>
        <v>0</v>
      </c>
      <c r="RRO41" s="384">
        <f>Application!RSP630</f>
        <v>0</v>
      </c>
      <c r="RRQ41" s="384">
        <f>Application!RSR630</f>
        <v>0</v>
      </c>
      <c r="RRS41" s="384">
        <f>Application!RST630</f>
        <v>0</v>
      </c>
      <c r="RRU41" s="384">
        <f>Application!RSV630</f>
        <v>0</v>
      </c>
      <c r="RRW41" s="384">
        <f>Application!RSX630</f>
        <v>0</v>
      </c>
      <c r="RRY41" s="384">
        <f>Application!RSZ630</f>
        <v>0</v>
      </c>
      <c r="RSA41" s="384">
        <f>Application!RTB630</f>
        <v>0</v>
      </c>
      <c r="RSC41" s="384">
        <f>Application!RTD630</f>
        <v>0</v>
      </c>
      <c r="RSE41" s="384">
        <f>Application!RTF630</f>
        <v>0</v>
      </c>
      <c r="RSG41" s="384">
        <f>Application!RTH630</f>
        <v>0</v>
      </c>
      <c r="RSI41" s="384">
        <f>Application!RTJ630</f>
        <v>0</v>
      </c>
      <c r="RSK41" s="384">
        <f>Application!RTL630</f>
        <v>0</v>
      </c>
      <c r="RSM41" s="384">
        <f>Application!RTN630</f>
        <v>0</v>
      </c>
      <c r="RSO41" s="384">
        <f>Application!RTP630</f>
        <v>0</v>
      </c>
      <c r="RSQ41" s="384">
        <f>Application!RTR630</f>
        <v>0</v>
      </c>
      <c r="RSS41" s="384">
        <f>Application!RTT630</f>
        <v>0</v>
      </c>
      <c r="RSU41" s="384">
        <f>Application!RTV630</f>
        <v>0</v>
      </c>
      <c r="RSW41" s="384">
        <f>Application!RTX630</f>
        <v>0</v>
      </c>
      <c r="RSY41" s="384">
        <f>Application!RTZ630</f>
        <v>0</v>
      </c>
      <c r="RTA41" s="384">
        <f>Application!RUB630</f>
        <v>0</v>
      </c>
      <c r="RTC41" s="384">
        <f>Application!RUD630</f>
        <v>0</v>
      </c>
      <c r="RTE41" s="384">
        <f>Application!RUF630</f>
        <v>0</v>
      </c>
      <c r="RTG41" s="384">
        <f>Application!RUH630</f>
        <v>0</v>
      </c>
      <c r="RTI41" s="384">
        <f>Application!RUJ630</f>
        <v>0</v>
      </c>
      <c r="RTK41" s="384">
        <f>Application!RUL630</f>
        <v>0</v>
      </c>
      <c r="RTM41" s="384">
        <f>Application!RUN630</f>
        <v>0</v>
      </c>
      <c r="RTO41" s="384">
        <f>Application!RUP630</f>
        <v>0</v>
      </c>
      <c r="RTQ41" s="384">
        <f>Application!RUR630</f>
        <v>0</v>
      </c>
      <c r="RTS41" s="384">
        <f>Application!RUT630</f>
        <v>0</v>
      </c>
      <c r="RTU41" s="384">
        <f>Application!RUV630</f>
        <v>0</v>
      </c>
      <c r="RTW41" s="384">
        <f>Application!RUX630</f>
        <v>0</v>
      </c>
      <c r="RTY41" s="384">
        <f>Application!RUZ630</f>
        <v>0</v>
      </c>
      <c r="RUA41" s="384">
        <f>Application!RVB630</f>
        <v>0</v>
      </c>
      <c r="RUC41" s="384">
        <f>Application!RVD630</f>
        <v>0</v>
      </c>
      <c r="RUE41" s="384">
        <f>Application!RVF630</f>
        <v>0</v>
      </c>
      <c r="RUG41" s="384">
        <f>Application!RVH630</f>
        <v>0</v>
      </c>
      <c r="RUI41" s="384">
        <f>Application!RVJ630</f>
        <v>0</v>
      </c>
      <c r="RUK41" s="384">
        <f>Application!RVL630</f>
        <v>0</v>
      </c>
      <c r="RUM41" s="384">
        <f>Application!RVN630</f>
        <v>0</v>
      </c>
      <c r="RUO41" s="384">
        <f>Application!RVP630</f>
        <v>0</v>
      </c>
      <c r="RUQ41" s="384">
        <f>Application!RVR630</f>
        <v>0</v>
      </c>
      <c r="RUS41" s="384">
        <f>Application!RVT630</f>
        <v>0</v>
      </c>
      <c r="RUU41" s="384">
        <f>Application!RVV630</f>
        <v>0</v>
      </c>
      <c r="RUW41" s="384">
        <f>Application!RVX630</f>
        <v>0</v>
      </c>
      <c r="RUY41" s="384">
        <f>Application!RVZ630</f>
        <v>0</v>
      </c>
      <c r="RVA41" s="384">
        <f>Application!RWB630</f>
        <v>0</v>
      </c>
      <c r="RVC41" s="384">
        <f>Application!RWD630</f>
        <v>0</v>
      </c>
      <c r="RVE41" s="384">
        <f>Application!RWF630</f>
        <v>0</v>
      </c>
      <c r="RVG41" s="384">
        <f>Application!RWH630</f>
        <v>0</v>
      </c>
      <c r="RVI41" s="384">
        <f>Application!RWJ630</f>
        <v>0</v>
      </c>
      <c r="RVK41" s="384">
        <f>Application!RWL630</f>
        <v>0</v>
      </c>
      <c r="RVM41" s="384">
        <f>Application!RWN630</f>
        <v>0</v>
      </c>
      <c r="RVO41" s="384">
        <f>Application!RWP630</f>
        <v>0</v>
      </c>
      <c r="RVQ41" s="384">
        <f>Application!RWR630</f>
        <v>0</v>
      </c>
      <c r="RVS41" s="384">
        <f>Application!RWT630</f>
        <v>0</v>
      </c>
      <c r="RVU41" s="384">
        <f>Application!RWV630</f>
        <v>0</v>
      </c>
      <c r="RVW41" s="384">
        <f>Application!RWX630</f>
        <v>0</v>
      </c>
      <c r="RVY41" s="384">
        <f>Application!RWZ630</f>
        <v>0</v>
      </c>
      <c r="RWA41" s="384">
        <f>Application!RXB630</f>
        <v>0</v>
      </c>
      <c r="RWC41" s="384">
        <f>Application!RXD630</f>
        <v>0</v>
      </c>
      <c r="RWE41" s="384">
        <f>Application!RXF630</f>
        <v>0</v>
      </c>
      <c r="RWG41" s="384">
        <f>Application!RXH630</f>
        <v>0</v>
      </c>
      <c r="RWI41" s="384">
        <f>Application!RXJ630</f>
        <v>0</v>
      </c>
      <c r="RWK41" s="384">
        <f>Application!RXL630</f>
        <v>0</v>
      </c>
      <c r="RWM41" s="384">
        <f>Application!RXN630</f>
        <v>0</v>
      </c>
      <c r="RWO41" s="384">
        <f>Application!RXP630</f>
        <v>0</v>
      </c>
      <c r="RWQ41" s="384">
        <f>Application!RXR630</f>
        <v>0</v>
      </c>
      <c r="RWS41" s="384">
        <f>Application!RXT630</f>
        <v>0</v>
      </c>
      <c r="RWU41" s="384">
        <f>Application!RXV630</f>
        <v>0</v>
      </c>
      <c r="RWW41" s="384">
        <f>Application!RXX630</f>
        <v>0</v>
      </c>
      <c r="RWY41" s="384">
        <f>Application!RXZ630</f>
        <v>0</v>
      </c>
      <c r="RXA41" s="384">
        <f>Application!RYB630</f>
        <v>0</v>
      </c>
      <c r="RXC41" s="384">
        <f>Application!RYD630</f>
        <v>0</v>
      </c>
      <c r="RXE41" s="384">
        <f>Application!RYF630</f>
        <v>0</v>
      </c>
      <c r="RXG41" s="384">
        <f>Application!RYH630</f>
        <v>0</v>
      </c>
      <c r="RXI41" s="384">
        <f>Application!RYJ630</f>
        <v>0</v>
      </c>
      <c r="RXK41" s="384">
        <f>Application!RYL630</f>
        <v>0</v>
      </c>
      <c r="RXM41" s="384">
        <f>Application!RYN630</f>
        <v>0</v>
      </c>
      <c r="RXO41" s="384">
        <f>Application!RYP630</f>
        <v>0</v>
      </c>
      <c r="RXQ41" s="384">
        <f>Application!RYR630</f>
        <v>0</v>
      </c>
      <c r="RXS41" s="384">
        <f>Application!RYT630</f>
        <v>0</v>
      </c>
      <c r="RXU41" s="384">
        <f>Application!RYV630</f>
        <v>0</v>
      </c>
      <c r="RXW41" s="384">
        <f>Application!RYX630</f>
        <v>0</v>
      </c>
      <c r="RXY41" s="384">
        <f>Application!RYZ630</f>
        <v>0</v>
      </c>
      <c r="RYA41" s="384">
        <f>Application!RZB630</f>
        <v>0</v>
      </c>
      <c r="RYC41" s="384">
        <f>Application!RZD630</f>
        <v>0</v>
      </c>
      <c r="RYE41" s="384">
        <f>Application!RZF630</f>
        <v>0</v>
      </c>
      <c r="RYG41" s="384">
        <f>Application!RZH630</f>
        <v>0</v>
      </c>
      <c r="RYI41" s="384">
        <f>Application!RZJ630</f>
        <v>0</v>
      </c>
      <c r="RYK41" s="384">
        <f>Application!RZL630</f>
        <v>0</v>
      </c>
      <c r="RYM41" s="384">
        <f>Application!RZN630</f>
        <v>0</v>
      </c>
      <c r="RYO41" s="384">
        <f>Application!RZP630</f>
        <v>0</v>
      </c>
      <c r="RYQ41" s="384">
        <f>Application!RZR630</f>
        <v>0</v>
      </c>
      <c r="RYS41" s="384">
        <f>Application!RZT630</f>
        <v>0</v>
      </c>
      <c r="RYU41" s="384">
        <f>Application!RZV630</f>
        <v>0</v>
      </c>
      <c r="RYW41" s="384">
        <f>Application!RZX630</f>
        <v>0</v>
      </c>
      <c r="RYY41" s="384">
        <f>Application!RZZ630</f>
        <v>0</v>
      </c>
      <c r="RZA41" s="384">
        <f>Application!SAB630</f>
        <v>0</v>
      </c>
      <c r="RZC41" s="384">
        <f>Application!SAD630</f>
        <v>0</v>
      </c>
      <c r="RZE41" s="384">
        <f>Application!SAF630</f>
        <v>0</v>
      </c>
      <c r="RZG41" s="384">
        <f>Application!SAH630</f>
        <v>0</v>
      </c>
      <c r="RZI41" s="384">
        <f>Application!SAJ630</f>
        <v>0</v>
      </c>
      <c r="RZK41" s="384">
        <f>Application!SAL630</f>
        <v>0</v>
      </c>
      <c r="RZM41" s="384">
        <f>Application!SAN630</f>
        <v>0</v>
      </c>
      <c r="RZO41" s="384">
        <f>Application!SAP630</f>
        <v>0</v>
      </c>
      <c r="RZQ41" s="384">
        <f>Application!SAR630</f>
        <v>0</v>
      </c>
      <c r="RZS41" s="384">
        <f>Application!SAT630</f>
        <v>0</v>
      </c>
      <c r="RZU41" s="384">
        <f>Application!SAV630</f>
        <v>0</v>
      </c>
      <c r="RZW41" s="384">
        <f>Application!SAX630</f>
        <v>0</v>
      </c>
      <c r="RZY41" s="384">
        <f>Application!SAZ630</f>
        <v>0</v>
      </c>
      <c r="SAA41" s="384">
        <f>Application!SBB630</f>
        <v>0</v>
      </c>
      <c r="SAC41" s="384">
        <f>Application!SBD630</f>
        <v>0</v>
      </c>
      <c r="SAE41" s="384">
        <f>Application!SBF630</f>
        <v>0</v>
      </c>
      <c r="SAG41" s="384">
        <f>Application!SBH630</f>
        <v>0</v>
      </c>
      <c r="SAI41" s="384">
        <f>Application!SBJ630</f>
        <v>0</v>
      </c>
      <c r="SAK41" s="384">
        <f>Application!SBL630</f>
        <v>0</v>
      </c>
      <c r="SAM41" s="384">
        <f>Application!SBN630</f>
        <v>0</v>
      </c>
      <c r="SAO41" s="384">
        <f>Application!SBP630</f>
        <v>0</v>
      </c>
      <c r="SAQ41" s="384">
        <f>Application!SBR630</f>
        <v>0</v>
      </c>
      <c r="SAS41" s="384">
        <f>Application!SBT630</f>
        <v>0</v>
      </c>
      <c r="SAU41" s="384">
        <f>Application!SBV630</f>
        <v>0</v>
      </c>
      <c r="SAW41" s="384">
        <f>Application!SBX630</f>
        <v>0</v>
      </c>
      <c r="SAY41" s="384">
        <f>Application!SBZ630</f>
        <v>0</v>
      </c>
      <c r="SBA41" s="384">
        <f>Application!SCB630</f>
        <v>0</v>
      </c>
      <c r="SBC41" s="384">
        <f>Application!SCD630</f>
        <v>0</v>
      </c>
      <c r="SBE41" s="384">
        <f>Application!SCF630</f>
        <v>0</v>
      </c>
      <c r="SBG41" s="384">
        <f>Application!SCH630</f>
        <v>0</v>
      </c>
      <c r="SBI41" s="384">
        <f>Application!SCJ630</f>
        <v>0</v>
      </c>
      <c r="SBK41" s="384">
        <f>Application!SCL630</f>
        <v>0</v>
      </c>
      <c r="SBM41" s="384">
        <f>Application!SCN630</f>
        <v>0</v>
      </c>
      <c r="SBO41" s="384">
        <f>Application!SCP630</f>
        <v>0</v>
      </c>
      <c r="SBQ41" s="384">
        <f>Application!SCR630</f>
        <v>0</v>
      </c>
      <c r="SBS41" s="384">
        <f>Application!SCT630</f>
        <v>0</v>
      </c>
      <c r="SBU41" s="384">
        <f>Application!SCV630</f>
        <v>0</v>
      </c>
      <c r="SBW41" s="384">
        <f>Application!SCX630</f>
        <v>0</v>
      </c>
      <c r="SBY41" s="384">
        <f>Application!SCZ630</f>
        <v>0</v>
      </c>
      <c r="SCA41" s="384">
        <f>Application!SDB630</f>
        <v>0</v>
      </c>
      <c r="SCC41" s="384">
        <f>Application!SDD630</f>
        <v>0</v>
      </c>
      <c r="SCE41" s="384">
        <f>Application!SDF630</f>
        <v>0</v>
      </c>
      <c r="SCG41" s="384">
        <f>Application!SDH630</f>
        <v>0</v>
      </c>
      <c r="SCI41" s="384">
        <f>Application!SDJ630</f>
        <v>0</v>
      </c>
      <c r="SCK41" s="384">
        <f>Application!SDL630</f>
        <v>0</v>
      </c>
      <c r="SCM41" s="384">
        <f>Application!SDN630</f>
        <v>0</v>
      </c>
      <c r="SCO41" s="384">
        <f>Application!SDP630</f>
        <v>0</v>
      </c>
      <c r="SCQ41" s="384">
        <f>Application!SDR630</f>
        <v>0</v>
      </c>
      <c r="SCS41" s="384">
        <f>Application!SDT630</f>
        <v>0</v>
      </c>
      <c r="SCU41" s="384">
        <f>Application!SDV630</f>
        <v>0</v>
      </c>
      <c r="SCW41" s="384">
        <f>Application!SDX630</f>
        <v>0</v>
      </c>
      <c r="SCY41" s="384">
        <f>Application!SDZ630</f>
        <v>0</v>
      </c>
      <c r="SDA41" s="384">
        <f>Application!SEB630</f>
        <v>0</v>
      </c>
      <c r="SDC41" s="384">
        <f>Application!SED630</f>
        <v>0</v>
      </c>
      <c r="SDE41" s="384">
        <f>Application!SEF630</f>
        <v>0</v>
      </c>
      <c r="SDG41" s="384">
        <f>Application!SEH630</f>
        <v>0</v>
      </c>
      <c r="SDI41" s="384">
        <f>Application!SEJ630</f>
        <v>0</v>
      </c>
      <c r="SDK41" s="384">
        <f>Application!SEL630</f>
        <v>0</v>
      </c>
      <c r="SDM41" s="384">
        <f>Application!SEN630</f>
        <v>0</v>
      </c>
      <c r="SDO41" s="384">
        <f>Application!SEP630</f>
        <v>0</v>
      </c>
      <c r="SDQ41" s="384">
        <f>Application!SER630</f>
        <v>0</v>
      </c>
      <c r="SDS41" s="384">
        <f>Application!SET630</f>
        <v>0</v>
      </c>
      <c r="SDU41" s="384">
        <f>Application!SEV630</f>
        <v>0</v>
      </c>
      <c r="SDW41" s="384">
        <f>Application!SEX630</f>
        <v>0</v>
      </c>
      <c r="SDY41" s="384">
        <f>Application!SEZ630</f>
        <v>0</v>
      </c>
      <c r="SEA41" s="384">
        <f>Application!SFB630</f>
        <v>0</v>
      </c>
      <c r="SEC41" s="384">
        <f>Application!SFD630</f>
        <v>0</v>
      </c>
      <c r="SEE41" s="384">
        <f>Application!SFF630</f>
        <v>0</v>
      </c>
      <c r="SEG41" s="384">
        <f>Application!SFH630</f>
        <v>0</v>
      </c>
      <c r="SEI41" s="384">
        <f>Application!SFJ630</f>
        <v>0</v>
      </c>
      <c r="SEK41" s="384">
        <f>Application!SFL630</f>
        <v>0</v>
      </c>
      <c r="SEM41" s="384">
        <f>Application!SFN630</f>
        <v>0</v>
      </c>
      <c r="SEO41" s="384">
        <f>Application!SFP630</f>
        <v>0</v>
      </c>
      <c r="SEQ41" s="384">
        <f>Application!SFR630</f>
        <v>0</v>
      </c>
      <c r="SES41" s="384">
        <f>Application!SFT630</f>
        <v>0</v>
      </c>
      <c r="SEU41" s="384">
        <f>Application!SFV630</f>
        <v>0</v>
      </c>
      <c r="SEW41" s="384">
        <f>Application!SFX630</f>
        <v>0</v>
      </c>
      <c r="SEY41" s="384">
        <f>Application!SFZ630</f>
        <v>0</v>
      </c>
      <c r="SFA41" s="384">
        <f>Application!SGB630</f>
        <v>0</v>
      </c>
      <c r="SFC41" s="384">
        <f>Application!SGD630</f>
        <v>0</v>
      </c>
      <c r="SFE41" s="384">
        <f>Application!SGF630</f>
        <v>0</v>
      </c>
      <c r="SFG41" s="384">
        <f>Application!SGH630</f>
        <v>0</v>
      </c>
      <c r="SFI41" s="384">
        <f>Application!SGJ630</f>
        <v>0</v>
      </c>
      <c r="SFK41" s="384">
        <f>Application!SGL630</f>
        <v>0</v>
      </c>
      <c r="SFM41" s="384">
        <f>Application!SGN630</f>
        <v>0</v>
      </c>
      <c r="SFO41" s="384">
        <f>Application!SGP630</f>
        <v>0</v>
      </c>
      <c r="SFQ41" s="384">
        <f>Application!SGR630</f>
        <v>0</v>
      </c>
      <c r="SFS41" s="384">
        <f>Application!SGT630</f>
        <v>0</v>
      </c>
      <c r="SFU41" s="384">
        <f>Application!SGV630</f>
        <v>0</v>
      </c>
      <c r="SFW41" s="384">
        <f>Application!SGX630</f>
        <v>0</v>
      </c>
      <c r="SFY41" s="384">
        <f>Application!SGZ630</f>
        <v>0</v>
      </c>
      <c r="SGA41" s="384">
        <f>Application!SHB630</f>
        <v>0</v>
      </c>
      <c r="SGC41" s="384">
        <f>Application!SHD630</f>
        <v>0</v>
      </c>
      <c r="SGE41" s="384">
        <f>Application!SHF630</f>
        <v>0</v>
      </c>
      <c r="SGG41" s="384">
        <f>Application!SHH630</f>
        <v>0</v>
      </c>
      <c r="SGI41" s="384">
        <f>Application!SHJ630</f>
        <v>0</v>
      </c>
      <c r="SGK41" s="384">
        <f>Application!SHL630</f>
        <v>0</v>
      </c>
      <c r="SGM41" s="384">
        <f>Application!SHN630</f>
        <v>0</v>
      </c>
      <c r="SGO41" s="384">
        <f>Application!SHP630</f>
        <v>0</v>
      </c>
      <c r="SGQ41" s="384">
        <f>Application!SHR630</f>
        <v>0</v>
      </c>
      <c r="SGS41" s="384">
        <f>Application!SHT630</f>
        <v>0</v>
      </c>
      <c r="SGU41" s="384">
        <f>Application!SHV630</f>
        <v>0</v>
      </c>
      <c r="SGW41" s="384">
        <f>Application!SHX630</f>
        <v>0</v>
      </c>
      <c r="SGY41" s="384">
        <f>Application!SHZ630</f>
        <v>0</v>
      </c>
      <c r="SHA41" s="384">
        <f>Application!SIB630</f>
        <v>0</v>
      </c>
      <c r="SHC41" s="384">
        <f>Application!SID630</f>
        <v>0</v>
      </c>
      <c r="SHE41" s="384">
        <f>Application!SIF630</f>
        <v>0</v>
      </c>
      <c r="SHG41" s="384">
        <f>Application!SIH630</f>
        <v>0</v>
      </c>
      <c r="SHI41" s="384">
        <f>Application!SIJ630</f>
        <v>0</v>
      </c>
      <c r="SHK41" s="384">
        <f>Application!SIL630</f>
        <v>0</v>
      </c>
      <c r="SHM41" s="384">
        <f>Application!SIN630</f>
        <v>0</v>
      </c>
      <c r="SHO41" s="384">
        <f>Application!SIP630</f>
        <v>0</v>
      </c>
      <c r="SHQ41" s="384">
        <f>Application!SIR630</f>
        <v>0</v>
      </c>
      <c r="SHS41" s="384">
        <f>Application!SIT630</f>
        <v>0</v>
      </c>
      <c r="SHU41" s="384">
        <f>Application!SIV630</f>
        <v>0</v>
      </c>
      <c r="SHW41" s="384">
        <f>Application!SIX630</f>
        <v>0</v>
      </c>
      <c r="SHY41" s="384">
        <f>Application!SIZ630</f>
        <v>0</v>
      </c>
      <c r="SIA41" s="384">
        <f>Application!SJB630</f>
        <v>0</v>
      </c>
      <c r="SIC41" s="384">
        <f>Application!SJD630</f>
        <v>0</v>
      </c>
      <c r="SIE41" s="384">
        <f>Application!SJF630</f>
        <v>0</v>
      </c>
      <c r="SIG41" s="384">
        <f>Application!SJH630</f>
        <v>0</v>
      </c>
      <c r="SII41" s="384">
        <f>Application!SJJ630</f>
        <v>0</v>
      </c>
      <c r="SIK41" s="384">
        <f>Application!SJL630</f>
        <v>0</v>
      </c>
      <c r="SIM41" s="384">
        <f>Application!SJN630</f>
        <v>0</v>
      </c>
      <c r="SIO41" s="384">
        <f>Application!SJP630</f>
        <v>0</v>
      </c>
      <c r="SIQ41" s="384">
        <f>Application!SJR630</f>
        <v>0</v>
      </c>
      <c r="SIS41" s="384">
        <f>Application!SJT630</f>
        <v>0</v>
      </c>
      <c r="SIU41" s="384">
        <f>Application!SJV630</f>
        <v>0</v>
      </c>
      <c r="SIW41" s="384">
        <f>Application!SJX630</f>
        <v>0</v>
      </c>
      <c r="SIY41" s="384">
        <f>Application!SJZ630</f>
        <v>0</v>
      </c>
      <c r="SJA41" s="384">
        <f>Application!SKB630</f>
        <v>0</v>
      </c>
      <c r="SJC41" s="384">
        <f>Application!SKD630</f>
        <v>0</v>
      </c>
      <c r="SJE41" s="384">
        <f>Application!SKF630</f>
        <v>0</v>
      </c>
      <c r="SJG41" s="384">
        <f>Application!SKH630</f>
        <v>0</v>
      </c>
      <c r="SJI41" s="384">
        <f>Application!SKJ630</f>
        <v>0</v>
      </c>
      <c r="SJK41" s="384">
        <f>Application!SKL630</f>
        <v>0</v>
      </c>
      <c r="SJM41" s="384">
        <f>Application!SKN630</f>
        <v>0</v>
      </c>
      <c r="SJO41" s="384">
        <f>Application!SKP630</f>
        <v>0</v>
      </c>
      <c r="SJQ41" s="384">
        <f>Application!SKR630</f>
        <v>0</v>
      </c>
      <c r="SJS41" s="384">
        <f>Application!SKT630</f>
        <v>0</v>
      </c>
      <c r="SJU41" s="384">
        <f>Application!SKV630</f>
        <v>0</v>
      </c>
      <c r="SJW41" s="384">
        <f>Application!SKX630</f>
        <v>0</v>
      </c>
      <c r="SJY41" s="384">
        <f>Application!SKZ630</f>
        <v>0</v>
      </c>
      <c r="SKA41" s="384">
        <f>Application!SLB630</f>
        <v>0</v>
      </c>
      <c r="SKC41" s="384">
        <f>Application!SLD630</f>
        <v>0</v>
      </c>
      <c r="SKE41" s="384">
        <f>Application!SLF630</f>
        <v>0</v>
      </c>
      <c r="SKG41" s="384">
        <f>Application!SLH630</f>
        <v>0</v>
      </c>
      <c r="SKI41" s="384">
        <f>Application!SLJ630</f>
        <v>0</v>
      </c>
      <c r="SKK41" s="384">
        <f>Application!SLL630</f>
        <v>0</v>
      </c>
      <c r="SKM41" s="384">
        <f>Application!SLN630</f>
        <v>0</v>
      </c>
      <c r="SKO41" s="384">
        <f>Application!SLP630</f>
        <v>0</v>
      </c>
      <c r="SKQ41" s="384">
        <f>Application!SLR630</f>
        <v>0</v>
      </c>
      <c r="SKS41" s="384">
        <f>Application!SLT630</f>
        <v>0</v>
      </c>
      <c r="SKU41" s="384">
        <f>Application!SLV630</f>
        <v>0</v>
      </c>
      <c r="SKW41" s="384">
        <f>Application!SLX630</f>
        <v>0</v>
      </c>
      <c r="SKY41" s="384">
        <f>Application!SLZ630</f>
        <v>0</v>
      </c>
      <c r="SLA41" s="384">
        <f>Application!SMB630</f>
        <v>0</v>
      </c>
      <c r="SLC41" s="384">
        <f>Application!SMD630</f>
        <v>0</v>
      </c>
      <c r="SLE41" s="384">
        <f>Application!SMF630</f>
        <v>0</v>
      </c>
      <c r="SLG41" s="384">
        <f>Application!SMH630</f>
        <v>0</v>
      </c>
      <c r="SLI41" s="384">
        <f>Application!SMJ630</f>
        <v>0</v>
      </c>
      <c r="SLK41" s="384">
        <f>Application!SML630</f>
        <v>0</v>
      </c>
      <c r="SLM41" s="384">
        <f>Application!SMN630</f>
        <v>0</v>
      </c>
      <c r="SLO41" s="384">
        <f>Application!SMP630</f>
        <v>0</v>
      </c>
      <c r="SLQ41" s="384">
        <f>Application!SMR630</f>
        <v>0</v>
      </c>
      <c r="SLS41" s="384">
        <f>Application!SMT630</f>
        <v>0</v>
      </c>
      <c r="SLU41" s="384">
        <f>Application!SMV630</f>
        <v>0</v>
      </c>
      <c r="SLW41" s="384">
        <f>Application!SMX630</f>
        <v>0</v>
      </c>
      <c r="SLY41" s="384">
        <f>Application!SMZ630</f>
        <v>0</v>
      </c>
      <c r="SMA41" s="384">
        <f>Application!SNB630</f>
        <v>0</v>
      </c>
      <c r="SMC41" s="384">
        <f>Application!SND630</f>
        <v>0</v>
      </c>
      <c r="SME41" s="384">
        <f>Application!SNF630</f>
        <v>0</v>
      </c>
      <c r="SMG41" s="384">
        <f>Application!SNH630</f>
        <v>0</v>
      </c>
      <c r="SMI41" s="384">
        <f>Application!SNJ630</f>
        <v>0</v>
      </c>
      <c r="SMK41" s="384">
        <f>Application!SNL630</f>
        <v>0</v>
      </c>
      <c r="SMM41" s="384">
        <f>Application!SNN630</f>
        <v>0</v>
      </c>
      <c r="SMO41" s="384">
        <f>Application!SNP630</f>
        <v>0</v>
      </c>
      <c r="SMQ41" s="384">
        <f>Application!SNR630</f>
        <v>0</v>
      </c>
      <c r="SMS41" s="384">
        <f>Application!SNT630</f>
        <v>0</v>
      </c>
      <c r="SMU41" s="384">
        <f>Application!SNV630</f>
        <v>0</v>
      </c>
      <c r="SMW41" s="384">
        <f>Application!SNX630</f>
        <v>0</v>
      </c>
      <c r="SMY41" s="384">
        <f>Application!SNZ630</f>
        <v>0</v>
      </c>
      <c r="SNA41" s="384">
        <f>Application!SOB630</f>
        <v>0</v>
      </c>
      <c r="SNC41" s="384">
        <f>Application!SOD630</f>
        <v>0</v>
      </c>
      <c r="SNE41" s="384">
        <f>Application!SOF630</f>
        <v>0</v>
      </c>
      <c r="SNG41" s="384">
        <f>Application!SOH630</f>
        <v>0</v>
      </c>
      <c r="SNI41" s="384">
        <f>Application!SOJ630</f>
        <v>0</v>
      </c>
      <c r="SNK41" s="384">
        <f>Application!SOL630</f>
        <v>0</v>
      </c>
      <c r="SNM41" s="384">
        <f>Application!SON630</f>
        <v>0</v>
      </c>
      <c r="SNO41" s="384">
        <f>Application!SOP630</f>
        <v>0</v>
      </c>
      <c r="SNQ41" s="384">
        <f>Application!SOR630</f>
        <v>0</v>
      </c>
      <c r="SNS41" s="384">
        <f>Application!SOT630</f>
        <v>0</v>
      </c>
      <c r="SNU41" s="384">
        <f>Application!SOV630</f>
        <v>0</v>
      </c>
      <c r="SNW41" s="384">
        <f>Application!SOX630</f>
        <v>0</v>
      </c>
      <c r="SNY41" s="384">
        <f>Application!SOZ630</f>
        <v>0</v>
      </c>
      <c r="SOA41" s="384">
        <f>Application!SPB630</f>
        <v>0</v>
      </c>
      <c r="SOC41" s="384">
        <f>Application!SPD630</f>
        <v>0</v>
      </c>
      <c r="SOE41" s="384">
        <f>Application!SPF630</f>
        <v>0</v>
      </c>
      <c r="SOG41" s="384">
        <f>Application!SPH630</f>
        <v>0</v>
      </c>
      <c r="SOI41" s="384">
        <f>Application!SPJ630</f>
        <v>0</v>
      </c>
      <c r="SOK41" s="384">
        <f>Application!SPL630</f>
        <v>0</v>
      </c>
      <c r="SOM41" s="384">
        <f>Application!SPN630</f>
        <v>0</v>
      </c>
      <c r="SOO41" s="384">
        <f>Application!SPP630</f>
        <v>0</v>
      </c>
      <c r="SOQ41" s="384">
        <f>Application!SPR630</f>
        <v>0</v>
      </c>
      <c r="SOS41" s="384">
        <f>Application!SPT630</f>
        <v>0</v>
      </c>
      <c r="SOU41" s="384">
        <f>Application!SPV630</f>
        <v>0</v>
      </c>
      <c r="SOW41" s="384">
        <f>Application!SPX630</f>
        <v>0</v>
      </c>
      <c r="SOY41" s="384">
        <f>Application!SPZ630</f>
        <v>0</v>
      </c>
      <c r="SPA41" s="384">
        <f>Application!SQB630</f>
        <v>0</v>
      </c>
      <c r="SPC41" s="384">
        <f>Application!SQD630</f>
        <v>0</v>
      </c>
      <c r="SPE41" s="384">
        <f>Application!SQF630</f>
        <v>0</v>
      </c>
      <c r="SPG41" s="384">
        <f>Application!SQH630</f>
        <v>0</v>
      </c>
      <c r="SPI41" s="384">
        <f>Application!SQJ630</f>
        <v>0</v>
      </c>
      <c r="SPK41" s="384">
        <f>Application!SQL630</f>
        <v>0</v>
      </c>
      <c r="SPM41" s="384">
        <f>Application!SQN630</f>
        <v>0</v>
      </c>
      <c r="SPO41" s="384">
        <f>Application!SQP630</f>
        <v>0</v>
      </c>
      <c r="SPQ41" s="384">
        <f>Application!SQR630</f>
        <v>0</v>
      </c>
      <c r="SPS41" s="384">
        <f>Application!SQT630</f>
        <v>0</v>
      </c>
      <c r="SPU41" s="384">
        <f>Application!SQV630</f>
        <v>0</v>
      </c>
      <c r="SPW41" s="384">
        <f>Application!SQX630</f>
        <v>0</v>
      </c>
      <c r="SPY41" s="384">
        <f>Application!SQZ630</f>
        <v>0</v>
      </c>
      <c r="SQA41" s="384">
        <f>Application!SRB630</f>
        <v>0</v>
      </c>
      <c r="SQC41" s="384">
        <f>Application!SRD630</f>
        <v>0</v>
      </c>
      <c r="SQE41" s="384">
        <f>Application!SRF630</f>
        <v>0</v>
      </c>
      <c r="SQG41" s="384">
        <f>Application!SRH630</f>
        <v>0</v>
      </c>
      <c r="SQI41" s="384">
        <f>Application!SRJ630</f>
        <v>0</v>
      </c>
      <c r="SQK41" s="384">
        <f>Application!SRL630</f>
        <v>0</v>
      </c>
      <c r="SQM41" s="384">
        <f>Application!SRN630</f>
        <v>0</v>
      </c>
      <c r="SQO41" s="384">
        <f>Application!SRP630</f>
        <v>0</v>
      </c>
      <c r="SQQ41" s="384">
        <f>Application!SRR630</f>
        <v>0</v>
      </c>
      <c r="SQS41" s="384">
        <f>Application!SRT630</f>
        <v>0</v>
      </c>
      <c r="SQU41" s="384">
        <f>Application!SRV630</f>
        <v>0</v>
      </c>
      <c r="SQW41" s="384">
        <f>Application!SRX630</f>
        <v>0</v>
      </c>
      <c r="SQY41" s="384">
        <f>Application!SRZ630</f>
        <v>0</v>
      </c>
      <c r="SRA41" s="384">
        <f>Application!SSB630</f>
        <v>0</v>
      </c>
      <c r="SRC41" s="384">
        <f>Application!SSD630</f>
        <v>0</v>
      </c>
      <c r="SRE41" s="384">
        <f>Application!SSF630</f>
        <v>0</v>
      </c>
      <c r="SRG41" s="384">
        <f>Application!SSH630</f>
        <v>0</v>
      </c>
      <c r="SRI41" s="384">
        <f>Application!SSJ630</f>
        <v>0</v>
      </c>
      <c r="SRK41" s="384">
        <f>Application!SSL630</f>
        <v>0</v>
      </c>
      <c r="SRM41" s="384">
        <f>Application!SSN630</f>
        <v>0</v>
      </c>
      <c r="SRO41" s="384">
        <f>Application!SSP630</f>
        <v>0</v>
      </c>
      <c r="SRQ41" s="384">
        <f>Application!SSR630</f>
        <v>0</v>
      </c>
      <c r="SRS41" s="384">
        <f>Application!SST630</f>
        <v>0</v>
      </c>
      <c r="SRU41" s="384">
        <f>Application!SSV630</f>
        <v>0</v>
      </c>
      <c r="SRW41" s="384">
        <f>Application!SSX630</f>
        <v>0</v>
      </c>
      <c r="SRY41" s="384">
        <f>Application!SSZ630</f>
        <v>0</v>
      </c>
      <c r="SSA41" s="384">
        <f>Application!STB630</f>
        <v>0</v>
      </c>
      <c r="SSC41" s="384">
        <f>Application!STD630</f>
        <v>0</v>
      </c>
      <c r="SSE41" s="384">
        <f>Application!STF630</f>
        <v>0</v>
      </c>
      <c r="SSG41" s="384">
        <f>Application!STH630</f>
        <v>0</v>
      </c>
      <c r="SSI41" s="384">
        <f>Application!STJ630</f>
        <v>0</v>
      </c>
      <c r="SSK41" s="384">
        <f>Application!STL630</f>
        <v>0</v>
      </c>
      <c r="SSM41" s="384">
        <f>Application!STN630</f>
        <v>0</v>
      </c>
      <c r="SSO41" s="384">
        <f>Application!STP630</f>
        <v>0</v>
      </c>
      <c r="SSQ41" s="384">
        <f>Application!STR630</f>
        <v>0</v>
      </c>
      <c r="SSS41" s="384">
        <f>Application!STT630</f>
        <v>0</v>
      </c>
      <c r="SSU41" s="384">
        <f>Application!STV630</f>
        <v>0</v>
      </c>
      <c r="SSW41" s="384">
        <f>Application!STX630</f>
        <v>0</v>
      </c>
      <c r="SSY41" s="384">
        <f>Application!STZ630</f>
        <v>0</v>
      </c>
      <c r="STA41" s="384">
        <f>Application!SUB630</f>
        <v>0</v>
      </c>
      <c r="STC41" s="384">
        <f>Application!SUD630</f>
        <v>0</v>
      </c>
      <c r="STE41" s="384">
        <f>Application!SUF630</f>
        <v>0</v>
      </c>
      <c r="STG41" s="384">
        <f>Application!SUH630</f>
        <v>0</v>
      </c>
      <c r="STI41" s="384">
        <f>Application!SUJ630</f>
        <v>0</v>
      </c>
      <c r="STK41" s="384">
        <f>Application!SUL630</f>
        <v>0</v>
      </c>
      <c r="STM41" s="384">
        <f>Application!SUN630</f>
        <v>0</v>
      </c>
      <c r="STO41" s="384">
        <f>Application!SUP630</f>
        <v>0</v>
      </c>
      <c r="STQ41" s="384">
        <f>Application!SUR630</f>
        <v>0</v>
      </c>
      <c r="STS41" s="384">
        <f>Application!SUT630</f>
        <v>0</v>
      </c>
      <c r="STU41" s="384">
        <f>Application!SUV630</f>
        <v>0</v>
      </c>
      <c r="STW41" s="384">
        <f>Application!SUX630</f>
        <v>0</v>
      </c>
      <c r="STY41" s="384">
        <f>Application!SUZ630</f>
        <v>0</v>
      </c>
      <c r="SUA41" s="384">
        <f>Application!SVB630</f>
        <v>0</v>
      </c>
      <c r="SUC41" s="384">
        <f>Application!SVD630</f>
        <v>0</v>
      </c>
      <c r="SUE41" s="384">
        <f>Application!SVF630</f>
        <v>0</v>
      </c>
      <c r="SUG41" s="384">
        <f>Application!SVH630</f>
        <v>0</v>
      </c>
      <c r="SUI41" s="384">
        <f>Application!SVJ630</f>
        <v>0</v>
      </c>
      <c r="SUK41" s="384">
        <f>Application!SVL630</f>
        <v>0</v>
      </c>
      <c r="SUM41" s="384">
        <f>Application!SVN630</f>
        <v>0</v>
      </c>
      <c r="SUO41" s="384">
        <f>Application!SVP630</f>
        <v>0</v>
      </c>
      <c r="SUQ41" s="384">
        <f>Application!SVR630</f>
        <v>0</v>
      </c>
      <c r="SUS41" s="384">
        <f>Application!SVT630</f>
        <v>0</v>
      </c>
      <c r="SUU41" s="384">
        <f>Application!SVV630</f>
        <v>0</v>
      </c>
      <c r="SUW41" s="384">
        <f>Application!SVX630</f>
        <v>0</v>
      </c>
      <c r="SUY41" s="384">
        <f>Application!SVZ630</f>
        <v>0</v>
      </c>
      <c r="SVA41" s="384">
        <f>Application!SWB630</f>
        <v>0</v>
      </c>
      <c r="SVC41" s="384">
        <f>Application!SWD630</f>
        <v>0</v>
      </c>
      <c r="SVE41" s="384">
        <f>Application!SWF630</f>
        <v>0</v>
      </c>
      <c r="SVG41" s="384">
        <f>Application!SWH630</f>
        <v>0</v>
      </c>
      <c r="SVI41" s="384">
        <f>Application!SWJ630</f>
        <v>0</v>
      </c>
      <c r="SVK41" s="384">
        <f>Application!SWL630</f>
        <v>0</v>
      </c>
      <c r="SVM41" s="384">
        <f>Application!SWN630</f>
        <v>0</v>
      </c>
      <c r="SVO41" s="384">
        <f>Application!SWP630</f>
        <v>0</v>
      </c>
      <c r="SVQ41" s="384">
        <f>Application!SWR630</f>
        <v>0</v>
      </c>
      <c r="SVS41" s="384">
        <f>Application!SWT630</f>
        <v>0</v>
      </c>
      <c r="SVU41" s="384">
        <f>Application!SWV630</f>
        <v>0</v>
      </c>
      <c r="SVW41" s="384">
        <f>Application!SWX630</f>
        <v>0</v>
      </c>
      <c r="SVY41" s="384">
        <f>Application!SWZ630</f>
        <v>0</v>
      </c>
      <c r="SWA41" s="384">
        <f>Application!SXB630</f>
        <v>0</v>
      </c>
      <c r="SWC41" s="384">
        <f>Application!SXD630</f>
        <v>0</v>
      </c>
      <c r="SWE41" s="384">
        <f>Application!SXF630</f>
        <v>0</v>
      </c>
      <c r="SWG41" s="384">
        <f>Application!SXH630</f>
        <v>0</v>
      </c>
      <c r="SWI41" s="384">
        <f>Application!SXJ630</f>
        <v>0</v>
      </c>
      <c r="SWK41" s="384">
        <f>Application!SXL630</f>
        <v>0</v>
      </c>
      <c r="SWM41" s="384">
        <f>Application!SXN630</f>
        <v>0</v>
      </c>
      <c r="SWO41" s="384">
        <f>Application!SXP630</f>
        <v>0</v>
      </c>
      <c r="SWQ41" s="384">
        <f>Application!SXR630</f>
        <v>0</v>
      </c>
      <c r="SWS41" s="384">
        <f>Application!SXT630</f>
        <v>0</v>
      </c>
      <c r="SWU41" s="384">
        <f>Application!SXV630</f>
        <v>0</v>
      </c>
      <c r="SWW41" s="384">
        <f>Application!SXX630</f>
        <v>0</v>
      </c>
      <c r="SWY41" s="384">
        <f>Application!SXZ630</f>
        <v>0</v>
      </c>
      <c r="SXA41" s="384">
        <f>Application!SYB630</f>
        <v>0</v>
      </c>
      <c r="SXC41" s="384">
        <f>Application!SYD630</f>
        <v>0</v>
      </c>
      <c r="SXE41" s="384">
        <f>Application!SYF630</f>
        <v>0</v>
      </c>
      <c r="SXG41" s="384">
        <f>Application!SYH630</f>
        <v>0</v>
      </c>
      <c r="SXI41" s="384">
        <f>Application!SYJ630</f>
        <v>0</v>
      </c>
      <c r="SXK41" s="384">
        <f>Application!SYL630</f>
        <v>0</v>
      </c>
      <c r="SXM41" s="384">
        <f>Application!SYN630</f>
        <v>0</v>
      </c>
      <c r="SXO41" s="384">
        <f>Application!SYP630</f>
        <v>0</v>
      </c>
      <c r="SXQ41" s="384">
        <f>Application!SYR630</f>
        <v>0</v>
      </c>
      <c r="SXS41" s="384">
        <f>Application!SYT630</f>
        <v>0</v>
      </c>
      <c r="SXU41" s="384">
        <f>Application!SYV630</f>
        <v>0</v>
      </c>
      <c r="SXW41" s="384">
        <f>Application!SYX630</f>
        <v>0</v>
      </c>
      <c r="SXY41" s="384">
        <f>Application!SYZ630</f>
        <v>0</v>
      </c>
      <c r="SYA41" s="384">
        <f>Application!SZB630</f>
        <v>0</v>
      </c>
      <c r="SYC41" s="384">
        <f>Application!SZD630</f>
        <v>0</v>
      </c>
      <c r="SYE41" s="384">
        <f>Application!SZF630</f>
        <v>0</v>
      </c>
      <c r="SYG41" s="384">
        <f>Application!SZH630</f>
        <v>0</v>
      </c>
      <c r="SYI41" s="384">
        <f>Application!SZJ630</f>
        <v>0</v>
      </c>
      <c r="SYK41" s="384">
        <f>Application!SZL630</f>
        <v>0</v>
      </c>
      <c r="SYM41" s="384">
        <f>Application!SZN630</f>
        <v>0</v>
      </c>
      <c r="SYO41" s="384">
        <f>Application!SZP630</f>
        <v>0</v>
      </c>
      <c r="SYQ41" s="384">
        <f>Application!SZR630</f>
        <v>0</v>
      </c>
      <c r="SYS41" s="384">
        <f>Application!SZT630</f>
        <v>0</v>
      </c>
      <c r="SYU41" s="384">
        <f>Application!SZV630</f>
        <v>0</v>
      </c>
      <c r="SYW41" s="384">
        <f>Application!SZX630</f>
        <v>0</v>
      </c>
      <c r="SYY41" s="384">
        <f>Application!SZZ630</f>
        <v>0</v>
      </c>
      <c r="SZA41" s="384">
        <f>Application!TAB630</f>
        <v>0</v>
      </c>
      <c r="SZC41" s="384">
        <f>Application!TAD630</f>
        <v>0</v>
      </c>
      <c r="SZE41" s="384">
        <f>Application!TAF630</f>
        <v>0</v>
      </c>
      <c r="SZG41" s="384">
        <f>Application!TAH630</f>
        <v>0</v>
      </c>
      <c r="SZI41" s="384">
        <f>Application!TAJ630</f>
        <v>0</v>
      </c>
      <c r="SZK41" s="384">
        <f>Application!TAL630</f>
        <v>0</v>
      </c>
      <c r="SZM41" s="384">
        <f>Application!TAN630</f>
        <v>0</v>
      </c>
      <c r="SZO41" s="384">
        <f>Application!TAP630</f>
        <v>0</v>
      </c>
      <c r="SZQ41" s="384">
        <f>Application!TAR630</f>
        <v>0</v>
      </c>
      <c r="SZS41" s="384">
        <f>Application!TAT630</f>
        <v>0</v>
      </c>
      <c r="SZU41" s="384">
        <f>Application!TAV630</f>
        <v>0</v>
      </c>
      <c r="SZW41" s="384">
        <f>Application!TAX630</f>
        <v>0</v>
      </c>
      <c r="SZY41" s="384">
        <f>Application!TAZ630</f>
        <v>0</v>
      </c>
      <c r="TAA41" s="384">
        <f>Application!TBB630</f>
        <v>0</v>
      </c>
      <c r="TAC41" s="384">
        <f>Application!TBD630</f>
        <v>0</v>
      </c>
      <c r="TAE41" s="384">
        <f>Application!TBF630</f>
        <v>0</v>
      </c>
      <c r="TAG41" s="384">
        <f>Application!TBH630</f>
        <v>0</v>
      </c>
      <c r="TAI41" s="384">
        <f>Application!TBJ630</f>
        <v>0</v>
      </c>
      <c r="TAK41" s="384">
        <f>Application!TBL630</f>
        <v>0</v>
      </c>
      <c r="TAM41" s="384">
        <f>Application!TBN630</f>
        <v>0</v>
      </c>
      <c r="TAO41" s="384">
        <f>Application!TBP630</f>
        <v>0</v>
      </c>
      <c r="TAQ41" s="384">
        <f>Application!TBR630</f>
        <v>0</v>
      </c>
      <c r="TAS41" s="384">
        <f>Application!TBT630</f>
        <v>0</v>
      </c>
      <c r="TAU41" s="384">
        <f>Application!TBV630</f>
        <v>0</v>
      </c>
      <c r="TAW41" s="384">
        <f>Application!TBX630</f>
        <v>0</v>
      </c>
      <c r="TAY41" s="384">
        <f>Application!TBZ630</f>
        <v>0</v>
      </c>
      <c r="TBA41" s="384">
        <f>Application!TCB630</f>
        <v>0</v>
      </c>
      <c r="TBC41" s="384">
        <f>Application!TCD630</f>
        <v>0</v>
      </c>
      <c r="TBE41" s="384">
        <f>Application!TCF630</f>
        <v>0</v>
      </c>
      <c r="TBG41" s="384">
        <f>Application!TCH630</f>
        <v>0</v>
      </c>
      <c r="TBI41" s="384">
        <f>Application!TCJ630</f>
        <v>0</v>
      </c>
      <c r="TBK41" s="384">
        <f>Application!TCL630</f>
        <v>0</v>
      </c>
      <c r="TBM41" s="384">
        <f>Application!TCN630</f>
        <v>0</v>
      </c>
      <c r="TBO41" s="384">
        <f>Application!TCP630</f>
        <v>0</v>
      </c>
      <c r="TBQ41" s="384">
        <f>Application!TCR630</f>
        <v>0</v>
      </c>
      <c r="TBS41" s="384">
        <f>Application!TCT630</f>
        <v>0</v>
      </c>
      <c r="TBU41" s="384">
        <f>Application!TCV630</f>
        <v>0</v>
      </c>
      <c r="TBW41" s="384">
        <f>Application!TCX630</f>
        <v>0</v>
      </c>
      <c r="TBY41" s="384">
        <f>Application!TCZ630</f>
        <v>0</v>
      </c>
      <c r="TCA41" s="384">
        <f>Application!TDB630</f>
        <v>0</v>
      </c>
      <c r="TCC41" s="384">
        <f>Application!TDD630</f>
        <v>0</v>
      </c>
      <c r="TCE41" s="384">
        <f>Application!TDF630</f>
        <v>0</v>
      </c>
      <c r="TCG41" s="384">
        <f>Application!TDH630</f>
        <v>0</v>
      </c>
      <c r="TCI41" s="384">
        <f>Application!TDJ630</f>
        <v>0</v>
      </c>
      <c r="TCK41" s="384">
        <f>Application!TDL630</f>
        <v>0</v>
      </c>
      <c r="TCM41" s="384">
        <f>Application!TDN630</f>
        <v>0</v>
      </c>
      <c r="TCO41" s="384">
        <f>Application!TDP630</f>
        <v>0</v>
      </c>
      <c r="TCQ41" s="384">
        <f>Application!TDR630</f>
        <v>0</v>
      </c>
      <c r="TCS41" s="384">
        <f>Application!TDT630</f>
        <v>0</v>
      </c>
      <c r="TCU41" s="384">
        <f>Application!TDV630</f>
        <v>0</v>
      </c>
      <c r="TCW41" s="384">
        <f>Application!TDX630</f>
        <v>0</v>
      </c>
      <c r="TCY41" s="384">
        <f>Application!TDZ630</f>
        <v>0</v>
      </c>
      <c r="TDA41" s="384">
        <f>Application!TEB630</f>
        <v>0</v>
      </c>
      <c r="TDC41" s="384">
        <f>Application!TED630</f>
        <v>0</v>
      </c>
      <c r="TDE41" s="384">
        <f>Application!TEF630</f>
        <v>0</v>
      </c>
      <c r="TDG41" s="384">
        <f>Application!TEH630</f>
        <v>0</v>
      </c>
      <c r="TDI41" s="384">
        <f>Application!TEJ630</f>
        <v>0</v>
      </c>
      <c r="TDK41" s="384">
        <f>Application!TEL630</f>
        <v>0</v>
      </c>
      <c r="TDM41" s="384">
        <f>Application!TEN630</f>
        <v>0</v>
      </c>
      <c r="TDO41" s="384">
        <f>Application!TEP630</f>
        <v>0</v>
      </c>
      <c r="TDQ41" s="384">
        <f>Application!TER630</f>
        <v>0</v>
      </c>
      <c r="TDS41" s="384">
        <f>Application!TET630</f>
        <v>0</v>
      </c>
      <c r="TDU41" s="384">
        <f>Application!TEV630</f>
        <v>0</v>
      </c>
      <c r="TDW41" s="384">
        <f>Application!TEX630</f>
        <v>0</v>
      </c>
      <c r="TDY41" s="384">
        <f>Application!TEZ630</f>
        <v>0</v>
      </c>
      <c r="TEA41" s="384">
        <f>Application!TFB630</f>
        <v>0</v>
      </c>
      <c r="TEC41" s="384">
        <f>Application!TFD630</f>
        <v>0</v>
      </c>
      <c r="TEE41" s="384">
        <f>Application!TFF630</f>
        <v>0</v>
      </c>
      <c r="TEG41" s="384">
        <f>Application!TFH630</f>
        <v>0</v>
      </c>
      <c r="TEI41" s="384">
        <f>Application!TFJ630</f>
        <v>0</v>
      </c>
      <c r="TEK41" s="384">
        <f>Application!TFL630</f>
        <v>0</v>
      </c>
      <c r="TEM41" s="384">
        <f>Application!TFN630</f>
        <v>0</v>
      </c>
      <c r="TEO41" s="384">
        <f>Application!TFP630</f>
        <v>0</v>
      </c>
      <c r="TEQ41" s="384">
        <f>Application!TFR630</f>
        <v>0</v>
      </c>
      <c r="TES41" s="384">
        <f>Application!TFT630</f>
        <v>0</v>
      </c>
      <c r="TEU41" s="384">
        <f>Application!TFV630</f>
        <v>0</v>
      </c>
      <c r="TEW41" s="384">
        <f>Application!TFX630</f>
        <v>0</v>
      </c>
      <c r="TEY41" s="384">
        <f>Application!TFZ630</f>
        <v>0</v>
      </c>
      <c r="TFA41" s="384">
        <f>Application!TGB630</f>
        <v>0</v>
      </c>
      <c r="TFC41" s="384">
        <f>Application!TGD630</f>
        <v>0</v>
      </c>
      <c r="TFE41" s="384">
        <f>Application!TGF630</f>
        <v>0</v>
      </c>
      <c r="TFG41" s="384">
        <f>Application!TGH630</f>
        <v>0</v>
      </c>
      <c r="TFI41" s="384">
        <f>Application!TGJ630</f>
        <v>0</v>
      </c>
      <c r="TFK41" s="384">
        <f>Application!TGL630</f>
        <v>0</v>
      </c>
      <c r="TFM41" s="384">
        <f>Application!TGN630</f>
        <v>0</v>
      </c>
      <c r="TFO41" s="384">
        <f>Application!TGP630</f>
        <v>0</v>
      </c>
      <c r="TFQ41" s="384">
        <f>Application!TGR630</f>
        <v>0</v>
      </c>
      <c r="TFS41" s="384">
        <f>Application!TGT630</f>
        <v>0</v>
      </c>
      <c r="TFU41" s="384">
        <f>Application!TGV630</f>
        <v>0</v>
      </c>
      <c r="TFW41" s="384">
        <f>Application!TGX630</f>
        <v>0</v>
      </c>
      <c r="TFY41" s="384">
        <f>Application!TGZ630</f>
        <v>0</v>
      </c>
      <c r="TGA41" s="384">
        <f>Application!THB630</f>
        <v>0</v>
      </c>
      <c r="TGC41" s="384">
        <f>Application!THD630</f>
        <v>0</v>
      </c>
      <c r="TGE41" s="384">
        <f>Application!THF630</f>
        <v>0</v>
      </c>
      <c r="TGG41" s="384">
        <f>Application!THH630</f>
        <v>0</v>
      </c>
      <c r="TGI41" s="384">
        <f>Application!THJ630</f>
        <v>0</v>
      </c>
      <c r="TGK41" s="384">
        <f>Application!THL630</f>
        <v>0</v>
      </c>
      <c r="TGM41" s="384">
        <f>Application!THN630</f>
        <v>0</v>
      </c>
      <c r="TGO41" s="384">
        <f>Application!THP630</f>
        <v>0</v>
      </c>
      <c r="TGQ41" s="384">
        <f>Application!THR630</f>
        <v>0</v>
      </c>
      <c r="TGS41" s="384">
        <f>Application!THT630</f>
        <v>0</v>
      </c>
      <c r="TGU41" s="384">
        <f>Application!THV630</f>
        <v>0</v>
      </c>
      <c r="TGW41" s="384">
        <f>Application!THX630</f>
        <v>0</v>
      </c>
      <c r="TGY41" s="384">
        <f>Application!THZ630</f>
        <v>0</v>
      </c>
      <c r="THA41" s="384">
        <f>Application!TIB630</f>
        <v>0</v>
      </c>
      <c r="THC41" s="384">
        <f>Application!TID630</f>
        <v>0</v>
      </c>
      <c r="THE41" s="384">
        <f>Application!TIF630</f>
        <v>0</v>
      </c>
      <c r="THG41" s="384">
        <f>Application!TIH630</f>
        <v>0</v>
      </c>
      <c r="THI41" s="384">
        <f>Application!TIJ630</f>
        <v>0</v>
      </c>
      <c r="THK41" s="384">
        <f>Application!TIL630</f>
        <v>0</v>
      </c>
      <c r="THM41" s="384">
        <f>Application!TIN630</f>
        <v>0</v>
      </c>
      <c r="THO41" s="384">
        <f>Application!TIP630</f>
        <v>0</v>
      </c>
      <c r="THQ41" s="384">
        <f>Application!TIR630</f>
        <v>0</v>
      </c>
      <c r="THS41" s="384">
        <f>Application!TIT630</f>
        <v>0</v>
      </c>
      <c r="THU41" s="384">
        <f>Application!TIV630</f>
        <v>0</v>
      </c>
      <c r="THW41" s="384">
        <f>Application!TIX630</f>
        <v>0</v>
      </c>
      <c r="THY41" s="384">
        <f>Application!TIZ630</f>
        <v>0</v>
      </c>
      <c r="TIA41" s="384">
        <f>Application!TJB630</f>
        <v>0</v>
      </c>
      <c r="TIC41" s="384">
        <f>Application!TJD630</f>
        <v>0</v>
      </c>
      <c r="TIE41" s="384">
        <f>Application!TJF630</f>
        <v>0</v>
      </c>
      <c r="TIG41" s="384">
        <f>Application!TJH630</f>
        <v>0</v>
      </c>
      <c r="TII41" s="384">
        <f>Application!TJJ630</f>
        <v>0</v>
      </c>
      <c r="TIK41" s="384">
        <f>Application!TJL630</f>
        <v>0</v>
      </c>
      <c r="TIM41" s="384">
        <f>Application!TJN630</f>
        <v>0</v>
      </c>
      <c r="TIO41" s="384">
        <f>Application!TJP630</f>
        <v>0</v>
      </c>
      <c r="TIQ41" s="384">
        <f>Application!TJR630</f>
        <v>0</v>
      </c>
      <c r="TIS41" s="384">
        <f>Application!TJT630</f>
        <v>0</v>
      </c>
      <c r="TIU41" s="384">
        <f>Application!TJV630</f>
        <v>0</v>
      </c>
      <c r="TIW41" s="384">
        <f>Application!TJX630</f>
        <v>0</v>
      </c>
      <c r="TIY41" s="384">
        <f>Application!TJZ630</f>
        <v>0</v>
      </c>
      <c r="TJA41" s="384">
        <f>Application!TKB630</f>
        <v>0</v>
      </c>
      <c r="TJC41" s="384">
        <f>Application!TKD630</f>
        <v>0</v>
      </c>
      <c r="TJE41" s="384">
        <f>Application!TKF630</f>
        <v>0</v>
      </c>
      <c r="TJG41" s="384">
        <f>Application!TKH630</f>
        <v>0</v>
      </c>
      <c r="TJI41" s="384">
        <f>Application!TKJ630</f>
        <v>0</v>
      </c>
      <c r="TJK41" s="384">
        <f>Application!TKL630</f>
        <v>0</v>
      </c>
      <c r="TJM41" s="384">
        <f>Application!TKN630</f>
        <v>0</v>
      </c>
      <c r="TJO41" s="384">
        <f>Application!TKP630</f>
        <v>0</v>
      </c>
      <c r="TJQ41" s="384">
        <f>Application!TKR630</f>
        <v>0</v>
      </c>
      <c r="TJS41" s="384">
        <f>Application!TKT630</f>
        <v>0</v>
      </c>
      <c r="TJU41" s="384">
        <f>Application!TKV630</f>
        <v>0</v>
      </c>
      <c r="TJW41" s="384">
        <f>Application!TKX630</f>
        <v>0</v>
      </c>
      <c r="TJY41" s="384">
        <f>Application!TKZ630</f>
        <v>0</v>
      </c>
      <c r="TKA41" s="384">
        <f>Application!TLB630</f>
        <v>0</v>
      </c>
      <c r="TKC41" s="384">
        <f>Application!TLD630</f>
        <v>0</v>
      </c>
      <c r="TKE41" s="384">
        <f>Application!TLF630</f>
        <v>0</v>
      </c>
      <c r="TKG41" s="384">
        <f>Application!TLH630</f>
        <v>0</v>
      </c>
      <c r="TKI41" s="384">
        <f>Application!TLJ630</f>
        <v>0</v>
      </c>
      <c r="TKK41" s="384">
        <f>Application!TLL630</f>
        <v>0</v>
      </c>
      <c r="TKM41" s="384">
        <f>Application!TLN630</f>
        <v>0</v>
      </c>
      <c r="TKO41" s="384">
        <f>Application!TLP630</f>
        <v>0</v>
      </c>
      <c r="TKQ41" s="384">
        <f>Application!TLR630</f>
        <v>0</v>
      </c>
      <c r="TKS41" s="384">
        <f>Application!TLT630</f>
        <v>0</v>
      </c>
      <c r="TKU41" s="384">
        <f>Application!TLV630</f>
        <v>0</v>
      </c>
      <c r="TKW41" s="384">
        <f>Application!TLX630</f>
        <v>0</v>
      </c>
      <c r="TKY41" s="384">
        <f>Application!TLZ630</f>
        <v>0</v>
      </c>
      <c r="TLA41" s="384">
        <f>Application!TMB630</f>
        <v>0</v>
      </c>
      <c r="TLC41" s="384">
        <f>Application!TMD630</f>
        <v>0</v>
      </c>
      <c r="TLE41" s="384">
        <f>Application!TMF630</f>
        <v>0</v>
      </c>
      <c r="TLG41" s="384">
        <f>Application!TMH630</f>
        <v>0</v>
      </c>
      <c r="TLI41" s="384">
        <f>Application!TMJ630</f>
        <v>0</v>
      </c>
      <c r="TLK41" s="384">
        <f>Application!TML630</f>
        <v>0</v>
      </c>
      <c r="TLM41" s="384">
        <f>Application!TMN630</f>
        <v>0</v>
      </c>
      <c r="TLO41" s="384">
        <f>Application!TMP630</f>
        <v>0</v>
      </c>
      <c r="TLQ41" s="384">
        <f>Application!TMR630</f>
        <v>0</v>
      </c>
      <c r="TLS41" s="384">
        <f>Application!TMT630</f>
        <v>0</v>
      </c>
      <c r="TLU41" s="384">
        <f>Application!TMV630</f>
        <v>0</v>
      </c>
      <c r="TLW41" s="384">
        <f>Application!TMX630</f>
        <v>0</v>
      </c>
      <c r="TLY41" s="384">
        <f>Application!TMZ630</f>
        <v>0</v>
      </c>
      <c r="TMA41" s="384">
        <f>Application!TNB630</f>
        <v>0</v>
      </c>
      <c r="TMC41" s="384">
        <f>Application!TND630</f>
        <v>0</v>
      </c>
      <c r="TME41" s="384">
        <f>Application!TNF630</f>
        <v>0</v>
      </c>
      <c r="TMG41" s="384">
        <f>Application!TNH630</f>
        <v>0</v>
      </c>
      <c r="TMI41" s="384">
        <f>Application!TNJ630</f>
        <v>0</v>
      </c>
      <c r="TMK41" s="384">
        <f>Application!TNL630</f>
        <v>0</v>
      </c>
      <c r="TMM41" s="384">
        <f>Application!TNN630</f>
        <v>0</v>
      </c>
      <c r="TMO41" s="384">
        <f>Application!TNP630</f>
        <v>0</v>
      </c>
      <c r="TMQ41" s="384">
        <f>Application!TNR630</f>
        <v>0</v>
      </c>
      <c r="TMS41" s="384">
        <f>Application!TNT630</f>
        <v>0</v>
      </c>
      <c r="TMU41" s="384">
        <f>Application!TNV630</f>
        <v>0</v>
      </c>
      <c r="TMW41" s="384">
        <f>Application!TNX630</f>
        <v>0</v>
      </c>
      <c r="TMY41" s="384">
        <f>Application!TNZ630</f>
        <v>0</v>
      </c>
      <c r="TNA41" s="384">
        <f>Application!TOB630</f>
        <v>0</v>
      </c>
      <c r="TNC41" s="384">
        <f>Application!TOD630</f>
        <v>0</v>
      </c>
      <c r="TNE41" s="384">
        <f>Application!TOF630</f>
        <v>0</v>
      </c>
      <c r="TNG41" s="384">
        <f>Application!TOH630</f>
        <v>0</v>
      </c>
      <c r="TNI41" s="384">
        <f>Application!TOJ630</f>
        <v>0</v>
      </c>
      <c r="TNK41" s="384">
        <f>Application!TOL630</f>
        <v>0</v>
      </c>
      <c r="TNM41" s="384">
        <f>Application!TON630</f>
        <v>0</v>
      </c>
      <c r="TNO41" s="384">
        <f>Application!TOP630</f>
        <v>0</v>
      </c>
      <c r="TNQ41" s="384">
        <f>Application!TOR630</f>
        <v>0</v>
      </c>
      <c r="TNS41" s="384">
        <f>Application!TOT630</f>
        <v>0</v>
      </c>
      <c r="TNU41" s="384">
        <f>Application!TOV630</f>
        <v>0</v>
      </c>
      <c r="TNW41" s="384">
        <f>Application!TOX630</f>
        <v>0</v>
      </c>
      <c r="TNY41" s="384">
        <f>Application!TOZ630</f>
        <v>0</v>
      </c>
      <c r="TOA41" s="384">
        <f>Application!TPB630</f>
        <v>0</v>
      </c>
      <c r="TOC41" s="384">
        <f>Application!TPD630</f>
        <v>0</v>
      </c>
      <c r="TOE41" s="384">
        <f>Application!TPF630</f>
        <v>0</v>
      </c>
      <c r="TOG41" s="384">
        <f>Application!TPH630</f>
        <v>0</v>
      </c>
      <c r="TOI41" s="384">
        <f>Application!TPJ630</f>
        <v>0</v>
      </c>
      <c r="TOK41" s="384">
        <f>Application!TPL630</f>
        <v>0</v>
      </c>
      <c r="TOM41" s="384">
        <f>Application!TPN630</f>
        <v>0</v>
      </c>
      <c r="TOO41" s="384">
        <f>Application!TPP630</f>
        <v>0</v>
      </c>
      <c r="TOQ41" s="384">
        <f>Application!TPR630</f>
        <v>0</v>
      </c>
      <c r="TOS41" s="384">
        <f>Application!TPT630</f>
        <v>0</v>
      </c>
      <c r="TOU41" s="384">
        <f>Application!TPV630</f>
        <v>0</v>
      </c>
      <c r="TOW41" s="384">
        <f>Application!TPX630</f>
        <v>0</v>
      </c>
      <c r="TOY41" s="384">
        <f>Application!TPZ630</f>
        <v>0</v>
      </c>
      <c r="TPA41" s="384">
        <f>Application!TQB630</f>
        <v>0</v>
      </c>
      <c r="TPC41" s="384">
        <f>Application!TQD630</f>
        <v>0</v>
      </c>
      <c r="TPE41" s="384">
        <f>Application!TQF630</f>
        <v>0</v>
      </c>
      <c r="TPG41" s="384">
        <f>Application!TQH630</f>
        <v>0</v>
      </c>
      <c r="TPI41" s="384">
        <f>Application!TQJ630</f>
        <v>0</v>
      </c>
      <c r="TPK41" s="384">
        <f>Application!TQL630</f>
        <v>0</v>
      </c>
      <c r="TPM41" s="384">
        <f>Application!TQN630</f>
        <v>0</v>
      </c>
      <c r="TPO41" s="384">
        <f>Application!TQP630</f>
        <v>0</v>
      </c>
      <c r="TPQ41" s="384">
        <f>Application!TQR630</f>
        <v>0</v>
      </c>
      <c r="TPS41" s="384">
        <f>Application!TQT630</f>
        <v>0</v>
      </c>
      <c r="TPU41" s="384">
        <f>Application!TQV630</f>
        <v>0</v>
      </c>
      <c r="TPW41" s="384">
        <f>Application!TQX630</f>
        <v>0</v>
      </c>
      <c r="TPY41" s="384">
        <f>Application!TQZ630</f>
        <v>0</v>
      </c>
      <c r="TQA41" s="384">
        <f>Application!TRB630</f>
        <v>0</v>
      </c>
      <c r="TQC41" s="384">
        <f>Application!TRD630</f>
        <v>0</v>
      </c>
      <c r="TQE41" s="384">
        <f>Application!TRF630</f>
        <v>0</v>
      </c>
      <c r="TQG41" s="384">
        <f>Application!TRH630</f>
        <v>0</v>
      </c>
      <c r="TQI41" s="384">
        <f>Application!TRJ630</f>
        <v>0</v>
      </c>
      <c r="TQK41" s="384">
        <f>Application!TRL630</f>
        <v>0</v>
      </c>
      <c r="TQM41" s="384">
        <f>Application!TRN630</f>
        <v>0</v>
      </c>
      <c r="TQO41" s="384">
        <f>Application!TRP630</f>
        <v>0</v>
      </c>
      <c r="TQQ41" s="384">
        <f>Application!TRR630</f>
        <v>0</v>
      </c>
      <c r="TQS41" s="384">
        <f>Application!TRT630</f>
        <v>0</v>
      </c>
      <c r="TQU41" s="384">
        <f>Application!TRV630</f>
        <v>0</v>
      </c>
      <c r="TQW41" s="384">
        <f>Application!TRX630</f>
        <v>0</v>
      </c>
      <c r="TQY41" s="384">
        <f>Application!TRZ630</f>
        <v>0</v>
      </c>
      <c r="TRA41" s="384">
        <f>Application!TSB630</f>
        <v>0</v>
      </c>
      <c r="TRC41" s="384">
        <f>Application!TSD630</f>
        <v>0</v>
      </c>
      <c r="TRE41" s="384">
        <f>Application!TSF630</f>
        <v>0</v>
      </c>
      <c r="TRG41" s="384">
        <f>Application!TSH630</f>
        <v>0</v>
      </c>
      <c r="TRI41" s="384">
        <f>Application!TSJ630</f>
        <v>0</v>
      </c>
      <c r="TRK41" s="384">
        <f>Application!TSL630</f>
        <v>0</v>
      </c>
      <c r="TRM41" s="384">
        <f>Application!TSN630</f>
        <v>0</v>
      </c>
      <c r="TRO41" s="384">
        <f>Application!TSP630</f>
        <v>0</v>
      </c>
      <c r="TRQ41" s="384">
        <f>Application!TSR630</f>
        <v>0</v>
      </c>
      <c r="TRS41" s="384">
        <f>Application!TST630</f>
        <v>0</v>
      </c>
      <c r="TRU41" s="384">
        <f>Application!TSV630</f>
        <v>0</v>
      </c>
      <c r="TRW41" s="384">
        <f>Application!TSX630</f>
        <v>0</v>
      </c>
      <c r="TRY41" s="384">
        <f>Application!TSZ630</f>
        <v>0</v>
      </c>
      <c r="TSA41" s="384">
        <f>Application!TTB630</f>
        <v>0</v>
      </c>
      <c r="TSC41" s="384">
        <f>Application!TTD630</f>
        <v>0</v>
      </c>
      <c r="TSE41" s="384">
        <f>Application!TTF630</f>
        <v>0</v>
      </c>
      <c r="TSG41" s="384">
        <f>Application!TTH630</f>
        <v>0</v>
      </c>
      <c r="TSI41" s="384">
        <f>Application!TTJ630</f>
        <v>0</v>
      </c>
      <c r="TSK41" s="384">
        <f>Application!TTL630</f>
        <v>0</v>
      </c>
      <c r="TSM41" s="384">
        <f>Application!TTN630</f>
        <v>0</v>
      </c>
      <c r="TSO41" s="384">
        <f>Application!TTP630</f>
        <v>0</v>
      </c>
      <c r="TSQ41" s="384">
        <f>Application!TTR630</f>
        <v>0</v>
      </c>
      <c r="TSS41" s="384">
        <f>Application!TTT630</f>
        <v>0</v>
      </c>
      <c r="TSU41" s="384">
        <f>Application!TTV630</f>
        <v>0</v>
      </c>
      <c r="TSW41" s="384">
        <f>Application!TTX630</f>
        <v>0</v>
      </c>
      <c r="TSY41" s="384">
        <f>Application!TTZ630</f>
        <v>0</v>
      </c>
      <c r="TTA41" s="384">
        <f>Application!TUB630</f>
        <v>0</v>
      </c>
      <c r="TTC41" s="384">
        <f>Application!TUD630</f>
        <v>0</v>
      </c>
      <c r="TTE41" s="384">
        <f>Application!TUF630</f>
        <v>0</v>
      </c>
      <c r="TTG41" s="384">
        <f>Application!TUH630</f>
        <v>0</v>
      </c>
      <c r="TTI41" s="384">
        <f>Application!TUJ630</f>
        <v>0</v>
      </c>
      <c r="TTK41" s="384">
        <f>Application!TUL630</f>
        <v>0</v>
      </c>
      <c r="TTM41" s="384">
        <f>Application!TUN630</f>
        <v>0</v>
      </c>
      <c r="TTO41" s="384">
        <f>Application!TUP630</f>
        <v>0</v>
      </c>
      <c r="TTQ41" s="384">
        <f>Application!TUR630</f>
        <v>0</v>
      </c>
      <c r="TTS41" s="384">
        <f>Application!TUT630</f>
        <v>0</v>
      </c>
      <c r="TTU41" s="384">
        <f>Application!TUV630</f>
        <v>0</v>
      </c>
      <c r="TTW41" s="384">
        <f>Application!TUX630</f>
        <v>0</v>
      </c>
      <c r="TTY41" s="384">
        <f>Application!TUZ630</f>
        <v>0</v>
      </c>
      <c r="TUA41" s="384">
        <f>Application!TVB630</f>
        <v>0</v>
      </c>
      <c r="TUC41" s="384">
        <f>Application!TVD630</f>
        <v>0</v>
      </c>
      <c r="TUE41" s="384">
        <f>Application!TVF630</f>
        <v>0</v>
      </c>
      <c r="TUG41" s="384">
        <f>Application!TVH630</f>
        <v>0</v>
      </c>
      <c r="TUI41" s="384">
        <f>Application!TVJ630</f>
        <v>0</v>
      </c>
      <c r="TUK41" s="384">
        <f>Application!TVL630</f>
        <v>0</v>
      </c>
      <c r="TUM41" s="384">
        <f>Application!TVN630</f>
        <v>0</v>
      </c>
      <c r="TUO41" s="384">
        <f>Application!TVP630</f>
        <v>0</v>
      </c>
      <c r="TUQ41" s="384">
        <f>Application!TVR630</f>
        <v>0</v>
      </c>
      <c r="TUS41" s="384">
        <f>Application!TVT630</f>
        <v>0</v>
      </c>
      <c r="TUU41" s="384">
        <f>Application!TVV630</f>
        <v>0</v>
      </c>
      <c r="TUW41" s="384">
        <f>Application!TVX630</f>
        <v>0</v>
      </c>
      <c r="TUY41" s="384">
        <f>Application!TVZ630</f>
        <v>0</v>
      </c>
      <c r="TVA41" s="384">
        <f>Application!TWB630</f>
        <v>0</v>
      </c>
      <c r="TVC41" s="384">
        <f>Application!TWD630</f>
        <v>0</v>
      </c>
      <c r="TVE41" s="384">
        <f>Application!TWF630</f>
        <v>0</v>
      </c>
      <c r="TVG41" s="384">
        <f>Application!TWH630</f>
        <v>0</v>
      </c>
      <c r="TVI41" s="384">
        <f>Application!TWJ630</f>
        <v>0</v>
      </c>
      <c r="TVK41" s="384">
        <f>Application!TWL630</f>
        <v>0</v>
      </c>
      <c r="TVM41" s="384">
        <f>Application!TWN630</f>
        <v>0</v>
      </c>
      <c r="TVO41" s="384">
        <f>Application!TWP630</f>
        <v>0</v>
      </c>
      <c r="TVQ41" s="384">
        <f>Application!TWR630</f>
        <v>0</v>
      </c>
      <c r="TVS41" s="384">
        <f>Application!TWT630</f>
        <v>0</v>
      </c>
      <c r="TVU41" s="384">
        <f>Application!TWV630</f>
        <v>0</v>
      </c>
      <c r="TVW41" s="384">
        <f>Application!TWX630</f>
        <v>0</v>
      </c>
      <c r="TVY41" s="384">
        <f>Application!TWZ630</f>
        <v>0</v>
      </c>
      <c r="TWA41" s="384">
        <f>Application!TXB630</f>
        <v>0</v>
      </c>
      <c r="TWC41" s="384">
        <f>Application!TXD630</f>
        <v>0</v>
      </c>
      <c r="TWE41" s="384">
        <f>Application!TXF630</f>
        <v>0</v>
      </c>
      <c r="TWG41" s="384">
        <f>Application!TXH630</f>
        <v>0</v>
      </c>
      <c r="TWI41" s="384">
        <f>Application!TXJ630</f>
        <v>0</v>
      </c>
      <c r="TWK41" s="384">
        <f>Application!TXL630</f>
        <v>0</v>
      </c>
      <c r="TWM41" s="384">
        <f>Application!TXN630</f>
        <v>0</v>
      </c>
      <c r="TWO41" s="384">
        <f>Application!TXP630</f>
        <v>0</v>
      </c>
      <c r="TWQ41" s="384">
        <f>Application!TXR630</f>
        <v>0</v>
      </c>
      <c r="TWS41" s="384">
        <f>Application!TXT630</f>
        <v>0</v>
      </c>
      <c r="TWU41" s="384">
        <f>Application!TXV630</f>
        <v>0</v>
      </c>
      <c r="TWW41" s="384">
        <f>Application!TXX630</f>
        <v>0</v>
      </c>
      <c r="TWY41" s="384">
        <f>Application!TXZ630</f>
        <v>0</v>
      </c>
      <c r="TXA41" s="384">
        <f>Application!TYB630</f>
        <v>0</v>
      </c>
      <c r="TXC41" s="384">
        <f>Application!TYD630</f>
        <v>0</v>
      </c>
      <c r="TXE41" s="384">
        <f>Application!TYF630</f>
        <v>0</v>
      </c>
      <c r="TXG41" s="384">
        <f>Application!TYH630</f>
        <v>0</v>
      </c>
      <c r="TXI41" s="384">
        <f>Application!TYJ630</f>
        <v>0</v>
      </c>
      <c r="TXK41" s="384">
        <f>Application!TYL630</f>
        <v>0</v>
      </c>
      <c r="TXM41" s="384">
        <f>Application!TYN630</f>
        <v>0</v>
      </c>
      <c r="TXO41" s="384">
        <f>Application!TYP630</f>
        <v>0</v>
      </c>
      <c r="TXQ41" s="384">
        <f>Application!TYR630</f>
        <v>0</v>
      </c>
      <c r="TXS41" s="384">
        <f>Application!TYT630</f>
        <v>0</v>
      </c>
      <c r="TXU41" s="384">
        <f>Application!TYV630</f>
        <v>0</v>
      </c>
      <c r="TXW41" s="384">
        <f>Application!TYX630</f>
        <v>0</v>
      </c>
      <c r="TXY41" s="384">
        <f>Application!TYZ630</f>
        <v>0</v>
      </c>
      <c r="TYA41" s="384">
        <f>Application!TZB630</f>
        <v>0</v>
      </c>
      <c r="TYC41" s="384">
        <f>Application!TZD630</f>
        <v>0</v>
      </c>
      <c r="TYE41" s="384">
        <f>Application!TZF630</f>
        <v>0</v>
      </c>
      <c r="TYG41" s="384">
        <f>Application!TZH630</f>
        <v>0</v>
      </c>
      <c r="TYI41" s="384">
        <f>Application!TZJ630</f>
        <v>0</v>
      </c>
      <c r="TYK41" s="384">
        <f>Application!TZL630</f>
        <v>0</v>
      </c>
      <c r="TYM41" s="384">
        <f>Application!TZN630</f>
        <v>0</v>
      </c>
      <c r="TYO41" s="384">
        <f>Application!TZP630</f>
        <v>0</v>
      </c>
      <c r="TYQ41" s="384">
        <f>Application!TZR630</f>
        <v>0</v>
      </c>
      <c r="TYS41" s="384">
        <f>Application!TZT630</f>
        <v>0</v>
      </c>
      <c r="TYU41" s="384">
        <f>Application!TZV630</f>
        <v>0</v>
      </c>
      <c r="TYW41" s="384">
        <f>Application!TZX630</f>
        <v>0</v>
      </c>
      <c r="TYY41" s="384">
        <f>Application!TZZ630</f>
        <v>0</v>
      </c>
      <c r="TZA41" s="384">
        <f>Application!UAB630</f>
        <v>0</v>
      </c>
      <c r="TZC41" s="384">
        <f>Application!UAD630</f>
        <v>0</v>
      </c>
      <c r="TZE41" s="384">
        <f>Application!UAF630</f>
        <v>0</v>
      </c>
      <c r="TZG41" s="384">
        <f>Application!UAH630</f>
        <v>0</v>
      </c>
      <c r="TZI41" s="384">
        <f>Application!UAJ630</f>
        <v>0</v>
      </c>
      <c r="TZK41" s="384">
        <f>Application!UAL630</f>
        <v>0</v>
      </c>
      <c r="TZM41" s="384">
        <f>Application!UAN630</f>
        <v>0</v>
      </c>
      <c r="TZO41" s="384">
        <f>Application!UAP630</f>
        <v>0</v>
      </c>
      <c r="TZQ41" s="384">
        <f>Application!UAR630</f>
        <v>0</v>
      </c>
      <c r="TZS41" s="384">
        <f>Application!UAT630</f>
        <v>0</v>
      </c>
      <c r="TZU41" s="384">
        <f>Application!UAV630</f>
        <v>0</v>
      </c>
      <c r="TZW41" s="384">
        <f>Application!UAX630</f>
        <v>0</v>
      </c>
      <c r="TZY41" s="384">
        <f>Application!UAZ630</f>
        <v>0</v>
      </c>
      <c r="UAA41" s="384">
        <f>Application!UBB630</f>
        <v>0</v>
      </c>
      <c r="UAC41" s="384">
        <f>Application!UBD630</f>
        <v>0</v>
      </c>
      <c r="UAE41" s="384">
        <f>Application!UBF630</f>
        <v>0</v>
      </c>
      <c r="UAG41" s="384">
        <f>Application!UBH630</f>
        <v>0</v>
      </c>
      <c r="UAI41" s="384">
        <f>Application!UBJ630</f>
        <v>0</v>
      </c>
      <c r="UAK41" s="384">
        <f>Application!UBL630</f>
        <v>0</v>
      </c>
      <c r="UAM41" s="384">
        <f>Application!UBN630</f>
        <v>0</v>
      </c>
      <c r="UAO41" s="384">
        <f>Application!UBP630</f>
        <v>0</v>
      </c>
      <c r="UAQ41" s="384">
        <f>Application!UBR630</f>
        <v>0</v>
      </c>
      <c r="UAS41" s="384">
        <f>Application!UBT630</f>
        <v>0</v>
      </c>
      <c r="UAU41" s="384">
        <f>Application!UBV630</f>
        <v>0</v>
      </c>
      <c r="UAW41" s="384">
        <f>Application!UBX630</f>
        <v>0</v>
      </c>
      <c r="UAY41" s="384">
        <f>Application!UBZ630</f>
        <v>0</v>
      </c>
      <c r="UBA41" s="384">
        <f>Application!UCB630</f>
        <v>0</v>
      </c>
      <c r="UBC41" s="384">
        <f>Application!UCD630</f>
        <v>0</v>
      </c>
      <c r="UBE41" s="384">
        <f>Application!UCF630</f>
        <v>0</v>
      </c>
      <c r="UBG41" s="384">
        <f>Application!UCH630</f>
        <v>0</v>
      </c>
      <c r="UBI41" s="384">
        <f>Application!UCJ630</f>
        <v>0</v>
      </c>
      <c r="UBK41" s="384">
        <f>Application!UCL630</f>
        <v>0</v>
      </c>
      <c r="UBM41" s="384">
        <f>Application!UCN630</f>
        <v>0</v>
      </c>
      <c r="UBO41" s="384">
        <f>Application!UCP630</f>
        <v>0</v>
      </c>
      <c r="UBQ41" s="384">
        <f>Application!UCR630</f>
        <v>0</v>
      </c>
      <c r="UBS41" s="384">
        <f>Application!UCT630</f>
        <v>0</v>
      </c>
      <c r="UBU41" s="384">
        <f>Application!UCV630</f>
        <v>0</v>
      </c>
      <c r="UBW41" s="384">
        <f>Application!UCX630</f>
        <v>0</v>
      </c>
      <c r="UBY41" s="384">
        <f>Application!UCZ630</f>
        <v>0</v>
      </c>
      <c r="UCA41" s="384">
        <f>Application!UDB630</f>
        <v>0</v>
      </c>
      <c r="UCC41" s="384">
        <f>Application!UDD630</f>
        <v>0</v>
      </c>
      <c r="UCE41" s="384">
        <f>Application!UDF630</f>
        <v>0</v>
      </c>
      <c r="UCG41" s="384">
        <f>Application!UDH630</f>
        <v>0</v>
      </c>
      <c r="UCI41" s="384">
        <f>Application!UDJ630</f>
        <v>0</v>
      </c>
      <c r="UCK41" s="384">
        <f>Application!UDL630</f>
        <v>0</v>
      </c>
      <c r="UCM41" s="384">
        <f>Application!UDN630</f>
        <v>0</v>
      </c>
      <c r="UCO41" s="384">
        <f>Application!UDP630</f>
        <v>0</v>
      </c>
      <c r="UCQ41" s="384">
        <f>Application!UDR630</f>
        <v>0</v>
      </c>
      <c r="UCS41" s="384">
        <f>Application!UDT630</f>
        <v>0</v>
      </c>
      <c r="UCU41" s="384">
        <f>Application!UDV630</f>
        <v>0</v>
      </c>
      <c r="UCW41" s="384">
        <f>Application!UDX630</f>
        <v>0</v>
      </c>
      <c r="UCY41" s="384">
        <f>Application!UDZ630</f>
        <v>0</v>
      </c>
      <c r="UDA41" s="384">
        <f>Application!UEB630</f>
        <v>0</v>
      </c>
      <c r="UDC41" s="384">
        <f>Application!UED630</f>
        <v>0</v>
      </c>
      <c r="UDE41" s="384">
        <f>Application!UEF630</f>
        <v>0</v>
      </c>
      <c r="UDG41" s="384">
        <f>Application!UEH630</f>
        <v>0</v>
      </c>
      <c r="UDI41" s="384">
        <f>Application!UEJ630</f>
        <v>0</v>
      </c>
      <c r="UDK41" s="384">
        <f>Application!UEL630</f>
        <v>0</v>
      </c>
      <c r="UDM41" s="384">
        <f>Application!UEN630</f>
        <v>0</v>
      </c>
      <c r="UDO41" s="384">
        <f>Application!UEP630</f>
        <v>0</v>
      </c>
      <c r="UDQ41" s="384">
        <f>Application!UER630</f>
        <v>0</v>
      </c>
      <c r="UDS41" s="384">
        <f>Application!UET630</f>
        <v>0</v>
      </c>
      <c r="UDU41" s="384">
        <f>Application!UEV630</f>
        <v>0</v>
      </c>
      <c r="UDW41" s="384">
        <f>Application!UEX630</f>
        <v>0</v>
      </c>
      <c r="UDY41" s="384">
        <f>Application!UEZ630</f>
        <v>0</v>
      </c>
      <c r="UEA41" s="384">
        <f>Application!UFB630</f>
        <v>0</v>
      </c>
      <c r="UEC41" s="384">
        <f>Application!UFD630</f>
        <v>0</v>
      </c>
      <c r="UEE41" s="384">
        <f>Application!UFF630</f>
        <v>0</v>
      </c>
      <c r="UEG41" s="384">
        <f>Application!UFH630</f>
        <v>0</v>
      </c>
      <c r="UEI41" s="384">
        <f>Application!UFJ630</f>
        <v>0</v>
      </c>
      <c r="UEK41" s="384">
        <f>Application!UFL630</f>
        <v>0</v>
      </c>
      <c r="UEM41" s="384">
        <f>Application!UFN630</f>
        <v>0</v>
      </c>
      <c r="UEO41" s="384">
        <f>Application!UFP630</f>
        <v>0</v>
      </c>
      <c r="UEQ41" s="384">
        <f>Application!UFR630</f>
        <v>0</v>
      </c>
      <c r="UES41" s="384">
        <f>Application!UFT630</f>
        <v>0</v>
      </c>
      <c r="UEU41" s="384">
        <f>Application!UFV630</f>
        <v>0</v>
      </c>
      <c r="UEW41" s="384">
        <f>Application!UFX630</f>
        <v>0</v>
      </c>
      <c r="UEY41" s="384">
        <f>Application!UFZ630</f>
        <v>0</v>
      </c>
      <c r="UFA41" s="384">
        <f>Application!UGB630</f>
        <v>0</v>
      </c>
      <c r="UFC41" s="384">
        <f>Application!UGD630</f>
        <v>0</v>
      </c>
      <c r="UFE41" s="384">
        <f>Application!UGF630</f>
        <v>0</v>
      </c>
      <c r="UFG41" s="384">
        <f>Application!UGH630</f>
        <v>0</v>
      </c>
      <c r="UFI41" s="384">
        <f>Application!UGJ630</f>
        <v>0</v>
      </c>
      <c r="UFK41" s="384">
        <f>Application!UGL630</f>
        <v>0</v>
      </c>
      <c r="UFM41" s="384">
        <f>Application!UGN630</f>
        <v>0</v>
      </c>
      <c r="UFO41" s="384">
        <f>Application!UGP630</f>
        <v>0</v>
      </c>
      <c r="UFQ41" s="384">
        <f>Application!UGR630</f>
        <v>0</v>
      </c>
      <c r="UFS41" s="384">
        <f>Application!UGT630</f>
        <v>0</v>
      </c>
      <c r="UFU41" s="384">
        <f>Application!UGV630</f>
        <v>0</v>
      </c>
      <c r="UFW41" s="384">
        <f>Application!UGX630</f>
        <v>0</v>
      </c>
      <c r="UFY41" s="384">
        <f>Application!UGZ630</f>
        <v>0</v>
      </c>
      <c r="UGA41" s="384">
        <f>Application!UHB630</f>
        <v>0</v>
      </c>
      <c r="UGC41" s="384">
        <f>Application!UHD630</f>
        <v>0</v>
      </c>
      <c r="UGE41" s="384">
        <f>Application!UHF630</f>
        <v>0</v>
      </c>
      <c r="UGG41" s="384">
        <f>Application!UHH630</f>
        <v>0</v>
      </c>
      <c r="UGI41" s="384">
        <f>Application!UHJ630</f>
        <v>0</v>
      </c>
      <c r="UGK41" s="384">
        <f>Application!UHL630</f>
        <v>0</v>
      </c>
      <c r="UGM41" s="384">
        <f>Application!UHN630</f>
        <v>0</v>
      </c>
      <c r="UGO41" s="384">
        <f>Application!UHP630</f>
        <v>0</v>
      </c>
      <c r="UGQ41" s="384">
        <f>Application!UHR630</f>
        <v>0</v>
      </c>
      <c r="UGS41" s="384">
        <f>Application!UHT630</f>
        <v>0</v>
      </c>
      <c r="UGU41" s="384">
        <f>Application!UHV630</f>
        <v>0</v>
      </c>
      <c r="UGW41" s="384">
        <f>Application!UHX630</f>
        <v>0</v>
      </c>
      <c r="UGY41" s="384">
        <f>Application!UHZ630</f>
        <v>0</v>
      </c>
      <c r="UHA41" s="384">
        <f>Application!UIB630</f>
        <v>0</v>
      </c>
      <c r="UHC41" s="384">
        <f>Application!UID630</f>
        <v>0</v>
      </c>
      <c r="UHE41" s="384">
        <f>Application!UIF630</f>
        <v>0</v>
      </c>
      <c r="UHG41" s="384">
        <f>Application!UIH630</f>
        <v>0</v>
      </c>
      <c r="UHI41" s="384">
        <f>Application!UIJ630</f>
        <v>0</v>
      </c>
      <c r="UHK41" s="384">
        <f>Application!UIL630</f>
        <v>0</v>
      </c>
      <c r="UHM41" s="384">
        <f>Application!UIN630</f>
        <v>0</v>
      </c>
      <c r="UHO41" s="384">
        <f>Application!UIP630</f>
        <v>0</v>
      </c>
      <c r="UHQ41" s="384">
        <f>Application!UIR630</f>
        <v>0</v>
      </c>
      <c r="UHS41" s="384">
        <f>Application!UIT630</f>
        <v>0</v>
      </c>
      <c r="UHU41" s="384">
        <f>Application!UIV630</f>
        <v>0</v>
      </c>
      <c r="UHW41" s="384">
        <f>Application!UIX630</f>
        <v>0</v>
      </c>
      <c r="UHY41" s="384">
        <f>Application!UIZ630</f>
        <v>0</v>
      </c>
      <c r="UIA41" s="384">
        <f>Application!UJB630</f>
        <v>0</v>
      </c>
      <c r="UIC41" s="384">
        <f>Application!UJD630</f>
        <v>0</v>
      </c>
      <c r="UIE41" s="384">
        <f>Application!UJF630</f>
        <v>0</v>
      </c>
      <c r="UIG41" s="384">
        <f>Application!UJH630</f>
        <v>0</v>
      </c>
      <c r="UII41" s="384">
        <f>Application!UJJ630</f>
        <v>0</v>
      </c>
      <c r="UIK41" s="384">
        <f>Application!UJL630</f>
        <v>0</v>
      </c>
      <c r="UIM41" s="384">
        <f>Application!UJN630</f>
        <v>0</v>
      </c>
      <c r="UIO41" s="384">
        <f>Application!UJP630</f>
        <v>0</v>
      </c>
      <c r="UIQ41" s="384">
        <f>Application!UJR630</f>
        <v>0</v>
      </c>
      <c r="UIS41" s="384">
        <f>Application!UJT630</f>
        <v>0</v>
      </c>
      <c r="UIU41" s="384">
        <f>Application!UJV630</f>
        <v>0</v>
      </c>
      <c r="UIW41" s="384">
        <f>Application!UJX630</f>
        <v>0</v>
      </c>
      <c r="UIY41" s="384">
        <f>Application!UJZ630</f>
        <v>0</v>
      </c>
      <c r="UJA41" s="384">
        <f>Application!UKB630</f>
        <v>0</v>
      </c>
      <c r="UJC41" s="384">
        <f>Application!UKD630</f>
        <v>0</v>
      </c>
      <c r="UJE41" s="384">
        <f>Application!UKF630</f>
        <v>0</v>
      </c>
      <c r="UJG41" s="384">
        <f>Application!UKH630</f>
        <v>0</v>
      </c>
      <c r="UJI41" s="384">
        <f>Application!UKJ630</f>
        <v>0</v>
      </c>
      <c r="UJK41" s="384">
        <f>Application!UKL630</f>
        <v>0</v>
      </c>
      <c r="UJM41" s="384">
        <f>Application!UKN630</f>
        <v>0</v>
      </c>
      <c r="UJO41" s="384">
        <f>Application!UKP630</f>
        <v>0</v>
      </c>
      <c r="UJQ41" s="384">
        <f>Application!UKR630</f>
        <v>0</v>
      </c>
      <c r="UJS41" s="384">
        <f>Application!UKT630</f>
        <v>0</v>
      </c>
      <c r="UJU41" s="384">
        <f>Application!UKV630</f>
        <v>0</v>
      </c>
      <c r="UJW41" s="384">
        <f>Application!UKX630</f>
        <v>0</v>
      </c>
      <c r="UJY41" s="384">
        <f>Application!UKZ630</f>
        <v>0</v>
      </c>
      <c r="UKA41" s="384">
        <f>Application!ULB630</f>
        <v>0</v>
      </c>
      <c r="UKC41" s="384">
        <f>Application!ULD630</f>
        <v>0</v>
      </c>
      <c r="UKE41" s="384">
        <f>Application!ULF630</f>
        <v>0</v>
      </c>
      <c r="UKG41" s="384">
        <f>Application!ULH630</f>
        <v>0</v>
      </c>
      <c r="UKI41" s="384">
        <f>Application!ULJ630</f>
        <v>0</v>
      </c>
      <c r="UKK41" s="384">
        <f>Application!ULL630</f>
        <v>0</v>
      </c>
      <c r="UKM41" s="384">
        <f>Application!ULN630</f>
        <v>0</v>
      </c>
      <c r="UKO41" s="384">
        <f>Application!ULP630</f>
        <v>0</v>
      </c>
      <c r="UKQ41" s="384">
        <f>Application!ULR630</f>
        <v>0</v>
      </c>
      <c r="UKS41" s="384">
        <f>Application!ULT630</f>
        <v>0</v>
      </c>
      <c r="UKU41" s="384">
        <f>Application!ULV630</f>
        <v>0</v>
      </c>
      <c r="UKW41" s="384">
        <f>Application!ULX630</f>
        <v>0</v>
      </c>
      <c r="UKY41" s="384">
        <f>Application!ULZ630</f>
        <v>0</v>
      </c>
      <c r="ULA41" s="384">
        <f>Application!UMB630</f>
        <v>0</v>
      </c>
      <c r="ULC41" s="384">
        <f>Application!UMD630</f>
        <v>0</v>
      </c>
      <c r="ULE41" s="384">
        <f>Application!UMF630</f>
        <v>0</v>
      </c>
      <c r="ULG41" s="384">
        <f>Application!UMH630</f>
        <v>0</v>
      </c>
      <c r="ULI41" s="384">
        <f>Application!UMJ630</f>
        <v>0</v>
      </c>
      <c r="ULK41" s="384">
        <f>Application!UML630</f>
        <v>0</v>
      </c>
      <c r="ULM41" s="384">
        <f>Application!UMN630</f>
        <v>0</v>
      </c>
      <c r="ULO41" s="384">
        <f>Application!UMP630</f>
        <v>0</v>
      </c>
      <c r="ULQ41" s="384">
        <f>Application!UMR630</f>
        <v>0</v>
      </c>
      <c r="ULS41" s="384">
        <f>Application!UMT630</f>
        <v>0</v>
      </c>
      <c r="ULU41" s="384">
        <f>Application!UMV630</f>
        <v>0</v>
      </c>
      <c r="ULW41" s="384">
        <f>Application!UMX630</f>
        <v>0</v>
      </c>
      <c r="ULY41" s="384">
        <f>Application!UMZ630</f>
        <v>0</v>
      </c>
      <c r="UMA41" s="384">
        <f>Application!UNB630</f>
        <v>0</v>
      </c>
      <c r="UMC41" s="384">
        <f>Application!UND630</f>
        <v>0</v>
      </c>
      <c r="UME41" s="384">
        <f>Application!UNF630</f>
        <v>0</v>
      </c>
      <c r="UMG41" s="384">
        <f>Application!UNH630</f>
        <v>0</v>
      </c>
      <c r="UMI41" s="384">
        <f>Application!UNJ630</f>
        <v>0</v>
      </c>
      <c r="UMK41" s="384">
        <f>Application!UNL630</f>
        <v>0</v>
      </c>
      <c r="UMM41" s="384">
        <f>Application!UNN630</f>
        <v>0</v>
      </c>
      <c r="UMO41" s="384">
        <f>Application!UNP630</f>
        <v>0</v>
      </c>
      <c r="UMQ41" s="384">
        <f>Application!UNR630</f>
        <v>0</v>
      </c>
      <c r="UMS41" s="384">
        <f>Application!UNT630</f>
        <v>0</v>
      </c>
      <c r="UMU41" s="384">
        <f>Application!UNV630</f>
        <v>0</v>
      </c>
      <c r="UMW41" s="384">
        <f>Application!UNX630</f>
        <v>0</v>
      </c>
      <c r="UMY41" s="384">
        <f>Application!UNZ630</f>
        <v>0</v>
      </c>
      <c r="UNA41" s="384">
        <f>Application!UOB630</f>
        <v>0</v>
      </c>
      <c r="UNC41" s="384">
        <f>Application!UOD630</f>
        <v>0</v>
      </c>
      <c r="UNE41" s="384">
        <f>Application!UOF630</f>
        <v>0</v>
      </c>
      <c r="UNG41" s="384">
        <f>Application!UOH630</f>
        <v>0</v>
      </c>
      <c r="UNI41" s="384">
        <f>Application!UOJ630</f>
        <v>0</v>
      </c>
      <c r="UNK41" s="384">
        <f>Application!UOL630</f>
        <v>0</v>
      </c>
      <c r="UNM41" s="384">
        <f>Application!UON630</f>
        <v>0</v>
      </c>
      <c r="UNO41" s="384">
        <f>Application!UOP630</f>
        <v>0</v>
      </c>
      <c r="UNQ41" s="384">
        <f>Application!UOR630</f>
        <v>0</v>
      </c>
      <c r="UNS41" s="384">
        <f>Application!UOT630</f>
        <v>0</v>
      </c>
      <c r="UNU41" s="384">
        <f>Application!UOV630</f>
        <v>0</v>
      </c>
      <c r="UNW41" s="384">
        <f>Application!UOX630</f>
        <v>0</v>
      </c>
      <c r="UNY41" s="384">
        <f>Application!UOZ630</f>
        <v>0</v>
      </c>
      <c r="UOA41" s="384">
        <f>Application!UPB630</f>
        <v>0</v>
      </c>
      <c r="UOC41" s="384">
        <f>Application!UPD630</f>
        <v>0</v>
      </c>
      <c r="UOE41" s="384">
        <f>Application!UPF630</f>
        <v>0</v>
      </c>
      <c r="UOG41" s="384">
        <f>Application!UPH630</f>
        <v>0</v>
      </c>
      <c r="UOI41" s="384">
        <f>Application!UPJ630</f>
        <v>0</v>
      </c>
      <c r="UOK41" s="384">
        <f>Application!UPL630</f>
        <v>0</v>
      </c>
      <c r="UOM41" s="384">
        <f>Application!UPN630</f>
        <v>0</v>
      </c>
      <c r="UOO41" s="384">
        <f>Application!UPP630</f>
        <v>0</v>
      </c>
      <c r="UOQ41" s="384">
        <f>Application!UPR630</f>
        <v>0</v>
      </c>
      <c r="UOS41" s="384">
        <f>Application!UPT630</f>
        <v>0</v>
      </c>
      <c r="UOU41" s="384">
        <f>Application!UPV630</f>
        <v>0</v>
      </c>
      <c r="UOW41" s="384">
        <f>Application!UPX630</f>
        <v>0</v>
      </c>
      <c r="UOY41" s="384">
        <f>Application!UPZ630</f>
        <v>0</v>
      </c>
      <c r="UPA41" s="384">
        <f>Application!UQB630</f>
        <v>0</v>
      </c>
      <c r="UPC41" s="384">
        <f>Application!UQD630</f>
        <v>0</v>
      </c>
      <c r="UPE41" s="384">
        <f>Application!UQF630</f>
        <v>0</v>
      </c>
      <c r="UPG41" s="384">
        <f>Application!UQH630</f>
        <v>0</v>
      </c>
      <c r="UPI41" s="384">
        <f>Application!UQJ630</f>
        <v>0</v>
      </c>
      <c r="UPK41" s="384">
        <f>Application!UQL630</f>
        <v>0</v>
      </c>
      <c r="UPM41" s="384">
        <f>Application!UQN630</f>
        <v>0</v>
      </c>
      <c r="UPO41" s="384">
        <f>Application!UQP630</f>
        <v>0</v>
      </c>
      <c r="UPQ41" s="384">
        <f>Application!UQR630</f>
        <v>0</v>
      </c>
      <c r="UPS41" s="384">
        <f>Application!UQT630</f>
        <v>0</v>
      </c>
      <c r="UPU41" s="384">
        <f>Application!UQV630</f>
        <v>0</v>
      </c>
      <c r="UPW41" s="384">
        <f>Application!UQX630</f>
        <v>0</v>
      </c>
      <c r="UPY41" s="384">
        <f>Application!UQZ630</f>
        <v>0</v>
      </c>
      <c r="UQA41" s="384">
        <f>Application!URB630</f>
        <v>0</v>
      </c>
      <c r="UQC41" s="384">
        <f>Application!URD630</f>
        <v>0</v>
      </c>
      <c r="UQE41" s="384">
        <f>Application!URF630</f>
        <v>0</v>
      </c>
      <c r="UQG41" s="384">
        <f>Application!URH630</f>
        <v>0</v>
      </c>
      <c r="UQI41" s="384">
        <f>Application!URJ630</f>
        <v>0</v>
      </c>
      <c r="UQK41" s="384">
        <f>Application!URL630</f>
        <v>0</v>
      </c>
      <c r="UQM41" s="384">
        <f>Application!URN630</f>
        <v>0</v>
      </c>
      <c r="UQO41" s="384">
        <f>Application!URP630</f>
        <v>0</v>
      </c>
      <c r="UQQ41" s="384">
        <f>Application!URR630</f>
        <v>0</v>
      </c>
      <c r="UQS41" s="384">
        <f>Application!URT630</f>
        <v>0</v>
      </c>
      <c r="UQU41" s="384">
        <f>Application!URV630</f>
        <v>0</v>
      </c>
      <c r="UQW41" s="384">
        <f>Application!URX630</f>
        <v>0</v>
      </c>
      <c r="UQY41" s="384">
        <f>Application!URZ630</f>
        <v>0</v>
      </c>
      <c r="URA41" s="384">
        <f>Application!USB630</f>
        <v>0</v>
      </c>
      <c r="URC41" s="384">
        <f>Application!USD630</f>
        <v>0</v>
      </c>
      <c r="URE41" s="384">
        <f>Application!USF630</f>
        <v>0</v>
      </c>
      <c r="URG41" s="384">
        <f>Application!USH630</f>
        <v>0</v>
      </c>
      <c r="URI41" s="384">
        <f>Application!USJ630</f>
        <v>0</v>
      </c>
      <c r="URK41" s="384">
        <f>Application!USL630</f>
        <v>0</v>
      </c>
      <c r="URM41" s="384">
        <f>Application!USN630</f>
        <v>0</v>
      </c>
      <c r="URO41" s="384">
        <f>Application!USP630</f>
        <v>0</v>
      </c>
      <c r="URQ41" s="384">
        <f>Application!USR630</f>
        <v>0</v>
      </c>
      <c r="URS41" s="384">
        <f>Application!UST630</f>
        <v>0</v>
      </c>
      <c r="URU41" s="384">
        <f>Application!USV630</f>
        <v>0</v>
      </c>
      <c r="URW41" s="384">
        <f>Application!USX630</f>
        <v>0</v>
      </c>
      <c r="URY41" s="384">
        <f>Application!USZ630</f>
        <v>0</v>
      </c>
      <c r="USA41" s="384">
        <f>Application!UTB630</f>
        <v>0</v>
      </c>
      <c r="USC41" s="384">
        <f>Application!UTD630</f>
        <v>0</v>
      </c>
      <c r="USE41" s="384">
        <f>Application!UTF630</f>
        <v>0</v>
      </c>
      <c r="USG41" s="384">
        <f>Application!UTH630</f>
        <v>0</v>
      </c>
      <c r="USI41" s="384">
        <f>Application!UTJ630</f>
        <v>0</v>
      </c>
      <c r="USK41" s="384">
        <f>Application!UTL630</f>
        <v>0</v>
      </c>
      <c r="USM41" s="384">
        <f>Application!UTN630</f>
        <v>0</v>
      </c>
      <c r="USO41" s="384">
        <f>Application!UTP630</f>
        <v>0</v>
      </c>
      <c r="USQ41" s="384">
        <f>Application!UTR630</f>
        <v>0</v>
      </c>
      <c r="USS41" s="384">
        <f>Application!UTT630</f>
        <v>0</v>
      </c>
      <c r="USU41" s="384">
        <f>Application!UTV630</f>
        <v>0</v>
      </c>
      <c r="USW41" s="384">
        <f>Application!UTX630</f>
        <v>0</v>
      </c>
      <c r="USY41" s="384">
        <f>Application!UTZ630</f>
        <v>0</v>
      </c>
      <c r="UTA41" s="384">
        <f>Application!UUB630</f>
        <v>0</v>
      </c>
      <c r="UTC41" s="384">
        <f>Application!UUD630</f>
        <v>0</v>
      </c>
      <c r="UTE41" s="384">
        <f>Application!UUF630</f>
        <v>0</v>
      </c>
      <c r="UTG41" s="384">
        <f>Application!UUH630</f>
        <v>0</v>
      </c>
      <c r="UTI41" s="384">
        <f>Application!UUJ630</f>
        <v>0</v>
      </c>
      <c r="UTK41" s="384">
        <f>Application!UUL630</f>
        <v>0</v>
      </c>
      <c r="UTM41" s="384">
        <f>Application!UUN630</f>
        <v>0</v>
      </c>
      <c r="UTO41" s="384">
        <f>Application!UUP630</f>
        <v>0</v>
      </c>
      <c r="UTQ41" s="384">
        <f>Application!UUR630</f>
        <v>0</v>
      </c>
      <c r="UTS41" s="384">
        <f>Application!UUT630</f>
        <v>0</v>
      </c>
      <c r="UTU41" s="384">
        <f>Application!UUV630</f>
        <v>0</v>
      </c>
      <c r="UTW41" s="384">
        <f>Application!UUX630</f>
        <v>0</v>
      </c>
      <c r="UTY41" s="384">
        <f>Application!UUZ630</f>
        <v>0</v>
      </c>
      <c r="UUA41" s="384">
        <f>Application!UVB630</f>
        <v>0</v>
      </c>
      <c r="UUC41" s="384">
        <f>Application!UVD630</f>
        <v>0</v>
      </c>
      <c r="UUE41" s="384">
        <f>Application!UVF630</f>
        <v>0</v>
      </c>
      <c r="UUG41" s="384">
        <f>Application!UVH630</f>
        <v>0</v>
      </c>
      <c r="UUI41" s="384">
        <f>Application!UVJ630</f>
        <v>0</v>
      </c>
      <c r="UUK41" s="384">
        <f>Application!UVL630</f>
        <v>0</v>
      </c>
      <c r="UUM41" s="384">
        <f>Application!UVN630</f>
        <v>0</v>
      </c>
      <c r="UUO41" s="384">
        <f>Application!UVP630</f>
        <v>0</v>
      </c>
      <c r="UUQ41" s="384">
        <f>Application!UVR630</f>
        <v>0</v>
      </c>
      <c r="UUS41" s="384">
        <f>Application!UVT630</f>
        <v>0</v>
      </c>
      <c r="UUU41" s="384">
        <f>Application!UVV630</f>
        <v>0</v>
      </c>
      <c r="UUW41" s="384">
        <f>Application!UVX630</f>
        <v>0</v>
      </c>
      <c r="UUY41" s="384">
        <f>Application!UVZ630</f>
        <v>0</v>
      </c>
      <c r="UVA41" s="384">
        <f>Application!UWB630</f>
        <v>0</v>
      </c>
      <c r="UVC41" s="384">
        <f>Application!UWD630</f>
        <v>0</v>
      </c>
      <c r="UVE41" s="384">
        <f>Application!UWF630</f>
        <v>0</v>
      </c>
      <c r="UVG41" s="384">
        <f>Application!UWH630</f>
        <v>0</v>
      </c>
      <c r="UVI41" s="384">
        <f>Application!UWJ630</f>
        <v>0</v>
      </c>
      <c r="UVK41" s="384">
        <f>Application!UWL630</f>
        <v>0</v>
      </c>
      <c r="UVM41" s="384">
        <f>Application!UWN630</f>
        <v>0</v>
      </c>
      <c r="UVO41" s="384">
        <f>Application!UWP630</f>
        <v>0</v>
      </c>
      <c r="UVQ41" s="384">
        <f>Application!UWR630</f>
        <v>0</v>
      </c>
      <c r="UVS41" s="384">
        <f>Application!UWT630</f>
        <v>0</v>
      </c>
      <c r="UVU41" s="384">
        <f>Application!UWV630</f>
        <v>0</v>
      </c>
      <c r="UVW41" s="384">
        <f>Application!UWX630</f>
        <v>0</v>
      </c>
      <c r="UVY41" s="384">
        <f>Application!UWZ630</f>
        <v>0</v>
      </c>
      <c r="UWA41" s="384">
        <f>Application!UXB630</f>
        <v>0</v>
      </c>
      <c r="UWC41" s="384">
        <f>Application!UXD630</f>
        <v>0</v>
      </c>
      <c r="UWE41" s="384">
        <f>Application!UXF630</f>
        <v>0</v>
      </c>
      <c r="UWG41" s="384">
        <f>Application!UXH630</f>
        <v>0</v>
      </c>
      <c r="UWI41" s="384">
        <f>Application!UXJ630</f>
        <v>0</v>
      </c>
      <c r="UWK41" s="384">
        <f>Application!UXL630</f>
        <v>0</v>
      </c>
      <c r="UWM41" s="384">
        <f>Application!UXN630</f>
        <v>0</v>
      </c>
      <c r="UWO41" s="384">
        <f>Application!UXP630</f>
        <v>0</v>
      </c>
      <c r="UWQ41" s="384">
        <f>Application!UXR630</f>
        <v>0</v>
      </c>
      <c r="UWS41" s="384">
        <f>Application!UXT630</f>
        <v>0</v>
      </c>
      <c r="UWU41" s="384">
        <f>Application!UXV630</f>
        <v>0</v>
      </c>
      <c r="UWW41" s="384">
        <f>Application!UXX630</f>
        <v>0</v>
      </c>
      <c r="UWY41" s="384">
        <f>Application!UXZ630</f>
        <v>0</v>
      </c>
      <c r="UXA41" s="384">
        <f>Application!UYB630</f>
        <v>0</v>
      </c>
      <c r="UXC41" s="384">
        <f>Application!UYD630</f>
        <v>0</v>
      </c>
      <c r="UXE41" s="384">
        <f>Application!UYF630</f>
        <v>0</v>
      </c>
      <c r="UXG41" s="384">
        <f>Application!UYH630</f>
        <v>0</v>
      </c>
      <c r="UXI41" s="384">
        <f>Application!UYJ630</f>
        <v>0</v>
      </c>
      <c r="UXK41" s="384">
        <f>Application!UYL630</f>
        <v>0</v>
      </c>
      <c r="UXM41" s="384">
        <f>Application!UYN630</f>
        <v>0</v>
      </c>
      <c r="UXO41" s="384">
        <f>Application!UYP630</f>
        <v>0</v>
      </c>
      <c r="UXQ41" s="384">
        <f>Application!UYR630</f>
        <v>0</v>
      </c>
      <c r="UXS41" s="384">
        <f>Application!UYT630</f>
        <v>0</v>
      </c>
      <c r="UXU41" s="384">
        <f>Application!UYV630</f>
        <v>0</v>
      </c>
      <c r="UXW41" s="384">
        <f>Application!UYX630</f>
        <v>0</v>
      </c>
      <c r="UXY41" s="384">
        <f>Application!UYZ630</f>
        <v>0</v>
      </c>
      <c r="UYA41" s="384">
        <f>Application!UZB630</f>
        <v>0</v>
      </c>
      <c r="UYC41" s="384">
        <f>Application!UZD630</f>
        <v>0</v>
      </c>
      <c r="UYE41" s="384">
        <f>Application!UZF630</f>
        <v>0</v>
      </c>
      <c r="UYG41" s="384">
        <f>Application!UZH630</f>
        <v>0</v>
      </c>
      <c r="UYI41" s="384">
        <f>Application!UZJ630</f>
        <v>0</v>
      </c>
      <c r="UYK41" s="384">
        <f>Application!UZL630</f>
        <v>0</v>
      </c>
      <c r="UYM41" s="384">
        <f>Application!UZN630</f>
        <v>0</v>
      </c>
      <c r="UYO41" s="384">
        <f>Application!UZP630</f>
        <v>0</v>
      </c>
      <c r="UYQ41" s="384">
        <f>Application!UZR630</f>
        <v>0</v>
      </c>
      <c r="UYS41" s="384">
        <f>Application!UZT630</f>
        <v>0</v>
      </c>
      <c r="UYU41" s="384">
        <f>Application!UZV630</f>
        <v>0</v>
      </c>
      <c r="UYW41" s="384">
        <f>Application!UZX630</f>
        <v>0</v>
      </c>
      <c r="UYY41" s="384">
        <f>Application!UZZ630</f>
        <v>0</v>
      </c>
      <c r="UZA41" s="384">
        <f>Application!VAB630</f>
        <v>0</v>
      </c>
      <c r="UZC41" s="384">
        <f>Application!VAD630</f>
        <v>0</v>
      </c>
      <c r="UZE41" s="384">
        <f>Application!VAF630</f>
        <v>0</v>
      </c>
      <c r="UZG41" s="384">
        <f>Application!VAH630</f>
        <v>0</v>
      </c>
      <c r="UZI41" s="384">
        <f>Application!VAJ630</f>
        <v>0</v>
      </c>
      <c r="UZK41" s="384">
        <f>Application!VAL630</f>
        <v>0</v>
      </c>
      <c r="UZM41" s="384">
        <f>Application!VAN630</f>
        <v>0</v>
      </c>
      <c r="UZO41" s="384">
        <f>Application!VAP630</f>
        <v>0</v>
      </c>
      <c r="UZQ41" s="384">
        <f>Application!VAR630</f>
        <v>0</v>
      </c>
      <c r="UZS41" s="384">
        <f>Application!VAT630</f>
        <v>0</v>
      </c>
      <c r="UZU41" s="384">
        <f>Application!VAV630</f>
        <v>0</v>
      </c>
      <c r="UZW41" s="384">
        <f>Application!VAX630</f>
        <v>0</v>
      </c>
      <c r="UZY41" s="384">
        <f>Application!VAZ630</f>
        <v>0</v>
      </c>
      <c r="VAA41" s="384">
        <f>Application!VBB630</f>
        <v>0</v>
      </c>
      <c r="VAC41" s="384">
        <f>Application!VBD630</f>
        <v>0</v>
      </c>
      <c r="VAE41" s="384">
        <f>Application!VBF630</f>
        <v>0</v>
      </c>
      <c r="VAG41" s="384">
        <f>Application!VBH630</f>
        <v>0</v>
      </c>
      <c r="VAI41" s="384">
        <f>Application!VBJ630</f>
        <v>0</v>
      </c>
      <c r="VAK41" s="384">
        <f>Application!VBL630</f>
        <v>0</v>
      </c>
      <c r="VAM41" s="384">
        <f>Application!VBN630</f>
        <v>0</v>
      </c>
      <c r="VAO41" s="384">
        <f>Application!VBP630</f>
        <v>0</v>
      </c>
      <c r="VAQ41" s="384">
        <f>Application!VBR630</f>
        <v>0</v>
      </c>
      <c r="VAS41" s="384">
        <f>Application!VBT630</f>
        <v>0</v>
      </c>
      <c r="VAU41" s="384">
        <f>Application!VBV630</f>
        <v>0</v>
      </c>
      <c r="VAW41" s="384">
        <f>Application!VBX630</f>
        <v>0</v>
      </c>
      <c r="VAY41" s="384">
        <f>Application!VBZ630</f>
        <v>0</v>
      </c>
      <c r="VBA41" s="384">
        <f>Application!VCB630</f>
        <v>0</v>
      </c>
      <c r="VBC41" s="384">
        <f>Application!VCD630</f>
        <v>0</v>
      </c>
      <c r="VBE41" s="384">
        <f>Application!VCF630</f>
        <v>0</v>
      </c>
      <c r="VBG41" s="384">
        <f>Application!VCH630</f>
        <v>0</v>
      </c>
      <c r="VBI41" s="384">
        <f>Application!VCJ630</f>
        <v>0</v>
      </c>
      <c r="VBK41" s="384">
        <f>Application!VCL630</f>
        <v>0</v>
      </c>
      <c r="VBM41" s="384">
        <f>Application!VCN630</f>
        <v>0</v>
      </c>
      <c r="VBO41" s="384">
        <f>Application!VCP630</f>
        <v>0</v>
      </c>
      <c r="VBQ41" s="384">
        <f>Application!VCR630</f>
        <v>0</v>
      </c>
      <c r="VBS41" s="384">
        <f>Application!VCT630</f>
        <v>0</v>
      </c>
      <c r="VBU41" s="384">
        <f>Application!VCV630</f>
        <v>0</v>
      </c>
      <c r="VBW41" s="384">
        <f>Application!VCX630</f>
        <v>0</v>
      </c>
      <c r="VBY41" s="384">
        <f>Application!VCZ630</f>
        <v>0</v>
      </c>
      <c r="VCA41" s="384">
        <f>Application!VDB630</f>
        <v>0</v>
      </c>
      <c r="VCC41" s="384">
        <f>Application!VDD630</f>
        <v>0</v>
      </c>
      <c r="VCE41" s="384">
        <f>Application!VDF630</f>
        <v>0</v>
      </c>
      <c r="VCG41" s="384">
        <f>Application!VDH630</f>
        <v>0</v>
      </c>
      <c r="VCI41" s="384">
        <f>Application!VDJ630</f>
        <v>0</v>
      </c>
      <c r="VCK41" s="384">
        <f>Application!VDL630</f>
        <v>0</v>
      </c>
      <c r="VCM41" s="384">
        <f>Application!VDN630</f>
        <v>0</v>
      </c>
      <c r="VCO41" s="384">
        <f>Application!VDP630</f>
        <v>0</v>
      </c>
      <c r="VCQ41" s="384">
        <f>Application!VDR630</f>
        <v>0</v>
      </c>
      <c r="VCS41" s="384">
        <f>Application!VDT630</f>
        <v>0</v>
      </c>
      <c r="VCU41" s="384">
        <f>Application!VDV630</f>
        <v>0</v>
      </c>
      <c r="VCW41" s="384">
        <f>Application!VDX630</f>
        <v>0</v>
      </c>
      <c r="VCY41" s="384">
        <f>Application!VDZ630</f>
        <v>0</v>
      </c>
      <c r="VDA41" s="384">
        <f>Application!VEB630</f>
        <v>0</v>
      </c>
      <c r="VDC41" s="384">
        <f>Application!VED630</f>
        <v>0</v>
      </c>
      <c r="VDE41" s="384">
        <f>Application!VEF630</f>
        <v>0</v>
      </c>
      <c r="VDG41" s="384">
        <f>Application!VEH630</f>
        <v>0</v>
      </c>
      <c r="VDI41" s="384">
        <f>Application!VEJ630</f>
        <v>0</v>
      </c>
      <c r="VDK41" s="384">
        <f>Application!VEL630</f>
        <v>0</v>
      </c>
      <c r="VDM41" s="384">
        <f>Application!VEN630</f>
        <v>0</v>
      </c>
      <c r="VDO41" s="384">
        <f>Application!VEP630</f>
        <v>0</v>
      </c>
      <c r="VDQ41" s="384">
        <f>Application!VER630</f>
        <v>0</v>
      </c>
      <c r="VDS41" s="384">
        <f>Application!VET630</f>
        <v>0</v>
      </c>
      <c r="VDU41" s="384">
        <f>Application!VEV630</f>
        <v>0</v>
      </c>
      <c r="VDW41" s="384">
        <f>Application!VEX630</f>
        <v>0</v>
      </c>
      <c r="VDY41" s="384">
        <f>Application!VEZ630</f>
        <v>0</v>
      </c>
      <c r="VEA41" s="384">
        <f>Application!VFB630</f>
        <v>0</v>
      </c>
      <c r="VEC41" s="384">
        <f>Application!VFD630</f>
        <v>0</v>
      </c>
      <c r="VEE41" s="384">
        <f>Application!VFF630</f>
        <v>0</v>
      </c>
      <c r="VEG41" s="384">
        <f>Application!VFH630</f>
        <v>0</v>
      </c>
      <c r="VEI41" s="384">
        <f>Application!VFJ630</f>
        <v>0</v>
      </c>
      <c r="VEK41" s="384">
        <f>Application!VFL630</f>
        <v>0</v>
      </c>
      <c r="VEM41" s="384">
        <f>Application!VFN630</f>
        <v>0</v>
      </c>
      <c r="VEO41" s="384">
        <f>Application!VFP630</f>
        <v>0</v>
      </c>
      <c r="VEQ41" s="384">
        <f>Application!VFR630</f>
        <v>0</v>
      </c>
      <c r="VES41" s="384">
        <f>Application!VFT630</f>
        <v>0</v>
      </c>
      <c r="VEU41" s="384">
        <f>Application!VFV630</f>
        <v>0</v>
      </c>
      <c r="VEW41" s="384">
        <f>Application!VFX630</f>
        <v>0</v>
      </c>
      <c r="VEY41" s="384">
        <f>Application!VFZ630</f>
        <v>0</v>
      </c>
      <c r="VFA41" s="384">
        <f>Application!VGB630</f>
        <v>0</v>
      </c>
      <c r="VFC41" s="384">
        <f>Application!VGD630</f>
        <v>0</v>
      </c>
      <c r="VFE41" s="384">
        <f>Application!VGF630</f>
        <v>0</v>
      </c>
      <c r="VFG41" s="384">
        <f>Application!VGH630</f>
        <v>0</v>
      </c>
      <c r="VFI41" s="384">
        <f>Application!VGJ630</f>
        <v>0</v>
      </c>
      <c r="VFK41" s="384">
        <f>Application!VGL630</f>
        <v>0</v>
      </c>
      <c r="VFM41" s="384">
        <f>Application!VGN630</f>
        <v>0</v>
      </c>
      <c r="VFO41" s="384">
        <f>Application!VGP630</f>
        <v>0</v>
      </c>
      <c r="VFQ41" s="384">
        <f>Application!VGR630</f>
        <v>0</v>
      </c>
      <c r="VFS41" s="384">
        <f>Application!VGT630</f>
        <v>0</v>
      </c>
      <c r="VFU41" s="384">
        <f>Application!VGV630</f>
        <v>0</v>
      </c>
      <c r="VFW41" s="384">
        <f>Application!VGX630</f>
        <v>0</v>
      </c>
      <c r="VFY41" s="384">
        <f>Application!VGZ630</f>
        <v>0</v>
      </c>
      <c r="VGA41" s="384">
        <f>Application!VHB630</f>
        <v>0</v>
      </c>
      <c r="VGC41" s="384">
        <f>Application!VHD630</f>
        <v>0</v>
      </c>
      <c r="VGE41" s="384">
        <f>Application!VHF630</f>
        <v>0</v>
      </c>
      <c r="VGG41" s="384">
        <f>Application!VHH630</f>
        <v>0</v>
      </c>
      <c r="VGI41" s="384">
        <f>Application!VHJ630</f>
        <v>0</v>
      </c>
      <c r="VGK41" s="384">
        <f>Application!VHL630</f>
        <v>0</v>
      </c>
      <c r="VGM41" s="384">
        <f>Application!VHN630</f>
        <v>0</v>
      </c>
      <c r="VGO41" s="384">
        <f>Application!VHP630</f>
        <v>0</v>
      </c>
      <c r="VGQ41" s="384">
        <f>Application!VHR630</f>
        <v>0</v>
      </c>
      <c r="VGS41" s="384">
        <f>Application!VHT630</f>
        <v>0</v>
      </c>
      <c r="VGU41" s="384">
        <f>Application!VHV630</f>
        <v>0</v>
      </c>
      <c r="VGW41" s="384">
        <f>Application!VHX630</f>
        <v>0</v>
      </c>
      <c r="VGY41" s="384">
        <f>Application!VHZ630</f>
        <v>0</v>
      </c>
      <c r="VHA41" s="384">
        <f>Application!VIB630</f>
        <v>0</v>
      </c>
      <c r="VHC41" s="384">
        <f>Application!VID630</f>
        <v>0</v>
      </c>
      <c r="VHE41" s="384">
        <f>Application!VIF630</f>
        <v>0</v>
      </c>
      <c r="VHG41" s="384">
        <f>Application!VIH630</f>
        <v>0</v>
      </c>
      <c r="VHI41" s="384">
        <f>Application!VIJ630</f>
        <v>0</v>
      </c>
      <c r="VHK41" s="384">
        <f>Application!VIL630</f>
        <v>0</v>
      </c>
      <c r="VHM41" s="384">
        <f>Application!VIN630</f>
        <v>0</v>
      </c>
      <c r="VHO41" s="384">
        <f>Application!VIP630</f>
        <v>0</v>
      </c>
      <c r="VHQ41" s="384">
        <f>Application!VIR630</f>
        <v>0</v>
      </c>
      <c r="VHS41" s="384">
        <f>Application!VIT630</f>
        <v>0</v>
      </c>
      <c r="VHU41" s="384">
        <f>Application!VIV630</f>
        <v>0</v>
      </c>
      <c r="VHW41" s="384">
        <f>Application!VIX630</f>
        <v>0</v>
      </c>
      <c r="VHY41" s="384">
        <f>Application!VIZ630</f>
        <v>0</v>
      </c>
      <c r="VIA41" s="384">
        <f>Application!VJB630</f>
        <v>0</v>
      </c>
      <c r="VIC41" s="384">
        <f>Application!VJD630</f>
        <v>0</v>
      </c>
      <c r="VIE41" s="384">
        <f>Application!VJF630</f>
        <v>0</v>
      </c>
      <c r="VIG41" s="384">
        <f>Application!VJH630</f>
        <v>0</v>
      </c>
      <c r="VII41" s="384">
        <f>Application!VJJ630</f>
        <v>0</v>
      </c>
      <c r="VIK41" s="384">
        <f>Application!VJL630</f>
        <v>0</v>
      </c>
      <c r="VIM41" s="384">
        <f>Application!VJN630</f>
        <v>0</v>
      </c>
      <c r="VIO41" s="384">
        <f>Application!VJP630</f>
        <v>0</v>
      </c>
      <c r="VIQ41" s="384">
        <f>Application!VJR630</f>
        <v>0</v>
      </c>
      <c r="VIS41" s="384">
        <f>Application!VJT630</f>
        <v>0</v>
      </c>
      <c r="VIU41" s="384">
        <f>Application!VJV630</f>
        <v>0</v>
      </c>
      <c r="VIW41" s="384">
        <f>Application!VJX630</f>
        <v>0</v>
      </c>
      <c r="VIY41" s="384">
        <f>Application!VJZ630</f>
        <v>0</v>
      </c>
      <c r="VJA41" s="384">
        <f>Application!VKB630</f>
        <v>0</v>
      </c>
      <c r="VJC41" s="384">
        <f>Application!VKD630</f>
        <v>0</v>
      </c>
      <c r="VJE41" s="384">
        <f>Application!VKF630</f>
        <v>0</v>
      </c>
      <c r="VJG41" s="384">
        <f>Application!VKH630</f>
        <v>0</v>
      </c>
      <c r="VJI41" s="384">
        <f>Application!VKJ630</f>
        <v>0</v>
      </c>
      <c r="VJK41" s="384">
        <f>Application!VKL630</f>
        <v>0</v>
      </c>
      <c r="VJM41" s="384">
        <f>Application!VKN630</f>
        <v>0</v>
      </c>
      <c r="VJO41" s="384">
        <f>Application!VKP630</f>
        <v>0</v>
      </c>
      <c r="VJQ41" s="384">
        <f>Application!VKR630</f>
        <v>0</v>
      </c>
      <c r="VJS41" s="384">
        <f>Application!VKT630</f>
        <v>0</v>
      </c>
      <c r="VJU41" s="384">
        <f>Application!VKV630</f>
        <v>0</v>
      </c>
      <c r="VJW41" s="384">
        <f>Application!VKX630</f>
        <v>0</v>
      </c>
      <c r="VJY41" s="384">
        <f>Application!VKZ630</f>
        <v>0</v>
      </c>
      <c r="VKA41" s="384">
        <f>Application!VLB630</f>
        <v>0</v>
      </c>
      <c r="VKC41" s="384">
        <f>Application!VLD630</f>
        <v>0</v>
      </c>
      <c r="VKE41" s="384">
        <f>Application!VLF630</f>
        <v>0</v>
      </c>
      <c r="VKG41" s="384">
        <f>Application!VLH630</f>
        <v>0</v>
      </c>
      <c r="VKI41" s="384">
        <f>Application!VLJ630</f>
        <v>0</v>
      </c>
      <c r="VKK41" s="384">
        <f>Application!VLL630</f>
        <v>0</v>
      </c>
      <c r="VKM41" s="384">
        <f>Application!VLN630</f>
        <v>0</v>
      </c>
      <c r="VKO41" s="384">
        <f>Application!VLP630</f>
        <v>0</v>
      </c>
      <c r="VKQ41" s="384">
        <f>Application!VLR630</f>
        <v>0</v>
      </c>
      <c r="VKS41" s="384">
        <f>Application!VLT630</f>
        <v>0</v>
      </c>
      <c r="VKU41" s="384">
        <f>Application!VLV630</f>
        <v>0</v>
      </c>
      <c r="VKW41" s="384">
        <f>Application!VLX630</f>
        <v>0</v>
      </c>
      <c r="VKY41" s="384">
        <f>Application!VLZ630</f>
        <v>0</v>
      </c>
      <c r="VLA41" s="384">
        <f>Application!VMB630</f>
        <v>0</v>
      </c>
      <c r="VLC41" s="384">
        <f>Application!VMD630</f>
        <v>0</v>
      </c>
      <c r="VLE41" s="384">
        <f>Application!VMF630</f>
        <v>0</v>
      </c>
      <c r="VLG41" s="384">
        <f>Application!VMH630</f>
        <v>0</v>
      </c>
      <c r="VLI41" s="384">
        <f>Application!VMJ630</f>
        <v>0</v>
      </c>
      <c r="VLK41" s="384">
        <f>Application!VML630</f>
        <v>0</v>
      </c>
      <c r="VLM41" s="384">
        <f>Application!VMN630</f>
        <v>0</v>
      </c>
      <c r="VLO41" s="384">
        <f>Application!VMP630</f>
        <v>0</v>
      </c>
      <c r="VLQ41" s="384">
        <f>Application!VMR630</f>
        <v>0</v>
      </c>
      <c r="VLS41" s="384">
        <f>Application!VMT630</f>
        <v>0</v>
      </c>
      <c r="VLU41" s="384">
        <f>Application!VMV630</f>
        <v>0</v>
      </c>
      <c r="VLW41" s="384">
        <f>Application!VMX630</f>
        <v>0</v>
      </c>
      <c r="VLY41" s="384">
        <f>Application!VMZ630</f>
        <v>0</v>
      </c>
      <c r="VMA41" s="384">
        <f>Application!VNB630</f>
        <v>0</v>
      </c>
      <c r="VMC41" s="384">
        <f>Application!VND630</f>
        <v>0</v>
      </c>
      <c r="VME41" s="384">
        <f>Application!VNF630</f>
        <v>0</v>
      </c>
      <c r="VMG41" s="384">
        <f>Application!VNH630</f>
        <v>0</v>
      </c>
      <c r="VMI41" s="384">
        <f>Application!VNJ630</f>
        <v>0</v>
      </c>
      <c r="VMK41" s="384">
        <f>Application!VNL630</f>
        <v>0</v>
      </c>
      <c r="VMM41" s="384">
        <f>Application!VNN630</f>
        <v>0</v>
      </c>
      <c r="VMO41" s="384">
        <f>Application!VNP630</f>
        <v>0</v>
      </c>
      <c r="VMQ41" s="384">
        <f>Application!VNR630</f>
        <v>0</v>
      </c>
      <c r="VMS41" s="384">
        <f>Application!VNT630</f>
        <v>0</v>
      </c>
      <c r="VMU41" s="384">
        <f>Application!VNV630</f>
        <v>0</v>
      </c>
      <c r="VMW41" s="384">
        <f>Application!VNX630</f>
        <v>0</v>
      </c>
      <c r="VMY41" s="384">
        <f>Application!VNZ630</f>
        <v>0</v>
      </c>
      <c r="VNA41" s="384">
        <f>Application!VOB630</f>
        <v>0</v>
      </c>
      <c r="VNC41" s="384">
        <f>Application!VOD630</f>
        <v>0</v>
      </c>
      <c r="VNE41" s="384">
        <f>Application!VOF630</f>
        <v>0</v>
      </c>
      <c r="VNG41" s="384">
        <f>Application!VOH630</f>
        <v>0</v>
      </c>
      <c r="VNI41" s="384">
        <f>Application!VOJ630</f>
        <v>0</v>
      </c>
      <c r="VNK41" s="384">
        <f>Application!VOL630</f>
        <v>0</v>
      </c>
      <c r="VNM41" s="384">
        <f>Application!VON630</f>
        <v>0</v>
      </c>
      <c r="VNO41" s="384">
        <f>Application!VOP630</f>
        <v>0</v>
      </c>
      <c r="VNQ41" s="384">
        <f>Application!VOR630</f>
        <v>0</v>
      </c>
      <c r="VNS41" s="384">
        <f>Application!VOT630</f>
        <v>0</v>
      </c>
      <c r="VNU41" s="384">
        <f>Application!VOV630</f>
        <v>0</v>
      </c>
      <c r="VNW41" s="384">
        <f>Application!VOX630</f>
        <v>0</v>
      </c>
      <c r="VNY41" s="384">
        <f>Application!VOZ630</f>
        <v>0</v>
      </c>
      <c r="VOA41" s="384">
        <f>Application!VPB630</f>
        <v>0</v>
      </c>
      <c r="VOC41" s="384">
        <f>Application!VPD630</f>
        <v>0</v>
      </c>
      <c r="VOE41" s="384">
        <f>Application!VPF630</f>
        <v>0</v>
      </c>
      <c r="VOG41" s="384">
        <f>Application!VPH630</f>
        <v>0</v>
      </c>
      <c r="VOI41" s="384">
        <f>Application!VPJ630</f>
        <v>0</v>
      </c>
      <c r="VOK41" s="384">
        <f>Application!VPL630</f>
        <v>0</v>
      </c>
      <c r="VOM41" s="384">
        <f>Application!VPN630</f>
        <v>0</v>
      </c>
      <c r="VOO41" s="384">
        <f>Application!VPP630</f>
        <v>0</v>
      </c>
      <c r="VOQ41" s="384">
        <f>Application!VPR630</f>
        <v>0</v>
      </c>
      <c r="VOS41" s="384">
        <f>Application!VPT630</f>
        <v>0</v>
      </c>
      <c r="VOU41" s="384">
        <f>Application!VPV630</f>
        <v>0</v>
      </c>
      <c r="VOW41" s="384">
        <f>Application!VPX630</f>
        <v>0</v>
      </c>
      <c r="VOY41" s="384">
        <f>Application!VPZ630</f>
        <v>0</v>
      </c>
      <c r="VPA41" s="384">
        <f>Application!VQB630</f>
        <v>0</v>
      </c>
      <c r="VPC41" s="384">
        <f>Application!VQD630</f>
        <v>0</v>
      </c>
      <c r="VPE41" s="384">
        <f>Application!VQF630</f>
        <v>0</v>
      </c>
      <c r="VPG41" s="384">
        <f>Application!VQH630</f>
        <v>0</v>
      </c>
      <c r="VPI41" s="384">
        <f>Application!VQJ630</f>
        <v>0</v>
      </c>
      <c r="VPK41" s="384">
        <f>Application!VQL630</f>
        <v>0</v>
      </c>
      <c r="VPM41" s="384">
        <f>Application!VQN630</f>
        <v>0</v>
      </c>
      <c r="VPO41" s="384">
        <f>Application!VQP630</f>
        <v>0</v>
      </c>
      <c r="VPQ41" s="384">
        <f>Application!VQR630</f>
        <v>0</v>
      </c>
      <c r="VPS41" s="384">
        <f>Application!VQT630</f>
        <v>0</v>
      </c>
      <c r="VPU41" s="384">
        <f>Application!VQV630</f>
        <v>0</v>
      </c>
      <c r="VPW41" s="384">
        <f>Application!VQX630</f>
        <v>0</v>
      </c>
      <c r="VPY41" s="384">
        <f>Application!VQZ630</f>
        <v>0</v>
      </c>
      <c r="VQA41" s="384">
        <f>Application!VRB630</f>
        <v>0</v>
      </c>
      <c r="VQC41" s="384">
        <f>Application!VRD630</f>
        <v>0</v>
      </c>
      <c r="VQE41" s="384">
        <f>Application!VRF630</f>
        <v>0</v>
      </c>
      <c r="VQG41" s="384">
        <f>Application!VRH630</f>
        <v>0</v>
      </c>
      <c r="VQI41" s="384">
        <f>Application!VRJ630</f>
        <v>0</v>
      </c>
      <c r="VQK41" s="384">
        <f>Application!VRL630</f>
        <v>0</v>
      </c>
      <c r="VQM41" s="384">
        <f>Application!VRN630</f>
        <v>0</v>
      </c>
      <c r="VQO41" s="384">
        <f>Application!VRP630</f>
        <v>0</v>
      </c>
      <c r="VQQ41" s="384">
        <f>Application!VRR630</f>
        <v>0</v>
      </c>
      <c r="VQS41" s="384">
        <f>Application!VRT630</f>
        <v>0</v>
      </c>
      <c r="VQU41" s="384">
        <f>Application!VRV630</f>
        <v>0</v>
      </c>
      <c r="VQW41" s="384">
        <f>Application!VRX630</f>
        <v>0</v>
      </c>
      <c r="VQY41" s="384">
        <f>Application!VRZ630</f>
        <v>0</v>
      </c>
      <c r="VRA41" s="384">
        <f>Application!VSB630</f>
        <v>0</v>
      </c>
      <c r="VRC41" s="384">
        <f>Application!VSD630</f>
        <v>0</v>
      </c>
      <c r="VRE41" s="384">
        <f>Application!VSF630</f>
        <v>0</v>
      </c>
      <c r="VRG41" s="384">
        <f>Application!VSH630</f>
        <v>0</v>
      </c>
      <c r="VRI41" s="384">
        <f>Application!VSJ630</f>
        <v>0</v>
      </c>
      <c r="VRK41" s="384">
        <f>Application!VSL630</f>
        <v>0</v>
      </c>
      <c r="VRM41" s="384">
        <f>Application!VSN630</f>
        <v>0</v>
      </c>
      <c r="VRO41" s="384">
        <f>Application!VSP630</f>
        <v>0</v>
      </c>
      <c r="VRQ41" s="384">
        <f>Application!VSR630</f>
        <v>0</v>
      </c>
      <c r="VRS41" s="384">
        <f>Application!VST630</f>
        <v>0</v>
      </c>
      <c r="VRU41" s="384">
        <f>Application!VSV630</f>
        <v>0</v>
      </c>
      <c r="VRW41" s="384">
        <f>Application!VSX630</f>
        <v>0</v>
      </c>
      <c r="VRY41" s="384">
        <f>Application!VSZ630</f>
        <v>0</v>
      </c>
      <c r="VSA41" s="384">
        <f>Application!VTB630</f>
        <v>0</v>
      </c>
      <c r="VSC41" s="384">
        <f>Application!VTD630</f>
        <v>0</v>
      </c>
      <c r="VSE41" s="384">
        <f>Application!VTF630</f>
        <v>0</v>
      </c>
      <c r="VSG41" s="384">
        <f>Application!VTH630</f>
        <v>0</v>
      </c>
      <c r="VSI41" s="384">
        <f>Application!VTJ630</f>
        <v>0</v>
      </c>
      <c r="VSK41" s="384">
        <f>Application!VTL630</f>
        <v>0</v>
      </c>
      <c r="VSM41" s="384">
        <f>Application!VTN630</f>
        <v>0</v>
      </c>
      <c r="VSO41" s="384">
        <f>Application!VTP630</f>
        <v>0</v>
      </c>
      <c r="VSQ41" s="384">
        <f>Application!VTR630</f>
        <v>0</v>
      </c>
      <c r="VSS41" s="384">
        <f>Application!VTT630</f>
        <v>0</v>
      </c>
      <c r="VSU41" s="384">
        <f>Application!VTV630</f>
        <v>0</v>
      </c>
      <c r="VSW41" s="384">
        <f>Application!VTX630</f>
        <v>0</v>
      </c>
      <c r="VSY41" s="384">
        <f>Application!VTZ630</f>
        <v>0</v>
      </c>
      <c r="VTA41" s="384">
        <f>Application!VUB630</f>
        <v>0</v>
      </c>
      <c r="VTC41" s="384">
        <f>Application!VUD630</f>
        <v>0</v>
      </c>
      <c r="VTE41" s="384">
        <f>Application!VUF630</f>
        <v>0</v>
      </c>
      <c r="VTG41" s="384">
        <f>Application!VUH630</f>
        <v>0</v>
      </c>
      <c r="VTI41" s="384">
        <f>Application!VUJ630</f>
        <v>0</v>
      </c>
      <c r="VTK41" s="384">
        <f>Application!VUL630</f>
        <v>0</v>
      </c>
      <c r="VTM41" s="384">
        <f>Application!VUN630</f>
        <v>0</v>
      </c>
      <c r="VTO41" s="384">
        <f>Application!VUP630</f>
        <v>0</v>
      </c>
      <c r="VTQ41" s="384">
        <f>Application!VUR630</f>
        <v>0</v>
      </c>
      <c r="VTS41" s="384">
        <f>Application!VUT630</f>
        <v>0</v>
      </c>
      <c r="VTU41" s="384">
        <f>Application!VUV630</f>
        <v>0</v>
      </c>
      <c r="VTW41" s="384">
        <f>Application!VUX630</f>
        <v>0</v>
      </c>
      <c r="VTY41" s="384">
        <f>Application!VUZ630</f>
        <v>0</v>
      </c>
      <c r="VUA41" s="384">
        <f>Application!VVB630</f>
        <v>0</v>
      </c>
      <c r="VUC41" s="384">
        <f>Application!VVD630</f>
        <v>0</v>
      </c>
      <c r="VUE41" s="384">
        <f>Application!VVF630</f>
        <v>0</v>
      </c>
      <c r="VUG41" s="384">
        <f>Application!VVH630</f>
        <v>0</v>
      </c>
      <c r="VUI41" s="384">
        <f>Application!VVJ630</f>
        <v>0</v>
      </c>
      <c r="VUK41" s="384">
        <f>Application!VVL630</f>
        <v>0</v>
      </c>
      <c r="VUM41" s="384">
        <f>Application!VVN630</f>
        <v>0</v>
      </c>
      <c r="VUO41" s="384">
        <f>Application!VVP630</f>
        <v>0</v>
      </c>
      <c r="VUQ41" s="384">
        <f>Application!VVR630</f>
        <v>0</v>
      </c>
      <c r="VUS41" s="384">
        <f>Application!VVT630</f>
        <v>0</v>
      </c>
      <c r="VUU41" s="384">
        <f>Application!VVV630</f>
        <v>0</v>
      </c>
      <c r="VUW41" s="384">
        <f>Application!VVX630</f>
        <v>0</v>
      </c>
      <c r="VUY41" s="384">
        <f>Application!VVZ630</f>
        <v>0</v>
      </c>
      <c r="VVA41" s="384">
        <f>Application!VWB630</f>
        <v>0</v>
      </c>
      <c r="VVC41" s="384">
        <f>Application!VWD630</f>
        <v>0</v>
      </c>
      <c r="VVE41" s="384">
        <f>Application!VWF630</f>
        <v>0</v>
      </c>
      <c r="VVG41" s="384">
        <f>Application!VWH630</f>
        <v>0</v>
      </c>
      <c r="VVI41" s="384">
        <f>Application!VWJ630</f>
        <v>0</v>
      </c>
      <c r="VVK41" s="384">
        <f>Application!VWL630</f>
        <v>0</v>
      </c>
      <c r="VVM41" s="384">
        <f>Application!VWN630</f>
        <v>0</v>
      </c>
      <c r="VVO41" s="384">
        <f>Application!VWP630</f>
        <v>0</v>
      </c>
      <c r="VVQ41" s="384">
        <f>Application!VWR630</f>
        <v>0</v>
      </c>
      <c r="VVS41" s="384">
        <f>Application!VWT630</f>
        <v>0</v>
      </c>
      <c r="VVU41" s="384">
        <f>Application!VWV630</f>
        <v>0</v>
      </c>
      <c r="VVW41" s="384">
        <f>Application!VWX630</f>
        <v>0</v>
      </c>
      <c r="VVY41" s="384">
        <f>Application!VWZ630</f>
        <v>0</v>
      </c>
      <c r="VWA41" s="384">
        <f>Application!VXB630</f>
        <v>0</v>
      </c>
      <c r="VWC41" s="384">
        <f>Application!VXD630</f>
        <v>0</v>
      </c>
      <c r="VWE41" s="384">
        <f>Application!VXF630</f>
        <v>0</v>
      </c>
      <c r="VWG41" s="384">
        <f>Application!VXH630</f>
        <v>0</v>
      </c>
      <c r="VWI41" s="384">
        <f>Application!VXJ630</f>
        <v>0</v>
      </c>
      <c r="VWK41" s="384">
        <f>Application!VXL630</f>
        <v>0</v>
      </c>
      <c r="VWM41" s="384">
        <f>Application!VXN630</f>
        <v>0</v>
      </c>
      <c r="VWO41" s="384">
        <f>Application!VXP630</f>
        <v>0</v>
      </c>
      <c r="VWQ41" s="384">
        <f>Application!VXR630</f>
        <v>0</v>
      </c>
      <c r="VWS41" s="384">
        <f>Application!VXT630</f>
        <v>0</v>
      </c>
      <c r="VWU41" s="384">
        <f>Application!VXV630</f>
        <v>0</v>
      </c>
      <c r="VWW41" s="384">
        <f>Application!VXX630</f>
        <v>0</v>
      </c>
      <c r="VWY41" s="384">
        <f>Application!VXZ630</f>
        <v>0</v>
      </c>
      <c r="VXA41" s="384">
        <f>Application!VYB630</f>
        <v>0</v>
      </c>
      <c r="VXC41" s="384">
        <f>Application!VYD630</f>
        <v>0</v>
      </c>
      <c r="VXE41" s="384">
        <f>Application!VYF630</f>
        <v>0</v>
      </c>
      <c r="VXG41" s="384">
        <f>Application!VYH630</f>
        <v>0</v>
      </c>
      <c r="VXI41" s="384">
        <f>Application!VYJ630</f>
        <v>0</v>
      </c>
      <c r="VXK41" s="384">
        <f>Application!VYL630</f>
        <v>0</v>
      </c>
      <c r="VXM41" s="384">
        <f>Application!VYN630</f>
        <v>0</v>
      </c>
      <c r="VXO41" s="384">
        <f>Application!VYP630</f>
        <v>0</v>
      </c>
      <c r="VXQ41" s="384">
        <f>Application!VYR630</f>
        <v>0</v>
      </c>
      <c r="VXS41" s="384">
        <f>Application!VYT630</f>
        <v>0</v>
      </c>
      <c r="VXU41" s="384">
        <f>Application!VYV630</f>
        <v>0</v>
      </c>
      <c r="VXW41" s="384">
        <f>Application!VYX630</f>
        <v>0</v>
      </c>
      <c r="VXY41" s="384">
        <f>Application!VYZ630</f>
        <v>0</v>
      </c>
      <c r="VYA41" s="384">
        <f>Application!VZB630</f>
        <v>0</v>
      </c>
      <c r="VYC41" s="384">
        <f>Application!VZD630</f>
        <v>0</v>
      </c>
      <c r="VYE41" s="384">
        <f>Application!VZF630</f>
        <v>0</v>
      </c>
      <c r="VYG41" s="384">
        <f>Application!VZH630</f>
        <v>0</v>
      </c>
      <c r="VYI41" s="384">
        <f>Application!VZJ630</f>
        <v>0</v>
      </c>
      <c r="VYK41" s="384">
        <f>Application!VZL630</f>
        <v>0</v>
      </c>
      <c r="VYM41" s="384">
        <f>Application!VZN630</f>
        <v>0</v>
      </c>
      <c r="VYO41" s="384">
        <f>Application!VZP630</f>
        <v>0</v>
      </c>
      <c r="VYQ41" s="384">
        <f>Application!VZR630</f>
        <v>0</v>
      </c>
      <c r="VYS41" s="384">
        <f>Application!VZT630</f>
        <v>0</v>
      </c>
      <c r="VYU41" s="384">
        <f>Application!VZV630</f>
        <v>0</v>
      </c>
      <c r="VYW41" s="384">
        <f>Application!VZX630</f>
        <v>0</v>
      </c>
      <c r="VYY41" s="384">
        <f>Application!VZZ630</f>
        <v>0</v>
      </c>
      <c r="VZA41" s="384">
        <f>Application!WAB630</f>
        <v>0</v>
      </c>
      <c r="VZC41" s="384">
        <f>Application!WAD630</f>
        <v>0</v>
      </c>
      <c r="VZE41" s="384">
        <f>Application!WAF630</f>
        <v>0</v>
      </c>
      <c r="VZG41" s="384">
        <f>Application!WAH630</f>
        <v>0</v>
      </c>
      <c r="VZI41" s="384">
        <f>Application!WAJ630</f>
        <v>0</v>
      </c>
      <c r="VZK41" s="384">
        <f>Application!WAL630</f>
        <v>0</v>
      </c>
      <c r="VZM41" s="384">
        <f>Application!WAN630</f>
        <v>0</v>
      </c>
      <c r="VZO41" s="384">
        <f>Application!WAP630</f>
        <v>0</v>
      </c>
      <c r="VZQ41" s="384">
        <f>Application!WAR630</f>
        <v>0</v>
      </c>
      <c r="VZS41" s="384">
        <f>Application!WAT630</f>
        <v>0</v>
      </c>
      <c r="VZU41" s="384">
        <f>Application!WAV630</f>
        <v>0</v>
      </c>
      <c r="VZW41" s="384">
        <f>Application!WAX630</f>
        <v>0</v>
      </c>
      <c r="VZY41" s="384">
        <f>Application!WAZ630</f>
        <v>0</v>
      </c>
      <c r="WAA41" s="384">
        <f>Application!WBB630</f>
        <v>0</v>
      </c>
      <c r="WAC41" s="384">
        <f>Application!WBD630</f>
        <v>0</v>
      </c>
      <c r="WAE41" s="384">
        <f>Application!WBF630</f>
        <v>0</v>
      </c>
      <c r="WAG41" s="384">
        <f>Application!WBH630</f>
        <v>0</v>
      </c>
      <c r="WAI41" s="384">
        <f>Application!WBJ630</f>
        <v>0</v>
      </c>
      <c r="WAK41" s="384">
        <f>Application!WBL630</f>
        <v>0</v>
      </c>
      <c r="WAM41" s="384">
        <f>Application!WBN630</f>
        <v>0</v>
      </c>
      <c r="WAO41" s="384">
        <f>Application!WBP630</f>
        <v>0</v>
      </c>
      <c r="WAQ41" s="384">
        <f>Application!WBR630</f>
        <v>0</v>
      </c>
      <c r="WAS41" s="384">
        <f>Application!WBT630</f>
        <v>0</v>
      </c>
      <c r="WAU41" s="384">
        <f>Application!WBV630</f>
        <v>0</v>
      </c>
      <c r="WAW41" s="384">
        <f>Application!WBX630</f>
        <v>0</v>
      </c>
      <c r="WAY41" s="384">
        <f>Application!WBZ630</f>
        <v>0</v>
      </c>
      <c r="WBA41" s="384">
        <f>Application!WCB630</f>
        <v>0</v>
      </c>
      <c r="WBC41" s="384">
        <f>Application!WCD630</f>
        <v>0</v>
      </c>
      <c r="WBE41" s="384">
        <f>Application!WCF630</f>
        <v>0</v>
      </c>
      <c r="WBG41" s="384">
        <f>Application!WCH630</f>
        <v>0</v>
      </c>
      <c r="WBI41" s="384">
        <f>Application!WCJ630</f>
        <v>0</v>
      </c>
      <c r="WBK41" s="384">
        <f>Application!WCL630</f>
        <v>0</v>
      </c>
      <c r="WBM41" s="384">
        <f>Application!WCN630</f>
        <v>0</v>
      </c>
      <c r="WBO41" s="384">
        <f>Application!WCP630</f>
        <v>0</v>
      </c>
      <c r="WBQ41" s="384">
        <f>Application!WCR630</f>
        <v>0</v>
      </c>
      <c r="WBS41" s="384">
        <f>Application!WCT630</f>
        <v>0</v>
      </c>
      <c r="WBU41" s="384">
        <f>Application!WCV630</f>
        <v>0</v>
      </c>
      <c r="WBW41" s="384">
        <f>Application!WCX630</f>
        <v>0</v>
      </c>
      <c r="WBY41" s="384">
        <f>Application!WCZ630</f>
        <v>0</v>
      </c>
      <c r="WCA41" s="384">
        <f>Application!WDB630</f>
        <v>0</v>
      </c>
      <c r="WCC41" s="384">
        <f>Application!WDD630</f>
        <v>0</v>
      </c>
      <c r="WCE41" s="384">
        <f>Application!WDF630</f>
        <v>0</v>
      </c>
      <c r="WCG41" s="384">
        <f>Application!WDH630</f>
        <v>0</v>
      </c>
      <c r="WCI41" s="384">
        <f>Application!WDJ630</f>
        <v>0</v>
      </c>
      <c r="WCK41" s="384">
        <f>Application!WDL630</f>
        <v>0</v>
      </c>
      <c r="WCM41" s="384">
        <f>Application!WDN630</f>
        <v>0</v>
      </c>
      <c r="WCO41" s="384">
        <f>Application!WDP630</f>
        <v>0</v>
      </c>
      <c r="WCQ41" s="384">
        <f>Application!WDR630</f>
        <v>0</v>
      </c>
      <c r="WCS41" s="384">
        <f>Application!WDT630</f>
        <v>0</v>
      </c>
      <c r="WCU41" s="384">
        <f>Application!WDV630</f>
        <v>0</v>
      </c>
      <c r="WCW41" s="384">
        <f>Application!WDX630</f>
        <v>0</v>
      </c>
      <c r="WCY41" s="384">
        <f>Application!WDZ630</f>
        <v>0</v>
      </c>
      <c r="WDA41" s="384">
        <f>Application!WEB630</f>
        <v>0</v>
      </c>
      <c r="WDC41" s="384">
        <f>Application!WED630</f>
        <v>0</v>
      </c>
      <c r="WDE41" s="384">
        <f>Application!WEF630</f>
        <v>0</v>
      </c>
      <c r="WDG41" s="384">
        <f>Application!WEH630</f>
        <v>0</v>
      </c>
      <c r="WDI41" s="384">
        <f>Application!WEJ630</f>
        <v>0</v>
      </c>
      <c r="WDK41" s="384">
        <f>Application!WEL630</f>
        <v>0</v>
      </c>
      <c r="WDM41" s="384">
        <f>Application!WEN630</f>
        <v>0</v>
      </c>
      <c r="WDO41" s="384">
        <f>Application!WEP630</f>
        <v>0</v>
      </c>
      <c r="WDQ41" s="384">
        <f>Application!WER630</f>
        <v>0</v>
      </c>
      <c r="WDS41" s="384">
        <f>Application!WET630</f>
        <v>0</v>
      </c>
      <c r="WDU41" s="384">
        <f>Application!WEV630</f>
        <v>0</v>
      </c>
      <c r="WDW41" s="384">
        <f>Application!WEX630</f>
        <v>0</v>
      </c>
      <c r="WDY41" s="384">
        <f>Application!WEZ630</f>
        <v>0</v>
      </c>
      <c r="WEA41" s="384">
        <f>Application!WFB630</f>
        <v>0</v>
      </c>
      <c r="WEC41" s="384">
        <f>Application!WFD630</f>
        <v>0</v>
      </c>
      <c r="WEE41" s="384">
        <f>Application!WFF630</f>
        <v>0</v>
      </c>
      <c r="WEG41" s="384">
        <f>Application!WFH630</f>
        <v>0</v>
      </c>
      <c r="WEI41" s="384">
        <f>Application!WFJ630</f>
        <v>0</v>
      </c>
      <c r="WEK41" s="384">
        <f>Application!WFL630</f>
        <v>0</v>
      </c>
      <c r="WEM41" s="384">
        <f>Application!WFN630</f>
        <v>0</v>
      </c>
      <c r="WEO41" s="384">
        <f>Application!WFP630</f>
        <v>0</v>
      </c>
      <c r="WEQ41" s="384">
        <f>Application!WFR630</f>
        <v>0</v>
      </c>
      <c r="WES41" s="384">
        <f>Application!WFT630</f>
        <v>0</v>
      </c>
      <c r="WEU41" s="384">
        <f>Application!WFV630</f>
        <v>0</v>
      </c>
      <c r="WEW41" s="384">
        <f>Application!WFX630</f>
        <v>0</v>
      </c>
      <c r="WEY41" s="384">
        <f>Application!WFZ630</f>
        <v>0</v>
      </c>
      <c r="WFA41" s="384">
        <f>Application!WGB630</f>
        <v>0</v>
      </c>
      <c r="WFC41" s="384">
        <f>Application!WGD630</f>
        <v>0</v>
      </c>
      <c r="WFE41" s="384">
        <f>Application!WGF630</f>
        <v>0</v>
      </c>
      <c r="WFG41" s="384">
        <f>Application!WGH630</f>
        <v>0</v>
      </c>
      <c r="WFI41" s="384">
        <f>Application!WGJ630</f>
        <v>0</v>
      </c>
      <c r="WFK41" s="384">
        <f>Application!WGL630</f>
        <v>0</v>
      </c>
      <c r="WFM41" s="384">
        <f>Application!WGN630</f>
        <v>0</v>
      </c>
      <c r="WFO41" s="384">
        <f>Application!WGP630</f>
        <v>0</v>
      </c>
      <c r="WFQ41" s="384">
        <f>Application!WGR630</f>
        <v>0</v>
      </c>
      <c r="WFS41" s="384">
        <f>Application!WGT630</f>
        <v>0</v>
      </c>
      <c r="WFU41" s="384">
        <f>Application!WGV630</f>
        <v>0</v>
      </c>
      <c r="WFW41" s="384">
        <f>Application!WGX630</f>
        <v>0</v>
      </c>
      <c r="WFY41" s="384">
        <f>Application!WGZ630</f>
        <v>0</v>
      </c>
      <c r="WGA41" s="384">
        <f>Application!WHB630</f>
        <v>0</v>
      </c>
      <c r="WGC41" s="384">
        <f>Application!WHD630</f>
        <v>0</v>
      </c>
      <c r="WGE41" s="384">
        <f>Application!WHF630</f>
        <v>0</v>
      </c>
      <c r="WGG41" s="384">
        <f>Application!WHH630</f>
        <v>0</v>
      </c>
      <c r="WGI41" s="384">
        <f>Application!WHJ630</f>
        <v>0</v>
      </c>
      <c r="WGK41" s="384">
        <f>Application!WHL630</f>
        <v>0</v>
      </c>
      <c r="WGM41" s="384">
        <f>Application!WHN630</f>
        <v>0</v>
      </c>
      <c r="WGO41" s="384">
        <f>Application!WHP630</f>
        <v>0</v>
      </c>
      <c r="WGQ41" s="384">
        <f>Application!WHR630</f>
        <v>0</v>
      </c>
      <c r="WGS41" s="384">
        <f>Application!WHT630</f>
        <v>0</v>
      </c>
      <c r="WGU41" s="384">
        <f>Application!WHV630</f>
        <v>0</v>
      </c>
      <c r="WGW41" s="384">
        <f>Application!WHX630</f>
        <v>0</v>
      </c>
      <c r="WGY41" s="384">
        <f>Application!WHZ630</f>
        <v>0</v>
      </c>
      <c r="WHA41" s="384">
        <f>Application!WIB630</f>
        <v>0</v>
      </c>
      <c r="WHC41" s="384">
        <f>Application!WID630</f>
        <v>0</v>
      </c>
      <c r="WHE41" s="384">
        <f>Application!WIF630</f>
        <v>0</v>
      </c>
      <c r="WHG41" s="384">
        <f>Application!WIH630</f>
        <v>0</v>
      </c>
      <c r="WHI41" s="384">
        <f>Application!WIJ630</f>
        <v>0</v>
      </c>
      <c r="WHK41" s="384">
        <f>Application!WIL630</f>
        <v>0</v>
      </c>
      <c r="WHM41" s="384">
        <f>Application!WIN630</f>
        <v>0</v>
      </c>
      <c r="WHO41" s="384">
        <f>Application!WIP630</f>
        <v>0</v>
      </c>
      <c r="WHQ41" s="384">
        <f>Application!WIR630</f>
        <v>0</v>
      </c>
      <c r="WHS41" s="384">
        <f>Application!WIT630</f>
        <v>0</v>
      </c>
      <c r="WHU41" s="384">
        <f>Application!WIV630</f>
        <v>0</v>
      </c>
      <c r="WHW41" s="384">
        <f>Application!WIX630</f>
        <v>0</v>
      </c>
      <c r="WHY41" s="384">
        <f>Application!WIZ630</f>
        <v>0</v>
      </c>
      <c r="WIA41" s="384">
        <f>Application!WJB630</f>
        <v>0</v>
      </c>
      <c r="WIC41" s="384">
        <f>Application!WJD630</f>
        <v>0</v>
      </c>
      <c r="WIE41" s="384">
        <f>Application!WJF630</f>
        <v>0</v>
      </c>
      <c r="WIG41" s="384">
        <f>Application!WJH630</f>
        <v>0</v>
      </c>
      <c r="WII41" s="384">
        <f>Application!WJJ630</f>
        <v>0</v>
      </c>
      <c r="WIK41" s="384">
        <f>Application!WJL630</f>
        <v>0</v>
      </c>
      <c r="WIM41" s="384">
        <f>Application!WJN630</f>
        <v>0</v>
      </c>
      <c r="WIO41" s="384">
        <f>Application!WJP630</f>
        <v>0</v>
      </c>
      <c r="WIQ41" s="384">
        <f>Application!WJR630</f>
        <v>0</v>
      </c>
      <c r="WIS41" s="384">
        <f>Application!WJT630</f>
        <v>0</v>
      </c>
      <c r="WIU41" s="384">
        <f>Application!WJV630</f>
        <v>0</v>
      </c>
      <c r="WIW41" s="384">
        <f>Application!WJX630</f>
        <v>0</v>
      </c>
      <c r="WIY41" s="384">
        <f>Application!WJZ630</f>
        <v>0</v>
      </c>
      <c r="WJA41" s="384">
        <f>Application!WKB630</f>
        <v>0</v>
      </c>
      <c r="WJC41" s="384">
        <f>Application!WKD630</f>
        <v>0</v>
      </c>
      <c r="WJE41" s="384">
        <f>Application!WKF630</f>
        <v>0</v>
      </c>
      <c r="WJG41" s="384">
        <f>Application!WKH630</f>
        <v>0</v>
      </c>
      <c r="WJI41" s="384">
        <f>Application!WKJ630</f>
        <v>0</v>
      </c>
      <c r="WJK41" s="384">
        <f>Application!WKL630</f>
        <v>0</v>
      </c>
      <c r="WJM41" s="384">
        <f>Application!WKN630</f>
        <v>0</v>
      </c>
      <c r="WJO41" s="384">
        <f>Application!WKP630</f>
        <v>0</v>
      </c>
      <c r="WJQ41" s="384">
        <f>Application!WKR630</f>
        <v>0</v>
      </c>
      <c r="WJS41" s="384">
        <f>Application!WKT630</f>
        <v>0</v>
      </c>
      <c r="WJU41" s="384">
        <f>Application!WKV630</f>
        <v>0</v>
      </c>
      <c r="WJW41" s="384">
        <f>Application!WKX630</f>
        <v>0</v>
      </c>
      <c r="WJY41" s="384">
        <f>Application!WKZ630</f>
        <v>0</v>
      </c>
      <c r="WKA41" s="384">
        <f>Application!WLB630</f>
        <v>0</v>
      </c>
      <c r="WKC41" s="384">
        <f>Application!WLD630</f>
        <v>0</v>
      </c>
      <c r="WKE41" s="384">
        <f>Application!WLF630</f>
        <v>0</v>
      </c>
      <c r="WKG41" s="384">
        <f>Application!WLH630</f>
        <v>0</v>
      </c>
      <c r="WKI41" s="384">
        <f>Application!WLJ630</f>
        <v>0</v>
      </c>
      <c r="WKK41" s="384">
        <f>Application!WLL630</f>
        <v>0</v>
      </c>
      <c r="WKM41" s="384">
        <f>Application!WLN630</f>
        <v>0</v>
      </c>
      <c r="WKO41" s="384">
        <f>Application!WLP630</f>
        <v>0</v>
      </c>
      <c r="WKQ41" s="384">
        <f>Application!WLR630</f>
        <v>0</v>
      </c>
      <c r="WKS41" s="384">
        <f>Application!WLT630</f>
        <v>0</v>
      </c>
      <c r="WKU41" s="384">
        <f>Application!WLV630</f>
        <v>0</v>
      </c>
      <c r="WKW41" s="384">
        <f>Application!WLX630</f>
        <v>0</v>
      </c>
      <c r="WKY41" s="384">
        <f>Application!WLZ630</f>
        <v>0</v>
      </c>
      <c r="WLA41" s="384">
        <f>Application!WMB630</f>
        <v>0</v>
      </c>
      <c r="WLC41" s="384">
        <f>Application!WMD630</f>
        <v>0</v>
      </c>
      <c r="WLE41" s="384">
        <f>Application!WMF630</f>
        <v>0</v>
      </c>
      <c r="WLG41" s="384">
        <f>Application!WMH630</f>
        <v>0</v>
      </c>
      <c r="WLI41" s="384">
        <f>Application!WMJ630</f>
        <v>0</v>
      </c>
      <c r="WLK41" s="384">
        <f>Application!WML630</f>
        <v>0</v>
      </c>
      <c r="WLM41" s="384">
        <f>Application!WMN630</f>
        <v>0</v>
      </c>
      <c r="WLO41" s="384">
        <f>Application!WMP630</f>
        <v>0</v>
      </c>
      <c r="WLQ41" s="384">
        <f>Application!WMR630</f>
        <v>0</v>
      </c>
      <c r="WLS41" s="384">
        <f>Application!WMT630</f>
        <v>0</v>
      </c>
      <c r="WLU41" s="384">
        <f>Application!WMV630</f>
        <v>0</v>
      </c>
      <c r="WLW41" s="384">
        <f>Application!WMX630</f>
        <v>0</v>
      </c>
      <c r="WLY41" s="384">
        <f>Application!WMZ630</f>
        <v>0</v>
      </c>
      <c r="WMA41" s="384">
        <f>Application!WNB630</f>
        <v>0</v>
      </c>
      <c r="WMC41" s="384">
        <f>Application!WND630</f>
        <v>0</v>
      </c>
      <c r="WME41" s="384">
        <f>Application!WNF630</f>
        <v>0</v>
      </c>
      <c r="WMG41" s="384">
        <f>Application!WNH630</f>
        <v>0</v>
      </c>
      <c r="WMI41" s="384">
        <f>Application!WNJ630</f>
        <v>0</v>
      </c>
      <c r="WMK41" s="384">
        <f>Application!WNL630</f>
        <v>0</v>
      </c>
      <c r="WMM41" s="384">
        <f>Application!WNN630</f>
        <v>0</v>
      </c>
      <c r="WMO41" s="384">
        <f>Application!WNP630</f>
        <v>0</v>
      </c>
      <c r="WMQ41" s="384">
        <f>Application!WNR630</f>
        <v>0</v>
      </c>
      <c r="WMS41" s="384">
        <f>Application!WNT630</f>
        <v>0</v>
      </c>
      <c r="WMU41" s="384">
        <f>Application!WNV630</f>
        <v>0</v>
      </c>
      <c r="WMW41" s="384">
        <f>Application!WNX630</f>
        <v>0</v>
      </c>
      <c r="WMY41" s="384">
        <f>Application!WNZ630</f>
        <v>0</v>
      </c>
      <c r="WNA41" s="384">
        <f>Application!WOB630</f>
        <v>0</v>
      </c>
      <c r="WNC41" s="384">
        <f>Application!WOD630</f>
        <v>0</v>
      </c>
      <c r="WNE41" s="384">
        <f>Application!WOF630</f>
        <v>0</v>
      </c>
      <c r="WNG41" s="384">
        <f>Application!WOH630</f>
        <v>0</v>
      </c>
      <c r="WNI41" s="384">
        <f>Application!WOJ630</f>
        <v>0</v>
      </c>
      <c r="WNK41" s="384">
        <f>Application!WOL630</f>
        <v>0</v>
      </c>
      <c r="WNM41" s="384">
        <f>Application!WON630</f>
        <v>0</v>
      </c>
      <c r="WNO41" s="384">
        <f>Application!WOP630</f>
        <v>0</v>
      </c>
      <c r="WNQ41" s="384">
        <f>Application!WOR630</f>
        <v>0</v>
      </c>
      <c r="WNS41" s="384">
        <f>Application!WOT630</f>
        <v>0</v>
      </c>
      <c r="WNU41" s="384">
        <f>Application!WOV630</f>
        <v>0</v>
      </c>
      <c r="WNW41" s="384">
        <f>Application!WOX630</f>
        <v>0</v>
      </c>
      <c r="WNY41" s="384">
        <f>Application!WOZ630</f>
        <v>0</v>
      </c>
      <c r="WOA41" s="384">
        <f>Application!WPB630</f>
        <v>0</v>
      </c>
      <c r="WOC41" s="384">
        <f>Application!WPD630</f>
        <v>0</v>
      </c>
      <c r="WOE41" s="384">
        <f>Application!WPF630</f>
        <v>0</v>
      </c>
      <c r="WOG41" s="384">
        <f>Application!WPH630</f>
        <v>0</v>
      </c>
      <c r="WOI41" s="384">
        <f>Application!WPJ630</f>
        <v>0</v>
      </c>
      <c r="WOK41" s="384">
        <f>Application!WPL630</f>
        <v>0</v>
      </c>
      <c r="WOM41" s="384">
        <f>Application!WPN630</f>
        <v>0</v>
      </c>
      <c r="WOO41" s="384">
        <f>Application!WPP630</f>
        <v>0</v>
      </c>
      <c r="WOQ41" s="384">
        <f>Application!WPR630</f>
        <v>0</v>
      </c>
      <c r="WOS41" s="384">
        <f>Application!WPT630</f>
        <v>0</v>
      </c>
      <c r="WOU41" s="384">
        <f>Application!WPV630</f>
        <v>0</v>
      </c>
      <c r="WOW41" s="384">
        <f>Application!WPX630</f>
        <v>0</v>
      </c>
      <c r="WOY41" s="384">
        <f>Application!WPZ630</f>
        <v>0</v>
      </c>
      <c r="WPA41" s="384">
        <f>Application!WQB630</f>
        <v>0</v>
      </c>
      <c r="WPC41" s="384">
        <f>Application!WQD630</f>
        <v>0</v>
      </c>
      <c r="WPE41" s="384">
        <f>Application!WQF630</f>
        <v>0</v>
      </c>
      <c r="WPG41" s="384">
        <f>Application!WQH630</f>
        <v>0</v>
      </c>
      <c r="WPI41" s="384">
        <f>Application!WQJ630</f>
        <v>0</v>
      </c>
      <c r="WPK41" s="384">
        <f>Application!WQL630</f>
        <v>0</v>
      </c>
      <c r="WPM41" s="384">
        <f>Application!WQN630</f>
        <v>0</v>
      </c>
      <c r="WPO41" s="384">
        <f>Application!WQP630</f>
        <v>0</v>
      </c>
      <c r="WPQ41" s="384">
        <f>Application!WQR630</f>
        <v>0</v>
      </c>
      <c r="WPS41" s="384">
        <f>Application!WQT630</f>
        <v>0</v>
      </c>
      <c r="WPU41" s="384">
        <f>Application!WQV630</f>
        <v>0</v>
      </c>
      <c r="WPW41" s="384">
        <f>Application!WQX630</f>
        <v>0</v>
      </c>
      <c r="WPY41" s="384">
        <f>Application!WQZ630</f>
        <v>0</v>
      </c>
      <c r="WQA41" s="384">
        <f>Application!WRB630</f>
        <v>0</v>
      </c>
      <c r="WQC41" s="384">
        <f>Application!WRD630</f>
        <v>0</v>
      </c>
      <c r="WQE41" s="384">
        <f>Application!WRF630</f>
        <v>0</v>
      </c>
      <c r="WQG41" s="384">
        <f>Application!WRH630</f>
        <v>0</v>
      </c>
      <c r="WQI41" s="384">
        <f>Application!WRJ630</f>
        <v>0</v>
      </c>
      <c r="WQK41" s="384">
        <f>Application!WRL630</f>
        <v>0</v>
      </c>
      <c r="WQM41" s="384">
        <f>Application!WRN630</f>
        <v>0</v>
      </c>
      <c r="WQO41" s="384">
        <f>Application!WRP630</f>
        <v>0</v>
      </c>
      <c r="WQQ41" s="384">
        <f>Application!WRR630</f>
        <v>0</v>
      </c>
      <c r="WQS41" s="384">
        <f>Application!WRT630</f>
        <v>0</v>
      </c>
      <c r="WQU41" s="384">
        <f>Application!WRV630</f>
        <v>0</v>
      </c>
      <c r="WQW41" s="384">
        <f>Application!WRX630</f>
        <v>0</v>
      </c>
      <c r="WQY41" s="384">
        <f>Application!WRZ630</f>
        <v>0</v>
      </c>
      <c r="WRA41" s="384">
        <f>Application!WSB630</f>
        <v>0</v>
      </c>
      <c r="WRC41" s="384">
        <f>Application!WSD630</f>
        <v>0</v>
      </c>
      <c r="WRE41" s="384">
        <f>Application!WSF630</f>
        <v>0</v>
      </c>
      <c r="WRG41" s="384">
        <f>Application!WSH630</f>
        <v>0</v>
      </c>
      <c r="WRI41" s="384">
        <f>Application!WSJ630</f>
        <v>0</v>
      </c>
      <c r="WRK41" s="384">
        <f>Application!WSL630</f>
        <v>0</v>
      </c>
      <c r="WRM41" s="384">
        <f>Application!WSN630</f>
        <v>0</v>
      </c>
      <c r="WRO41" s="384">
        <f>Application!WSP630</f>
        <v>0</v>
      </c>
      <c r="WRQ41" s="384">
        <f>Application!WSR630</f>
        <v>0</v>
      </c>
      <c r="WRS41" s="384">
        <f>Application!WST630</f>
        <v>0</v>
      </c>
      <c r="WRU41" s="384">
        <f>Application!WSV630</f>
        <v>0</v>
      </c>
      <c r="WRW41" s="384">
        <f>Application!WSX630</f>
        <v>0</v>
      </c>
      <c r="WRY41" s="384">
        <f>Application!WSZ630</f>
        <v>0</v>
      </c>
      <c r="WSA41" s="384">
        <f>Application!WTB630</f>
        <v>0</v>
      </c>
      <c r="WSC41" s="384">
        <f>Application!WTD630</f>
        <v>0</v>
      </c>
      <c r="WSE41" s="384">
        <f>Application!WTF630</f>
        <v>0</v>
      </c>
      <c r="WSG41" s="384">
        <f>Application!WTH630</f>
        <v>0</v>
      </c>
      <c r="WSI41" s="384">
        <f>Application!WTJ630</f>
        <v>0</v>
      </c>
      <c r="WSK41" s="384">
        <f>Application!WTL630</f>
        <v>0</v>
      </c>
      <c r="WSM41" s="384">
        <f>Application!WTN630</f>
        <v>0</v>
      </c>
      <c r="WSO41" s="384">
        <f>Application!WTP630</f>
        <v>0</v>
      </c>
      <c r="WSQ41" s="384">
        <f>Application!WTR630</f>
        <v>0</v>
      </c>
      <c r="WSS41" s="384">
        <f>Application!WTT630</f>
        <v>0</v>
      </c>
      <c r="WSU41" s="384">
        <f>Application!WTV630</f>
        <v>0</v>
      </c>
      <c r="WSW41" s="384">
        <f>Application!WTX630</f>
        <v>0</v>
      </c>
      <c r="WSY41" s="384">
        <f>Application!WTZ630</f>
        <v>0</v>
      </c>
      <c r="WTA41" s="384">
        <f>Application!WUB630</f>
        <v>0</v>
      </c>
      <c r="WTC41" s="384">
        <f>Application!WUD630</f>
        <v>0</v>
      </c>
      <c r="WTE41" s="384">
        <f>Application!WUF630</f>
        <v>0</v>
      </c>
      <c r="WTG41" s="384">
        <f>Application!WUH630</f>
        <v>0</v>
      </c>
      <c r="WTI41" s="384">
        <f>Application!WUJ630</f>
        <v>0</v>
      </c>
      <c r="WTK41" s="384">
        <f>Application!WUL630</f>
        <v>0</v>
      </c>
      <c r="WTM41" s="384">
        <f>Application!WUN630</f>
        <v>0</v>
      </c>
      <c r="WTO41" s="384">
        <f>Application!WUP630</f>
        <v>0</v>
      </c>
      <c r="WTQ41" s="384">
        <f>Application!WUR630</f>
        <v>0</v>
      </c>
      <c r="WTS41" s="384">
        <f>Application!WUT630</f>
        <v>0</v>
      </c>
      <c r="WTU41" s="384">
        <f>Application!WUV630</f>
        <v>0</v>
      </c>
      <c r="WTW41" s="384">
        <f>Application!WUX630</f>
        <v>0</v>
      </c>
      <c r="WTY41" s="384">
        <f>Application!WUZ630</f>
        <v>0</v>
      </c>
      <c r="WUA41" s="384">
        <f>Application!WVB630</f>
        <v>0</v>
      </c>
      <c r="WUC41" s="384">
        <f>Application!WVD630</f>
        <v>0</v>
      </c>
      <c r="WUE41" s="384">
        <f>Application!WVF630</f>
        <v>0</v>
      </c>
      <c r="WUG41" s="384">
        <f>Application!WVH630</f>
        <v>0</v>
      </c>
      <c r="WUI41" s="384">
        <f>Application!WVJ630</f>
        <v>0</v>
      </c>
      <c r="WUK41" s="384">
        <f>Application!WVL630</f>
        <v>0</v>
      </c>
      <c r="WUM41" s="384">
        <f>Application!WVN630</f>
        <v>0</v>
      </c>
      <c r="WUO41" s="384">
        <f>Application!WVP630</f>
        <v>0</v>
      </c>
      <c r="WUQ41" s="384">
        <f>Application!WVR630</f>
        <v>0</v>
      </c>
      <c r="WUS41" s="384">
        <f>Application!WVT630</f>
        <v>0</v>
      </c>
      <c r="WUU41" s="384">
        <f>Application!WVV630</f>
        <v>0</v>
      </c>
      <c r="WUW41" s="384">
        <f>Application!WVX630</f>
        <v>0</v>
      </c>
      <c r="WUY41" s="384">
        <f>Application!WVZ630</f>
        <v>0</v>
      </c>
      <c r="WVA41" s="384">
        <f>Application!WWB630</f>
        <v>0</v>
      </c>
      <c r="WVC41" s="384">
        <f>Application!WWD630</f>
        <v>0</v>
      </c>
      <c r="WVE41" s="384">
        <f>Application!WWF630</f>
        <v>0</v>
      </c>
      <c r="WVG41" s="384">
        <f>Application!WWH630</f>
        <v>0</v>
      </c>
      <c r="WVI41" s="384">
        <f>Application!WWJ630</f>
        <v>0</v>
      </c>
      <c r="WVK41" s="384">
        <f>Application!WWL630</f>
        <v>0</v>
      </c>
      <c r="WVM41" s="384">
        <f>Application!WWN630</f>
        <v>0</v>
      </c>
      <c r="WVO41" s="384">
        <f>Application!WWP630</f>
        <v>0</v>
      </c>
      <c r="WVQ41" s="384">
        <f>Application!WWR630</f>
        <v>0</v>
      </c>
      <c r="WVS41" s="384">
        <f>Application!WWT630</f>
        <v>0</v>
      </c>
      <c r="WVU41" s="384">
        <f>Application!WWV630</f>
        <v>0</v>
      </c>
      <c r="WVW41" s="384">
        <f>Application!WWX630</f>
        <v>0</v>
      </c>
      <c r="WVY41" s="384">
        <f>Application!WWZ630</f>
        <v>0</v>
      </c>
      <c r="WWA41" s="384">
        <f>Application!WXB630</f>
        <v>0</v>
      </c>
      <c r="WWC41" s="384">
        <f>Application!WXD630</f>
        <v>0</v>
      </c>
      <c r="WWE41" s="384">
        <f>Application!WXF630</f>
        <v>0</v>
      </c>
      <c r="WWG41" s="384">
        <f>Application!WXH630</f>
        <v>0</v>
      </c>
      <c r="WWI41" s="384">
        <f>Application!WXJ630</f>
        <v>0</v>
      </c>
      <c r="WWK41" s="384">
        <f>Application!WXL630</f>
        <v>0</v>
      </c>
      <c r="WWM41" s="384">
        <f>Application!WXN630</f>
        <v>0</v>
      </c>
      <c r="WWO41" s="384">
        <f>Application!WXP630</f>
        <v>0</v>
      </c>
      <c r="WWQ41" s="384">
        <f>Application!WXR630</f>
        <v>0</v>
      </c>
      <c r="WWS41" s="384">
        <f>Application!WXT630</f>
        <v>0</v>
      </c>
      <c r="WWU41" s="384">
        <f>Application!WXV630</f>
        <v>0</v>
      </c>
      <c r="WWW41" s="384">
        <f>Application!WXX630</f>
        <v>0</v>
      </c>
      <c r="WWY41" s="384">
        <f>Application!WXZ630</f>
        <v>0</v>
      </c>
      <c r="WXA41" s="384">
        <f>Application!WYB630</f>
        <v>0</v>
      </c>
      <c r="WXC41" s="384">
        <f>Application!WYD630</f>
        <v>0</v>
      </c>
      <c r="WXE41" s="384">
        <f>Application!WYF630</f>
        <v>0</v>
      </c>
      <c r="WXG41" s="384">
        <f>Application!WYH630</f>
        <v>0</v>
      </c>
      <c r="WXI41" s="384">
        <f>Application!WYJ630</f>
        <v>0</v>
      </c>
      <c r="WXK41" s="384">
        <f>Application!WYL630</f>
        <v>0</v>
      </c>
      <c r="WXM41" s="384">
        <f>Application!WYN630</f>
        <v>0</v>
      </c>
      <c r="WXO41" s="384">
        <f>Application!WYP630</f>
        <v>0</v>
      </c>
      <c r="WXQ41" s="384">
        <f>Application!WYR630</f>
        <v>0</v>
      </c>
      <c r="WXS41" s="384">
        <f>Application!WYT630</f>
        <v>0</v>
      </c>
      <c r="WXU41" s="384">
        <f>Application!WYV630</f>
        <v>0</v>
      </c>
      <c r="WXW41" s="384">
        <f>Application!WYX630</f>
        <v>0</v>
      </c>
      <c r="WXY41" s="384">
        <f>Application!WYZ630</f>
        <v>0</v>
      </c>
      <c r="WYA41" s="384">
        <f>Application!WZB630</f>
        <v>0</v>
      </c>
      <c r="WYC41" s="384">
        <f>Application!WZD630</f>
        <v>0</v>
      </c>
      <c r="WYE41" s="384">
        <f>Application!WZF630</f>
        <v>0</v>
      </c>
      <c r="WYG41" s="384">
        <f>Application!WZH630</f>
        <v>0</v>
      </c>
      <c r="WYI41" s="384">
        <f>Application!WZJ630</f>
        <v>0</v>
      </c>
      <c r="WYK41" s="384">
        <f>Application!WZL630</f>
        <v>0</v>
      </c>
      <c r="WYM41" s="384">
        <f>Application!WZN630</f>
        <v>0</v>
      </c>
      <c r="WYO41" s="384">
        <f>Application!WZP630</f>
        <v>0</v>
      </c>
      <c r="WYQ41" s="384">
        <f>Application!WZR630</f>
        <v>0</v>
      </c>
      <c r="WYS41" s="384">
        <f>Application!WZT630</f>
        <v>0</v>
      </c>
      <c r="WYU41" s="384">
        <f>Application!WZV630</f>
        <v>0</v>
      </c>
      <c r="WYW41" s="384">
        <f>Application!WZX630</f>
        <v>0</v>
      </c>
      <c r="WYY41" s="384">
        <f>Application!WZZ630</f>
        <v>0</v>
      </c>
      <c r="WZA41" s="384">
        <f>Application!XAB630</f>
        <v>0</v>
      </c>
      <c r="WZC41" s="384">
        <f>Application!XAD630</f>
        <v>0</v>
      </c>
      <c r="WZE41" s="384">
        <f>Application!XAF630</f>
        <v>0</v>
      </c>
      <c r="WZG41" s="384">
        <f>Application!XAH630</f>
        <v>0</v>
      </c>
      <c r="WZI41" s="384">
        <f>Application!XAJ630</f>
        <v>0</v>
      </c>
      <c r="WZK41" s="384">
        <f>Application!XAL630</f>
        <v>0</v>
      </c>
      <c r="WZM41" s="384">
        <f>Application!XAN630</f>
        <v>0</v>
      </c>
      <c r="WZO41" s="384">
        <f>Application!XAP630</f>
        <v>0</v>
      </c>
      <c r="WZQ41" s="384">
        <f>Application!XAR630</f>
        <v>0</v>
      </c>
      <c r="WZS41" s="384">
        <f>Application!XAT630</f>
        <v>0</v>
      </c>
      <c r="WZU41" s="384">
        <f>Application!XAV630</f>
        <v>0</v>
      </c>
      <c r="WZW41" s="384">
        <f>Application!XAX630</f>
        <v>0</v>
      </c>
      <c r="WZY41" s="384">
        <f>Application!XAZ630</f>
        <v>0</v>
      </c>
      <c r="XAA41" s="384">
        <f>Application!XBB630</f>
        <v>0</v>
      </c>
      <c r="XAC41" s="384">
        <f>Application!XBD630</f>
        <v>0</v>
      </c>
      <c r="XAE41" s="384">
        <f>Application!XBF630</f>
        <v>0</v>
      </c>
      <c r="XAG41" s="384">
        <f>Application!XBH630</f>
        <v>0</v>
      </c>
      <c r="XAI41" s="384">
        <f>Application!XBJ630</f>
        <v>0</v>
      </c>
      <c r="XAK41" s="384">
        <f>Application!XBL630</f>
        <v>0</v>
      </c>
      <c r="XAM41" s="384">
        <f>Application!XBN630</f>
        <v>0</v>
      </c>
      <c r="XAO41" s="384">
        <f>Application!XBP630</f>
        <v>0</v>
      </c>
      <c r="XAQ41" s="384">
        <f>Application!XBR630</f>
        <v>0</v>
      </c>
      <c r="XAS41" s="384">
        <f>Application!XBT630</f>
        <v>0</v>
      </c>
      <c r="XAU41" s="384">
        <f>Application!XBV630</f>
        <v>0</v>
      </c>
      <c r="XAW41" s="384">
        <f>Application!XBX630</f>
        <v>0</v>
      </c>
      <c r="XAY41" s="384">
        <f>Application!XBZ630</f>
        <v>0</v>
      </c>
      <c r="XBA41" s="384">
        <f>Application!XCB630</f>
        <v>0</v>
      </c>
      <c r="XBC41" s="384">
        <f>Application!XCD630</f>
        <v>0</v>
      </c>
      <c r="XBE41" s="384">
        <f>Application!XCF630</f>
        <v>0</v>
      </c>
      <c r="XBG41" s="384">
        <f>Application!XCH630</f>
        <v>0</v>
      </c>
      <c r="XBI41" s="384">
        <f>Application!XCJ630</f>
        <v>0</v>
      </c>
      <c r="XBK41" s="384">
        <f>Application!XCL630</f>
        <v>0</v>
      </c>
      <c r="XBM41" s="384">
        <f>Application!XCN630</f>
        <v>0</v>
      </c>
      <c r="XBO41" s="384">
        <f>Application!XCP630</f>
        <v>0</v>
      </c>
      <c r="XBQ41" s="384">
        <f>Application!XCR630</f>
        <v>0</v>
      </c>
      <c r="XBS41" s="384">
        <f>Application!XCT630</f>
        <v>0</v>
      </c>
      <c r="XBU41" s="384">
        <f>Application!XCV630</f>
        <v>0</v>
      </c>
      <c r="XBW41" s="384">
        <f>Application!XCX630</f>
        <v>0</v>
      </c>
      <c r="XBY41" s="384">
        <f>Application!XCZ630</f>
        <v>0</v>
      </c>
      <c r="XCA41" s="384">
        <f>Application!XDB630</f>
        <v>0</v>
      </c>
      <c r="XCC41" s="384">
        <f>Application!XDD630</f>
        <v>0</v>
      </c>
      <c r="XCE41" s="384">
        <f>Application!XDF630</f>
        <v>0</v>
      </c>
      <c r="XCG41" s="384">
        <f>Application!XDH630</f>
        <v>0</v>
      </c>
      <c r="XCI41" s="384">
        <f>Application!XDJ630</f>
        <v>0</v>
      </c>
      <c r="XCK41" s="384">
        <f>Application!XDL630</f>
        <v>0</v>
      </c>
      <c r="XCM41" s="384">
        <f>Application!XDN630</f>
        <v>0</v>
      </c>
      <c r="XCO41" s="384">
        <f>Application!XDP630</f>
        <v>0</v>
      </c>
      <c r="XCQ41" s="384">
        <f>Application!XDR630</f>
        <v>0</v>
      </c>
      <c r="XCS41" s="384">
        <f>Application!XDT630</f>
        <v>0</v>
      </c>
      <c r="XCU41" s="384">
        <f>Application!XDV630</f>
        <v>0</v>
      </c>
      <c r="XCW41" s="384">
        <f>Application!XDX630</f>
        <v>0</v>
      </c>
      <c r="XCY41" s="384">
        <f>Application!XDZ630</f>
        <v>0</v>
      </c>
      <c r="XDA41" s="384">
        <f>Application!XEB630</f>
        <v>0</v>
      </c>
      <c r="XDC41" s="384">
        <f>Application!XED630</f>
        <v>0</v>
      </c>
      <c r="XDE41" s="384">
        <f>Application!XEF630</f>
        <v>0</v>
      </c>
      <c r="XDG41" s="384">
        <f>Application!XEH630</f>
        <v>0</v>
      </c>
      <c r="XDI41" s="384">
        <f>Application!XEJ630</f>
        <v>0</v>
      </c>
      <c r="XDK41" s="384">
        <f>Application!XEL630</f>
        <v>0</v>
      </c>
      <c r="XDM41" s="384">
        <f>Application!XEN630</f>
        <v>0</v>
      </c>
      <c r="XDO41" s="384">
        <f>Application!XEP630</f>
        <v>0</v>
      </c>
      <c r="XDQ41" s="384">
        <f>Application!XER630</f>
        <v>0</v>
      </c>
      <c r="XDS41" s="384">
        <f>Application!XET630</f>
        <v>0</v>
      </c>
      <c r="XDU41" s="384">
        <f>Application!XEV630</f>
        <v>0</v>
      </c>
      <c r="XDW41" s="384">
        <f>Application!XEX630</f>
        <v>0</v>
      </c>
      <c r="XDY41" s="384">
        <f>Application!XEZ630</f>
        <v>0</v>
      </c>
      <c r="XEA41" s="384">
        <f>Application!XFB630</f>
        <v>0</v>
      </c>
      <c r="XEC41" s="384">
        <f>Application!XFD630</f>
        <v>0</v>
      </c>
      <c r="XEE41" s="384" t="e">
        <f>Application!#REF!</f>
        <v>#REF!</v>
      </c>
      <c r="XEG41" s="384" t="e">
        <f>Application!#REF!</f>
        <v>#REF!</v>
      </c>
      <c r="XEI41" s="384" t="e">
        <f>Application!#REF!</f>
        <v>#REF!</v>
      </c>
      <c r="XEK41" s="384" t="e">
        <f>Application!#REF!</f>
        <v>#REF!</v>
      </c>
      <c r="XEM41" s="384" t="e">
        <f>Application!#REF!</f>
        <v>#REF!</v>
      </c>
      <c r="XEO41" s="384" t="e">
        <f>Application!#REF!</f>
        <v>#REF!</v>
      </c>
      <c r="XEQ41" s="384" t="e">
        <f>Application!#REF!</f>
        <v>#REF!</v>
      </c>
      <c r="XES41" s="384" t="e">
        <f>Application!#REF!</f>
        <v>#REF!</v>
      </c>
      <c r="XEU41" s="384" t="e">
        <f>Application!#REF!</f>
        <v>#REF!</v>
      </c>
      <c r="XEW41" s="384" t="e">
        <f>Application!#REF!</f>
        <v>#REF!</v>
      </c>
      <c r="XEY41" s="384" t="e">
        <f>Application!#REF!</f>
        <v>#REF!</v>
      </c>
      <c r="XFA41" s="384" t="e">
        <f>Application!#REF!</f>
        <v>#REF!</v>
      </c>
      <c r="XFC41" s="384" t="e">
        <f>Application!#REF!</f>
        <v>#REF!</v>
      </c>
    </row>
    <row r="42" spans="1:1023 1025:2047 2049:3071 3073:4095 4097:5119 5121:6143 6145:7167 7169:8191 8193:9215 9217:10239 10241:11263 11265:12287 12289:13311 13313:14335 14337:15359 15361:16383"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1023 1025:2047 2049:3071 3073:4095 4097:5119 5121:6143 6145:7167 7169:8191 8193:9215 9217:10239 10241:11263 11265:12287 12289:13311 13313:14335 14337:15359 15361:16383" ht="15">
      <c r="A43" s="385" t="s">
        <v>1086</v>
      </c>
      <c r="B43" s="385"/>
      <c r="C43" s="386"/>
      <c r="D43" s="385"/>
      <c r="E43" s="385">
        <f>SUM(E40:E42)</f>
        <v>375532</v>
      </c>
      <c r="F43" s="385"/>
      <c r="G43" s="385">
        <f>SUM(G40:G42)</f>
        <v>375532</v>
      </c>
      <c r="H43" s="385"/>
      <c r="I43" s="385">
        <f>SUM(I40:I42)</f>
        <v>375532</v>
      </c>
      <c r="J43" s="385"/>
      <c r="K43" s="385">
        <f>SUM(K40:K42)</f>
        <v>375532</v>
      </c>
      <c r="L43" s="385"/>
      <c r="M43" s="385">
        <f>SUM(M40:M42)</f>
        <v>375532</v>
      </c>
      <c r="N43" s="385"/>
      <c r="O43" s="385">
        <f>SUM(O40:O42)</f>
        <v>375532</v>
      </c>
      <c r="P43" s="385"/>
      <c r="Q43" s="385">
        <f>SUM(Q40:Q42)</f>
        <v>375532</v>
      </c>
      <c r="R43" s="385"/>
      <c r="S43" s="385">
        <f>SUM(S40:S42)</f>
        <v>375532</v>
      </c>
      <c r="T43" s="385"/>
      <c r="U43" s="385">
        <f>SUM(U40:U42)</f>
        <v>375532</v>
      </c>
      <c r="V43" s="385"/>
      <c r="W43" s="385">
        <f>SUM(W40:W42)</f>
        <v>375532</v>
      </c>
      <c r="X43" s="385"/>
      <c r="Y43" s="385">
        <f>SUM(Y40:Y42)</f>
        <v>375532</v>
      </c>
      <c r="Z43" s="385"/>
      <c r="AA43" s="385">
        <f>SUM(AA40:AA42)</f>
        <v>375532</v>
      </c>
      <c r="AB43" s="385"/>
      <c r="AC43" s="385">
        <f>SUM(AC40:AC42)</f>
        <v>375532</v>
      </c>
      <c r="AD43" s="385"/>
      <c r="AE43" s="385">
        <f>SUM(AE40:AE42)</f>
        <v>375532</v>
      </c>
      <c r="AF43" s="385"/>
      <c r="AG43" s="385">
        <f>SUM(AG40:AG42)</f>
        <v>375532</v>
      </c>
      <c r="AH43" s="385"/>
      <c r="AI43" s="385"/>
    </row>
    <row r="44" spans="1:1023 1025:2047 2049:3071 3073:4095 4097:5119 5121:6143 6145:7167 7169:8191 8193:9215 9217:10239 10241:11263 11265:12287 12289:13311 13313:14335 14337:15359 15361:16383"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1023 1025:2047 2049:3071 3073:4095 4097:5119 5121:6143 6145:7167 7169:8191 8193:9215 9217:10239 10241:11263 11265:12287 12289:13311 13313:14335 14337:15359 15361:16383" ht="15">
      <c r="A45" s="385" t="s">
        <v>1087</v>
      </c>
      <c r="B45" s="385"/>
      <c r="C45" s="386"/>
      <c r="D45" s="385"/>
      <c r="E45" s="385">
        <f>E37-E43</f>
        <v>109477.80000000028</v>
      </c>
      <c r="F45" s="385"/>
      <c r="G45" s="385">
        <f>G37-G43</f>
        <v>106815.53500000038</v>
      </c>
      <c r="H45" s="385"/>
      <c r="I45" s="385">
        <f>I37-I43</f>
        <v>103531.24817499984</v>
      </c>
      <c r="J45" s="385"/>
      <c r="K45" s="385">
        <f>K37-K43</f>
        <v>99589.889650375117</v>
      </c>
      <c r="L45" s="385"/>
      <c r="M45" s="385">
        <f>M37-M43</f>
        <v>94954.849667179165</v>
      </c>
      <c r="N45" s="385"/>
      <c r="O45" s="385">
        <f>O37-O43</f>
        <v>89587.895634508925</v>
      </c>
      <c r="P45" s="385"/>
      <c r="Q45" s="385">
        <f>Q37-Q43</f>
        <v>83449.10676944023</v>
      </c>
      <c r="R45" s="385"/>
      <c r="S45" s="385">
        <f>S37-S43</f>
        <v>76496.806234867778</v>
      </c>
      <c r="T45" s="385"/>
      <c r="U45" s="385">
        <f>U37-U43</f>
        <v>68687.490682300646</v>
      </c>
      <c r="V45" s="385"/>
      <c r="W45" s="385">
        <f>W37-W43</f>
        <v>59975.757103275973</v>
      </c>
      <c r="X45" s="385"/>
      <c r="Y45" s="385">
        <f>Y37-Y43</f>
        <v>50314.226889558136</v>
      </c>
      <c r="Z45" s="385"/>
      <c r="AA45" s="385">
        <f>AA37-AA43</f>
        <v>39653.466998635791</v>
      </c>
      <c r="AB45" s="385"/>
      <c r="AC45" s="385">
        <f>AC37-AC43</f>
        <v>27941.908117274754</v>
      </c>
      <c r="AD45" s="385"/>
      <c r="AE45" s="385">
        <f>AE37-AE43</f>
        <v>15125.759711984079</v>
      </c>
      <c r="AF45" s="385"/>
      <c r="AG45" s="385">
        <f>AG37-AG43</f>
        <v>1148.9218512014486</v>
      </c>
      <c r="AH45" s="385"/>
      <c r="AI45" s="385"/>
    </row>
    <row r="46" spans="1:1023 1025:2047 2049:3071 3073:4095 4097:5119 5121:6143 6145:7167 7169:8191 8193:9215 9217:10239 10241:11263 11265:12287 12289:13311 13313:14335 14337:15359 15361:16383"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1023 1025:2047 2049:3071 3073:4095 4097:5119 5121:6143 6145:7167 7169:8191 8193:9215 9217:10239 10241:11263 11265:12287 12289:13311 13313:14335 14337:15359 15361:16383" ht="14.25">
      <c r="A47" s="389" t="s">
        <v>1088</v>
      </c>
      <c r="B47" s="389"/>
      <c r="C47" s="382"/>
      <c r="D47" s="389"/>
      <c r="E47" s="389">
        <f>E45/(E4+E6+E8)</f>
        <v>4.8104686478392125E-2</v>
      </c>
      <c r="F47" s="389"/>
      <c r="G47" s="389">
        <f>G45/(G4+G6+G8)</f>
        <v>4.579013054119338E-2</v>
      </c>
      <c r="H47" s="389"/>
      <c r="I47" s="389">
        <f>I45/(I4+I6+I8)</f>
        <v>4.3299715825462971E-2</v>
      </c>
      <c r="J47" s="389"/>
      <c r="K47" s="389">
        <f>K45/(K4+K6+K8)</f>
        <v>4.0635441432598098E-2</v>
      </c>
      <c r="L47" s="389"/>
      <c r="M47" s="389">
        <f>M45/(M4+M6+M8)</f>
        <v>3.7799235478158583E-2</v>
      </c>
      <c r="N47" s="389"/>
      <c r="O47" s="389">
        <f>O45/(O4+O6+O8)</f>
        <v>3.4792956605816029E-2</v>
      </c>
      <c r="P47" s="389"/>
      <c r="Q47" s="389">
        <f>Q45/(Q4+Q6+Q8)</f>
        <v>3.1618395462255366E-2</v>
      </c>
      <c r="R47" s="389"/>
      <c r="S47" s="389">
        <f>S45/(S4+S6+S8)</f>
        <v>2.8277276133965905E-2</v>
      </c>
      <c r="T47" s="389"/>
      <c r="U47" s="389">
        <f>U45/(U4+U6+U8)</f>
        <v>2.4771257546828959E-2</v>
      </c>
      <c r="V47" s="389"/>
      <c r="W47" s="389">
        <f>W45/(W4+W6+W8)</f>
        <v>2.1101934829386573E-2</v>
      </c>
      <c r="X47" s="389"/>
      <c r="Y47" s="389">
        <f>Y45/(Y4+Y6+Y8)</f>
        <v>1.727084064065957E-2</v>
      </c>
      <c r="Z47" s="389"/>
      <c r="AA47" s="389">
        <f>AA45/(AA4+AA6+AA8)</f>
        <v>1.3279446463354685E-2</v>
      </c>
      <c r="AB47" s="389"/>
      <c r="AC47" s="389">
        <f>AC45/(AC4+AC6+AC8)</f>
        <v>9.1291638632842106E-3</v>
      </c>
      <c r="AD47" s="389"/>
      <c r="AE47" s="389">
        <f>AE45/(AE4+AE6+AE8)</f>
        <v>4.8213457158018461E-3</v>
      </c>
      <c r="AF47" s="389"/>
      <c r="AG47" s="389">
        <f>AG45/(AG4+AG6+AG8)</f>
        <v>3.5728740003539118E-4</v>
      </c>
      <c r="AH47" s="389"/>
      <c r="AI47" s="389"/>
    </row>
    <row r="48" spans="1:1023 1025:2047 2049:3071 3073:4095 4097:5119 5121:6143 6145:7167 7169:8191 8193:9215 9217:10239 10241:11263 11265:12287 12289:13311 13313:14335 14337:15359 15361:16383" ht="14.25">
      <c r="A48" s="389" t="s">
        <v>1089</v>
      </c>
      <c r="B48" s="389"/>
      <c r="C48" s="382"/>
      <c r="D48" s="389"/>
      <c r="E48" s="389">
        <f>E45/E43</f>
        <v>0.29152722005048914</v>
      </c>
      <c r="F48" s="389"/>
      <c r="G48" s="389">
        <f>G45/G43</f>
        <v>0.28443790409339387</v>
      </c>
      <c r="H48" s="389"/>
      <c r="I48" s="389">
        <f>I45/I43</f>
        <v>0.27569221311366232</v>
      </c>
      <c r="J48" s="389"/>
      <c r="K48" s="389">
        <f>K45/K43</f>
        <v>0.26519681318868998</v>
      </c>
      <c r="L48" s="389"/>
      <c r="M48" s="389">
        <f>M45/M43</f>
        <v>0.25285421659719853</v>
      </c>
      <c r="N48" s="389"/>
      <c r="O48" s="389">
        <f>O45/O43</f>
        <v>0.23856261419668343</v>
      </c>
      <c r="P48" s="389"/>
      <c r="Q48" s="389">
        <f>Q45/Q43</f>
        <v>0.2222157013768207</v>
      </c>
      <c r="R48" s="389"/>
      <c r="S48" s="389">
        <f>S45/S43</f>
        <v>0.20370249735007342</v>
      </c>
      <c r="T48" s="389"/>
      <c r="U48" s="389">
        <f>U45/U43</f>
        <v>0.18290715753198303</v>
      </c>
      <c r="V48" s="389"/>
      <c r="W48" s="389">
        <f>W45/W43</f>
        <v>0.1597087787546094</v>
      </c>
      <c r="X48" s="389"/>
      <c r="Y48" s="389">
        <f>Y45/Y43</f>
        <v>0.13398119704727729</v>
      </c>
      <c r="Z48" s="389"/>
      <c r="AA48" s="389">
        <f>AA45/AA43</f>
        <v>0.1055927777090522</v>
      </c>
      <c r="AB48" s="389"/>
      <c r="AC48" s="389">
        <f>AC45/AC43</f>
        <v>7.4406197387372461E-2</v>
      </c>
      <c r="AD48" s="389"/>
      <c r="AE48" s="389">
        <f>AE45/AE43</f>
        <v>4.0278217866877068E-2</v>
      </c>
      <c r="AF48" s="389"/>
      <c r="AG48" s="389">
        <f>AG45/AG43</f>
        <v>3.0594512616806254E-3</v>
      </c>
      <c r="AH48" s="389"/>
      <c r="AI48" s="389"/>
    </row>
    <row r="49" spans="1:35" ht="14.25">
      <c r="A49" s="390" t="s">
        <v>1090</v>
      </c>
      <c r="B49" s="390"/>
      <c r="C49" s="391"/>
      <c r="D49" s="390"/>
      <c r="E49" s="390">
        <f>E37/E43</f>
        <v>1.291527220050489</v>
      </c>
      <c r="F49" s="390"/>
      <c r="G49" s="390">
        <f>G37/G43</f>
        <v>1.2844379040933938</v>
      </c>
      <c r="H49" s="390"/>
      <c r="I49" s="390">
        <f>I37/I43</f>
        <v>1.2756922131136623</v>
      </c>
      <c r="J49" s="390"/>
      <c r="K49" s="390">
        <f>K37/K43</f>
        <v>1.2651968131886899</v>
      </c>
      <c r="L49" s="390"/>
      <c r="M49" s="390">
        <f>M37/M43</f>
        <v>1.2528542165971985</v>
      </c>
      <c r="N49" s="390"/>
      <c r="O49" s="390">
        <f>O37/O43</f>
        <v>1.2385626141966835</v>
      </c>
      <c r="P49" s="390"/>
      <c r="Q49" s="390">
        <f>Q37/Q43</f>
        <v>1.2222157013768207</v>
      </c>
      <c r="R49" s="390"/>
      <c r="S49" s="390">
        <f>S37/S43</f>
        <v>1.2037024973500734</v>
      </c>
      <c r="T49" s="390"/>
      <c r="U49" s="390">
        <f>U37/U43</f>
        <v>1.1829071575319829</v>
      </c>
      <c r="V49" s="390"/>
      <c r="W49" s="390">
        <f>W37/W43</f>
        <v>1.1597087787546094</v>
      </c>
      <c r="X49" s="390"/>
      <c r="Y49" s="390">
        <f>Y37/Y43</f>
        <v>1.1339811970472773</v>
      </c>
      <c r="Z49" s="390"/>
      <c r="AA49" s="390">
        <f>AA37/AA43</f>
        <v>1.1055927777090522</v>
      </c>
      <c r="AB49" s="390"/>
      <c r="AC49" s="390">
        <f>AC37/AC43</f>
        <v>1.0744061973873724</v>
      </c>
      <c r="AD49" s="390"/>
      <c r="AE49" s="390">
        <f>AE37/AE43</f>
        <v>1.040278217866877</v>
      </c>
      <c r="AF49" s="390"/>
      <c r="AG49" s="390">
        <f>AG37/AG43</f>
        <v>1.0030594512616806</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27">E54*$C$53</f>
        <v>0</v>
      </c>
      <c r="H54" s="815"/>
      <c r="I54" s="815">
        <f t="shared" si="27"/>
        <v>0</v>
      </c>
      <c r="J54" s="815"/>
      <c r="K54" s="815">
        <f t="shared" si="27"/>
        <v>0</v>
      </c>
      <c r="L54" s="815"/>
      <c r="M54" s="815">
        <f t="shared" si="27"/>
        <v>0</v>
      </c>
      <c r="N54" s="815"/>
      <c r="O54" s="815">
        <f t="shared" si="27"/>
        <v>0</v>
      </c>
      <c r="P54" s="815"/>
      <c r="Q54" s="815">
        <f t="shared" si="27"/>
        <v>0</v>
      </c>
      <c r="R54" s="815"/>
      <c r="S54" s="815">
        <f t="shared" si="27"/>
        <v>0</v>
      </c>
      <c r="T54" s="815"/>
      <c r="U54" s="815">
        <f t="shared" si="27"/>
        <v>0</v>
      </c>
      <c r="V54" s="815"/>
      <c r="W54" s="815">
        <f t="shared" si="27"/>
        <v>0</v>
      </c>
      <c r="X54" s="815"/>
      <c r="Y54" s="815">
        <f t="shared" si="27"/>
        <v>0</v>
      </c>
      <c r="Z54" s="815"/>
      <c r="AA54" s="815">
        <f t="shared" si="27"/>
        <v>0</v>
      </c>
      <c r="AB54" s="815"/>
      <c r="AC54" s="815">
        <f t="shared" si="27"/>
        <v>0</v>
      </c>
      <c r="AD54" s="815"/>
      <c r="AE54" s="815">
        <f t="shared" si="27"/>
        <v>0</v>
      </c>
      <c r="AF54" s="815"/>
      <c r="AG54" s="815">
        <f t="shared" si="27"/>
        <v>0</v>
      </c>
      <c r="AH54" s="377"/>
      <c r="AI54" s="377"/>
    </row>
    <row r="55" spans="1:35">
      <c r="A55" s="358" t="s">
        <v>1094</v>
      </c>
      <c r="B55" s="358"/>
      <c r="C55" s="406"/>
      <c r="D55" s="358"/>
      <c r="E55" s="399"/>
      <c r="F55" s="377"/>
      <c r="G55" s="815">
        <f t="shared" si="27"/>
        <v>0</v>
      </c>
      <c r="H55" s="815"/>
      <c r="I55" s="815">
        <f t="shared" si="27"/>
        <v>0</v>
      </c>
      <c r="J55" s="815"/>
      <c r="K55" s="815">
        <f t="shared" si="27"/>
        <v>0</v>
      </c>
      <c r="L55" s="815"/>
      <c r="M55" s="815">
        <f t="shared" si="27"/>
        <v>0</v>
      </c>
      <c r="N55" s="815"/>
      <c r="O55" s="815">
        <f t="shared" si="27"/>
        <v>0</v>
      </c>
      <c r="P55" s="815"/>
      <c r="Q55" s="815">
        <f t="shared" si="27"/>
        <v>0</v>
      </c>
      <c r="R55" s="815"/>
      <c r="S55" s="815">
        <f t="shared" si="27"/>
        <v>0</v>
      </c>
      <c r="T55" s="815"/>
      <c r="U55" s="815">
        <f t="shared" si="27"/>
        <v>0</v>
      </c>
      <c r="V55" s="815"/>
      <c r="W55" s="815">
        <f t="shared" si="27"/>
        <v>0</v>
      </c>
      <c r="X55" s="815"/>
      <c r="Y55" s="815">
        <f t="shared" si="27"/>
        <v>0</v>
      </c>
      <c r="Z55" s="815"/>
      <c r="AA55" s="815">
        <f t="shared" si="27"/>
        <v>0</v>
      </c>
      <c r="AB55" s="815"/>
      <c r="AC55" s="815">
        <f t="shared" si="27"/>
        <v>0</v>
      </c>
      <c r="AD55" s="815"/>
      <c r="AE55" s="815">
        <f t="shared" si="27"/>
        <v>0</v>
      </c>
      <c r="AF55" s="815"/>
      <c r="AG55" s="815">
        <f t="shared" si="27"/>
        <v>0</v>
      </c>
      <c r="AH55" s="377"/>
      <c r="AI55" s="377"/>
    </row>
    <row r="56" spans="1:35">
      <c r="A56" s="397"/>
      <c r="B56" s="397"/>
      <c r="C56" s="406"/>
      <c r="D56" s="358"/>
      <c r="E56" s="399"/>
      <c r="F56" s="377"/>
      <c r="G56" s="815">
        <f t="shared" si="27"/>
        <v>0</v>
      </c>
      <c r="H56" s="815"/>
      <c r="I56" s="815">
        <f t="shared" si="27"/>
        <v>0</v>
      </c>
      <c r="J56" s="815"/>
      <c r="K56" s="815">
        <f t="shared" si="27"/>
        <v>0</v>
      </c>
      <c r="L56" s="815"/>
      <c r="M56" s="815">
        <f t="shared" si="27"/>
        <v>0</v>
      </c>
      <c r="N56" s="815"/>
      <c r="O56" s="815">
        <f t="shared" si="27"/>
        <v>0</v>
      </c>
      <c r="P56" s="815"/>
      <c r="Q56" s="815">
        <f t="shared" si="27"/>
        <v>0</v>
      </c>
      <c r="R56" s="815"/>
      <c r="S56" s="815">
        <f t="shared" si="27"/>
        <v>0</v>
      </c>
      <c r="T56" s="815"/>
      <c r="U56" s="815">
        <f t="shared" si="27"/>
        <v>0</v>
      </c>
      <c r="V56" s="815"/>
      <c r="W56" s="815">
        <f t="shared" si="27"/>
        <v>0</v>
      </c>
      <c r="X56" s="815"/>
      <c r="Y56" s="815">
        <f t="shared" si="27"/>
        <v>0</v>
      </c>
      <c r="Z56" s="815"/>
      <c r="AA56" s="815">
        <f t="shared" si="27"/>
        <v>0</v>
      </c>
      <c r="AB56" s="815"/>
      <c r="AC56" s="815">
        <f t="shared" si="27"/>
        <v>0</v>
      </c>
      <c r="AD56" s="815"/>
      <c r="AE56" s="815">
        <f t="shared" si="27"/>
        <v>0</v>
      </c>
      <c r="AF56" s="815"/>
      <c r="AG56" s="815">
        <f t="shared" si="27"/>
        <v>0</v>
      </c>
      <c r="AH56" s="377"/>
      <c r="AI56" s="377"/>
    </row>
    <row r="57" spans="1:35">
      <c r="A57" s="397"/>
      <c r="B57" s="397"/>
      <c r="C57" s="406"/>
      <c r="D57" s="358"/>
      <c r="E57" s="403"/>
      <c r="F57" s="377"/>
      <c r="G57" s="817">
        <f t="shared" si="27"/>
        <v>0</v>
      </c>
      <c r="H57" s="815"/>
      <c r="I57" s="817">
        <f t="shared" si="27"/>
        <v>0</v>
      </c>
      <c r="J57" s="815"/>
      <c r="K57" s="817">
        <f t="shared" si="27"/>
        <v>0</v>
      </c>
      <c r="L57" s="815"/>
      <c r="M57" s="817">
        <f t="shared" si="27"/>
        <v>0</v>
      </c>
      <c r="N57" s="815"/>
      <c r="O57" s="817">
        <f t="shared" si="27"/>
        <v>0</v>
      </c>
      <c r="P57" s="815"/>
      <c r="Q57" s="817">
        <f t="shared" si="27"/>
        <v>0</v>
      </c>
      <c r="R57" s="815"/>
      <c r="S57" s="817">
        <f t="shared" si="27"/>
        <v>0</v>
      </c>
      <c r="T57" s="815"/>
      <c r="U57" s="817">
        <f t="shared" si="27"/>
        <v>0</v>
      </c>
      <c r="V57" s="815"/>
      <c r="W57" s="817">
        <f t="shared" si="27"/>
        <v>0</v>
      </c>
      <c r="X57" s="815"/>
      <c r="Y57" s="817">
        <f t="shared" si="27"/>
        <v>0</v>
      </c>
      <c r="Z57" s="815"/>
      <c r="AA57" s="817">
        <f t="shared" si="27"/>
        <v>0</v>
      </c>
      <c r="AB57" s="815"/>
      <c r="AC57" s="817">
        <f t="shared" si="27"/>
        <v>0</v>
      </c>
      <c r="AD57" s="815"/>
      <c r="AE57" s="817">
        <f t="shared" si="27"/>
        <v>0</v>
      </c>
      <c r="AF57" s="815"/>
      <c r="AG57" s="817">
        <f t="shared" si="27"/>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109477.80000000028</v>
      </c>
      <c r="F60" s="371"/>
      <c r="G60" s="371">
        <f>G45-G58</f>
        <v>106815.53500000038</v>
      </c>
      <c r="H60" s="371"/>
      <c r="I60" s="371">
        <f>I45-I58</f>
        <v>103531.24817499984</v>
      </c>
      <c r="J60" s="371"/>
      <c r="K60" s="371">
        <f>K45-K58</f>
        <v>99589.889650375117</v>
      </c>
      <c r="L60" s="371"/>
      <c r="M60" s="371">
        <f>M45-M58</f>
        <v>94954.849667179165</v>
      </c>
      <c r="N60" s="371"/>
      <c r="O60" s="371">
        <f>O45-O58</f>
        <v>89587.895634508925</v>
      </c>
      <c r="P60" s="371"/>
      <c r="Q60" s="371">
        <f>Q45-Q58</f>
        <v>83449.10676944023</v>
      </c>
      <c r="R60" s="371"/>
      <c r="S60" s="371">
        <f>S45-S58</f>
        <v>76496.806234867778</v>
      </c>
      <c r="T60" s="371"/>
      <c r="U60" s="371">
        <f>U45-U58</f>
        <v>68687.490682300646</v>
      </c>
      <c r="V60" s="371"/>
      <c r="W60" s="371">
        <f>W45-W58</f>
        <v>59975.757103275973</v>
      </c>
      <c r="X60" s="371"/>
      <c r="Y60" s="371">
        <f>Y45-Y58</f>
        <v>50314.226889558136</v>
      </c>
      <c r="Z60" s="371"/>
      <c r="AA60" s="371">
        <f>AA45-AA58</f>
        <v>39653.466998635791</v>
      </c>
      <c r="AB60" s="371"/>
      <c r="AC60" s="371">
        <f>AC45-AC58</f>
        <v>27941.908117274754</v>
      </c>
      <c r="AD60" s="371"/>
      <c r="AE60" s="371">
        <f>AE45-AE58</f>
        <v>15125.759711984079</v>
      </c>
      <c r="AF60" s="371"/>
      <c r="AG60" s="371">
        <f>AG45-AG58</f>
        <v>1148.9218512014486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109477.80000000028</v>
      </c>
      <c r="F72" s="377"/>
      <c r="G72" s="371">
        <f>G60-G62-G70</f>
        <v>106815.53500000038</v>
      </c>
      <c r="H72" s="377"/>
      <c r="I72" s="371">
        <f>I60-I62-I70</f>
        <v>103531.24817499984</v>
      </c>
      <c r="J72" s="377"/>
      <c r="K72" s="371">
        <f>K60-K62-K70</f>
        <v>99589.889650375117</v>
      </c>
      <c r="L72" s="377"/>
      <c r="M72" s="371">
        <f>M60-M62-M70</f>
        <v>94954.849667179165</v>
      </c>
      <c r="N72" s="377"/>
      <c r="O72" s="371">
        <f>O60-O62-O70</f>
        <v>89587.895634508925</v>
      </c>
      <c r="P72" s="377"/>
      <c r="Q72" s="371">
        <f>Q60-Q62-Q70</f>
        <v>83449.10676944023</v>
      </c>
      <c r="R72" s="377"/>
      <c r="S72" s="371">
        <f>S60-S62-S70</f>
        <v>76496.806234867778</v>
      </c>
      <c r="T72" s="377"/>
      <c r="U72" s="371">
        <f>U60-U62-U70</f>
        <v>68687.490682300646</v>
      </c>
      <c r="V72" s="377"/>
      <c r="W72" s="371">
        <f>W60-W62-W70</f>
        <v>59975.757103275973</v>
      </c>
      <c r="X72" s="377"/>
      <c r="Y72" s="371">
        <f>Y60-Y62-Y70</f>
        <v>50314.226889558136</v>
      </c>
      <c r="Z72" s="377"/>
      <c r="AA72" s="371">
        <f>AA60-AA62-AA70</f>
        <v>39653.466998635791</v>
      </c>
      <c r="AB72" s="377"/>
      <c r="AC72" s="371">
        <f>AC60-AC62-AC70</f>
        <v>27941.908117274754</v>
      </c>
      <c r="AD72" s="377"/>
      <c r="AE72" s="371">
        <f>AE60-AE62-AE70</f>
        <v>15125.759711984079</v>
      </c>
      <c r="AF72" s="377"/>
      <c r="AG72" s="371">
        <f>AG60-AG62-AG70</f>
        <v>1148.9218512014486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1099</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7" workbookViewId="0">
      <selection activeCell="I18" sqref="I18"/>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5" t="s">
        <v>1170</v>
      </c>
      <c r="B1" s="1975"/>
      <c r="C1" s="1975"/>
      <c r="D1" s="1975"/>
      <c r="E1" s="1975"/>
      <c r="F1" s="1975"/>
      <c r="G1" s="1975"/>
      <c r="H1" s="1975"/>
      <c r="I1" s="1975"/>
    </row>
    <row r="2" spans="1:9">
      <c r="A2" s="596"/>
      <c r="B2" s="596"/>
      <c r="C2" s="596"/>
      <c r="D2" s="596"/>
      <c r="E2" s="596"/>
      <c r="F2" s="596"/>
      <c r="G2" s="596"/>
      <c r="H2" s="596"/>
      <c r="I2" s="596"/>
    </row>
    <row r="3" spans="1:9" ht="105" customHeight="1">
      <c r="A3" s="597" t="s">
        <v>1163</v>
      </c>
      <c r="B3" s="597" t="s">
        <v>1361</v>
      </c>
      <c r="C3" s="466" t="s">
        <v>1165</v>
      </c>
      <c r="D3" s="596"/>
      <c r="E3" s="466" t="s">
        <v>1166</v>
      </c>
      <c r="F3" s="597" t="s">
        <v>1167</v>
      </c>
      <c r="G3" s="598"/>
      <c r="H3" s="597" t="s">
        <v>1164</v>
      </c>
      <c r="I3" s="597" t="s">
        <v>1168</v>
      </c>
    </row>
    <row r="4" spans="1:9">
      <c r="A4" s="599" t="str">
        <f>Application!$B703</f>
        <v>SRO/Studio</v>
      </c>
      <c r="B4" s="940">
        <f>Application!$G703</f>
        <v>3</v>
      </c>
      <c r="C4" s="599">
        <f>Application!$O703</f>
        <v>1028</v>
      </c>
      <c r="D4" s="600"/>
      <c r="E4" s="938"/>
      <c r="F4" s="599">
        <f>$E4*$B4</f>
        <v>0</v>
      </c>
      <c r="G4" s="600"/>
      <c r="H4" s="599">
        <f>IF($E4=0,0,MAX($E4-$C4,0))</f>
        <v>0</v>
      </c>
      <c r="I4" s="599">
        <f>IF($H4=0,0,($H4*$B4))</f>
        <v>0</v>
      </c>
    </row>
    <row r="5" spans="1:9">
      <c r="A5" s="599" t="str">
        <f>Application!$B704</f>
        <v>SRO/Studio</v>
      </c>
      <c r="B5" s="939">
        <f>Application!$G704</f>
        <v>1</v>
      </c>
      <c r="C5" s="599">
        <f>Application!$O704</f>
        <v>1028</v>
      </c>
      <c r="D5" s="600"/>
      <c r="E5" s="938">
        <v>2565</v>
      </c>
      <c r="F5" s="599">
        <f t="shared" ref="F5:F38" si="0">$E5*$B5</f>
        <v>2565</v>
      </c>
      <c r="G5" s="600"/>
      <c r="H5" s="599">
        <f t="shared" ref="H5:H38" si="1">IF($E5=0,0,MAX($E5-$C5,0))</f>
        <v>1537</v>
      </c>
      <c r="I5" s="599">
        <f t="shared" ref="I5:I38" si="2">IF($H5=0,0,($H5*$B5))</f>
        <v>1537</v>
      </c>
    </row>
    <row r="6" spans="1:9">
      <c r="A6" s="599" t="str">
        <f>Application!$B705</f>
        <v>1 Bedroom</v>
      </c>
      <c r="B6" s="939">
        <f>Application!$G705</f>
        <v>3</v>
      </c>
      <c r="C6" s="599">
        <f>Application!$O705</f>
        <v>1101</v>
      </c>
      <c r="D6" s="600"/>
      <c r="E6" s="938">
        <v>2924</v>
      </c>
      <c r="F6" s="599">
        <f t="shared" si="0"/>
        <v>8772</v>
      </c>
      <c r="G6" s="600"/>
      <c r="H6" s="599">
        <f t="shared" si="1"/>
        <v>1823</v>
      </c>
      <c r="I6" s="599">
        <f t="shared" si="2"/>
        <v>5469</v>
      </c>
    </row>
    <row r="7" spans="1:9">
      <c r="A7" s="599" t="str">
        <f>Application!$B706</f>
        <v>2 Bedrooms</v>
      </c>
      <c r="B7" s="939">
        <f>Application!$G706</f>
        <v>1</v>
      </c>
      <c r="C7" s="599">
        <f>Application!$O706</f>
        <v>1322</v>
      </c>
      <c r="D7" s="600"/>
      <c r="E7" s="938">
        <v>4007</v>
      </c>
      <c r="F7" s="599">
        <f t="shared" si="0"/>
        <v>4007</v>
      </c>
      <c r="G7" s="600"/>
      <c r="H7" s="599">
        <f t="shared" si="1"/>
        <v>2685</v>
      </c>
      <c r="I7" s="599">
        <f t="shared" si="2"/>
        <v>2685</v>
      </c>
    </row>
    <row r="8" spans="1:9">
      <c r="A8" s="599" t="str">
        <f>Application!$B707</f>
        <v>SRO/Studio</v>
      </c>
      <c r="B8" s="939">
        <f>Application!$G707</f>
        <v>33</v>
      </c>
      <c r="C8" s="599">
        <f>Application!$O707</f>
        <v>1371</v>
      </c>
      <c r="D8" s="600"/>
      <c r="E8" s="938">
        <v>2565</v>
      </c>
      <c r="F8" s="599">
        <f t="shared" si="0"/>
        <v>84645</v>
      </c>
      <c r="G8" s="600"/>
      <c r="H8" s="599">
        <f t="shared" si="1"/>
        <v>1194</v>
      </c>
      <c r="I8" s="599">
        <f t="shared" si="2"/>
        <v>39402</v>
      </c>
    </row>
    <row r="9" spans="1:9">
      <c r="A9" s="599" t="str">
        <f>Application!$B708</f>
        <v>1 Bedroom</v>
      </c>
      <c r="B9" s="939">
        <f>Application!$G708</f>
        <v>19</v>
      </c>
      <c r="C9" s="599">
        <f>Application!$O708</f>
        <v>1469</v>
      </c>
      <c r="D9" s="600"/>
      <c r="E9" s="938">
        <v>2924</v>
      </c>
      <c r="F9" s="599">
        <f t="shared" si="0"/>
        <v>55556</v>
      </c>
      <c r="G9" s="600"/>
      <c r="H9" s="599">
        <f t="shared" si="1"/>
        <v>1455</v>
      </c>
      <c r="I9" s="599">
        <f t="shared" si="2"/>
        <v>27645</v>
      </c>
    </row>
    <row r="10" spans="1:9">
      <c r="A10" s="599" t="str">
        <f>Application!$B709</f>
        <v>2 Bedrooms</v>
      </c>
      <c r="B10" s="939">
        <f>Application!$G709</f>
        <v>2</v>
      </c>
      <c r="C10" s="599">
        <f>Application!$O709</f>
        <v>1763</v>
      </c>
      <c r="D10" s="600"/>
      <c r="E10" s="938">
        <v>4007</v>
      </c>
      <c r="F10" s="599">
        <f t="shared" si="0"/>
        <v>8014</v>
      </c>
      <c r="G10" s="600"/>
      <c r="H10" s="599">
        <f t="shared" si="1"/>
        <v>2244</v>
      </c>
      <c r="I10" s="599">
        <f t="shared" si="2"/>
        <v>4488</v>
      </c>
    </row>
    <row r="11" spans="1:9">
      <c r="A11" s="599" t="str">
        <f>Application!$B710</f>
        <v>1 Bedroom</v>
      </c>
      <c r="B11" s="939">
        <f>Application!$G710</f>
        <v>5</v>
      </c>
      <c r="C11" s="599">
        <f>Application!$O710</f>
        <v>1836</v>
      </c>
      <c r="D11" s="600"/>
      <c r="E11" s="938">
        <v>2924</v>
      </c>
      <c r="F11" s="599">
        <f t="shared" si="0"/>
        <v>14620</v>
      </c>
      <c r="G11" s="600"/>
      <c r="H11" s="599">
        <f t="shared" si="1"/>
        <v>1088</v>
      </c>
      <c r="I11" s="599">
        <f t="shared" si="2"/>
        <v>5440</v>
      </c>
    </row>
    <row r="12" spans="1:9">
      <c r="A12" s="599" t="str">
        <f>Application!$B711</f>
        <v>2 Bedrooms</v>
      </c>
      <c r="B12" s="939">
        <f>Application!$G711</f>
        <v>2</v>
      </c>
      <c r="C12" s="599">
        <f>Application!$O711</f>
        <v>2203</v>
      </c>
      <c r="D12" s="600"/>
      <c r="E12" s="938">
        <v>4007</v>
      </c>
      <c r="F12" s="599">
        <f t="shared" si="0"/>
        <v>8014</v>
      </c>
      <c r="G12" s="600"/>
      <c r="H12" s="599">
        <f t="shared" si="1"/>
        <v>1804</v>
      </c>
      <c r="I12" s="599">
        <f t="shared" si="2"/>
        <v>3608</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1188036</v>
      </c>
      <c r="D40" s="600"/>
      <c r="E40" s="600"/>
      <c r="F40" s="603">
        <f>SUM(F4:F38)*12</f>
        <v>2234316</v>
      </c>
      <c r="G40" s="604"/>
      <c r="H40" s="602"/>
      <c r="I40" s="603">
        <f>SUM(I4:I38)*12</f>
        <v>1083288</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1100</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1600</v>
      </c>
      <c r="U7" s="1622"/>
      <c r="V7" s="1622"/>
      <c r="W7" s="1622"/>
      <c r="X7" s="1622"/>
      <c r="Y7" s="1622" t="s">
        <v>1739</v>
      </c>
      <c r="Z7" s="1622"/>
      <c r="AA7" s="1622"/>
      <c r="AB7" s="1622"/>
      <c r="AC7" s="1622"/>
      <c r="AD7" s="1622" t="s">
        <v>1358</v>
      </c>
      <c r="AE7" s="1622"/>
      <c r="AF7" s="1622"/>
      <c r="AG7" s="1622"/>
      <c r="AH7" s="1622"/>
      <c r="AI7" s="1622" t="s">
        <v>1740</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30">
        <f>IF('Sources and Basis Breakdown'!F105=0,'Sources and Basis Breakdown'!E105,'Sources and Basis Breakdown'!F105)</f>
        <v>56270565</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8"/>
      <c r="D12" s="1038"/>
      <c r="E12" s="1038"/>
      <c r="F12" s="1038"/>
      <c r="G12" s="1038"/>
      <c r="H12" s="1038"/>
      <c r="I12" s="1038"/>
      <c r="J12" s="1038"/>
      <c r="K12" s="1038"/>
      <c r="L12" s="1038"/>
      <c r="M12" s="1038"/>
      <c r="N12" s="1038"/>
      <c r="O12" s="1038"/>
      <c r="P12" s="1038"/>
      <c r="Q12" s="1038"/>
      <c r="R12" s="1038"/>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10">
        <f>'Basis &amp; Credits'!T17</f>
        <v>25235728</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6" t="s">
        <v>1362</v>
      </c>
      <c r="D18" s="1627"/>
      <c r="E18" s="1627"/>
      <c r="F18" s="1627"/>
      <c r="G18" s="1627"/>
      <c r="H18" s="1627"/>
      <c r="I18" s="1627"/>
      <c r="J18" s="1627"/>
      <c r="K18" s="1627"/>
      <c r="L18" s="1627"/>
      <c r="M18" s="1627"/>
      <c r="N18" s="1627"/>
      <c r="O18" s="1627"/>
      <c r="P18" s="1627"/>
      <c r="Q18" s="1627"/>
      <c r="R18" s="1627"/>
      <c r="S18" s="1628"/>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15">
        <f>SUM(T13:X19)</f>
        <v>25235728</v>
      </c>
      <c r="U20" s="1204"/>
      <c r="V20" s="1204"/>
      <c r="W20" s="1204"/>
      <c r="X20" s="1204"/>
      <c r="Y20" s="161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1704</v>
      </c>
      <c r="C21" s="1188"/>
      <c r="D21" s="1188"/>
      <c r="E21" s="1188"/>
      <c r="F21" s="1188"/>
      <c r="G21" s="1188"/>
      <c r="H21" s="1188"/>
      <c r="I21" s="1188"/>
      <c r="J21" s="1188"/>
      <c r="K21" s="1188"/>
      <c r="L21" s="1188"/>
      <c r="M21" s="1188"/>
      <c r="N21" s="1188"/>
      <c r="O21" s="1188"/>
      <c r="P21" s="1188"/>
      <c r="Q21" s="1188"/>
      <c r="R21" s="1188"/>
      <c r="S21" s="1189"/>
      <c r="T21" s="1210">
        <f>'Basis &amp; Credits'!E21</f>
        <v>0</v>
      </c>
      <c r="U21" s="1073"/>
      <c r="V21" s="1073"/>
      <c r="W21" s="1073"/>
      <c r="X21" s="1073"/>
      <c r="Y21" s="1210">
        <f>'Basis &amp; Credits'!J21</f>
        <v>0</v>
      </c>
      <c r="Z21" s="1073"/>
      <c r="AA21" s="1073"/>
      <c r="AB21" s="1073"/>
      <c r="AC21" s="1073"/>
      <c r="AD21" s="1073">
        <f>'Basis &amp; Credits'!O21</f>
        <v>0</v>
      </c>
      <c r="AE21" s="1073"/>
      <c r="AF21" s="1073"/>
      <c r="AG21" s="1073"/>
      <c r="AH21" s="1073"/>
      <c r="AI21" s="1073">
        <f>'Basis &amp; Credits'!T21</f>
        <v>0</v>
      </c>
      <c r="AJ21" s="1073"/>
      <c r="AK21" s="1073"/>
      <c r="AL21" s="1073"/>
      <c r="AM21" s="1073"/>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16">
        <f>(T20+T21)*-1</f>
        <v>-25235728</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2.95" customHeight="1">
      <c r="B23" s="1187" t="s">
        <v>773</v>
      </c>
      <c r="C23" s="1188"/>
      <c r="D23" s="1188"/>
      <c r="E23" s="1188"/>
      <c r="F23" s="1188"/>
      <c r="G23" s="1188"/>
      <c r="H23" s="1188"/>
      <c r="I23" s="1188"/>
      <c r="J23" s="1188"/>
      <c r="K23" s="1188"/>
      <c r="L23" s="1188"/>
      <c r="M23" s="1188"/>
      <c r="N23" s="1188"/>
      <c r="O23" s="1188"/>
      <c r="P23" s="1188"/>
      <c r="Q23" s="1188"/>
      <c r="R23" s="1188"/>
      <c r="S23" s="1189"/>
      <c r="T23" s="1615">
        <f>T11+T22</f>
        <v>31034837</v>
      </c>
      <c r="U23" s="1204"/>
      <c r="V23" s="1204"/>
      <c r="W23" s="1204"/>
      <c r="X23" s="1204"/>
      <c r="Y23" s="1615">
        <f>Y11+Y22</f>
        <v>0</v>
      </c>
      <c r="Z23" s="1204"/>
      <c r="AA23" s="1204"/>
      <c r="AB23" s="1204"/>
      <c r="AC23" s="1204"/>
      <c r="AD23" s="1615">
        <f>AD11+AD22</f>
        <v>0</v>
      </c>
      <c r="AE23" s="1204"/>
      <c r="AF23" s="1204"/>
      <c r="AG23" s="1204"/>
      <c r="AH23" s="1204"/>
      <c r="AI23" s="1615">
        <f>AI11+AI22</f>
        <v>0</v>
      </c>
      <c r="AJ23" s="1204"/>
      <c r="AK23" s="1204"/>
      <c r="AL23" s="1204"/>
      <c r="AM23" s="1204"/>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1738</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1"/>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142">
        <f>T23*T25</f>
        <v>31034837</v>
      </c>
      <c r="U26" s="1618"/>
      <c r="V26" s="1618"/>
      <c r="W26" s="1618"/>
      <c r="X26" s="1618"/>
      <c r="Y26" s="1142">
        <f>Y23*Y25</f>
        <v>0</v>
      </c>
      <c r="Z26" s="1618"/>
      <c r="AA26" s="1618"/>
      <c r="AB26" s="1618"/>
      <c r="AC26" s="1618"/>
      <c r="AD26" s="1142">
        <f>AD23*AD25</f>
        <v>0</v>
      </c>
      <c r="AE26" s="1618"/>
      <c r="AF26" s="1618"/>
      <c r="AG26" s="1618"/>
      <c r="AH26" s="1618"/>
      <c r="AI26" s="1142">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IF(ISERROR((T26*T27)),0,(T26*T27))</f>
        <v>31034837</v>
      </c>
      <c r="U28" s="1618"/>
      <c r="V28" s="1618"/>
      <c r="W28" s="1618"/>
      <c r="X28" s="1618"/>
      <c r="Y28" s="1142">
        <f>IF(ISERROR((Y26*Y27)),0,(Y26*Y27))</f>
        <v>0</v>
      </c>
      <c r="Z28" s="1618"/>
      <c r="AA28" s="1618"/>
      <c r="AB28" s="1618"/>
      <c r="AC28" s="1618"/>
      <c r="AD28" s="1142">
        <f>IF(ISERROR((AD26*AD27)),0,(AD26*AD27))</f>
        <v>0</v>
      </c>
      <c r="AE28" s="1618"/>
      <c r="AF28" s="1618"/>
      <c r="AG28" s="1618"/>
      <c r="AH28" s="1618"/>
      <c r="AI28" s="1142">
        <f>IF(ISERROR((AI26*AI27)),0,(AI26*AI27))</f>
        <v>0</v>
      </c>
      <c r="AJ28" s="1618"/>
      <c r="AK28" s="1618"/>
      <c r="AL28" s="1618"/>
      <c r="AM28" s="1618"/>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13">
        <f>T28+Y28+AD28+AI28</f>
        <v>31034837</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3" t="s">
        <v>41</v>
      </c>
      <c r="AE35" s="1513"/>
      <c r="AF35" s="1513"/>
      <c r="AG35" s="1513"/>
      <c r="AH35" s="1513"/>
    </row>
    <row r="36" spans="1:40" ht="12.95" customHeight="1">
      <c r="B36" s="202"/>
      <c r="X36" s="71"/>
      <c r="Y36" s="1622"/>
      <c r="Z36" s="1622"/>
      <c r="AA36" s="1622"/>
      <c r="AB36" s="1622"/>
      <c r="AC36" s="1622"/>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5"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6">
        <v>0.09</v>
      </c>
      <c r="Z39" s="1976"/>
      <c r="AA39" s="1976"/>
      <c r="AB39" s="1976"/>
      <c r="AC39" s="1976"/>
      <c r="AD39" s="1653">
        <v>0.04</v>
      </c>
      <c r="AE39" s="1653"/>
      <c r="AF39" s="1653"/>
      <c r="AG39" s="1653"/>
      <c r="AH39" s="1653"/>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5">
        <f>ROUND(AD38*AD39,0)</f>
        <v>0</v>
      </c>
      <c r="AE40" s="1204"/>
      <c r="AF40" s="1204"/>
      <c r="AG40" s="1204"/>
      <c r="AH40" s="1204"/>
    </row>
    <row r="41" spans="1:40"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3">
        <f>IF((Y40+AD40)&gt;2500000,2500000,Y40+AD40)</f>
        <v>0</v>
      </c>
      <c r="Z41" s="1614"/>
      <c r="AA41" s="1614"/>
      <c r="AB41" s="1614"/>
      <c r="AC41" s="1614"/>
      <c r="AD41" s="1614"/>
      <c r="AE41" s="1614"/>
      <c r="AF41" s="1614"/>
      <c r="AG41" s="1614"/>
      <c r="AH41" s="1615"/>
    </row>
    <row r="42" spans="1:40" ht="12.9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90945745</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AB46-AB47</f>
        <v>90945745</v>
      </c>
      <c r="AC48" s="1199"/>
      <c r="AD48" s="1199"/>
      <c r="AE48" s="1199"/>
      <c r="AF48" s="1200"/>
    </row>
    <row r="49" spans="1:40" ht="12.95" customHeight="1">
      <c r="D49" s="3" t="s">
        <v>872</v>
      </c>
      <c r="AA49" s="34"/>
      <c r="AB49" s="1642"/>
      <c r="AC49" s="1643"/>
      <c r="AD49" s="1643"/>
      <c r="AE49" s="1643"/>
      <c r="AF49" s="1644"/>
    </row>
    <row r="50" spans="1:40" s="321" customFormat="1" ht="12.95" customHeight="1">
      <c r="A50"/>
      <c r="B50"/>
      <c r="C50"/>
      <c r="D50"/>
      <c r="E50" s="1648" t="s">
        <v>1351</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198">
        <f>(IF((Y41&lt;AB54),Y41,AB54))</f>
        <v>0</v>
      </c>
      <c r="AC55" s="1199"/>
      <c r="AD55" s="1199"/>
      <c r="AE55" s="1199"/>
      <c r="AF55" s="1200"/>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90945745</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4">
        <f>Y28</f>
        <v>0</v>
      </c>
      <c r="Z63" s="1645"/>
      <c r="AA63" s="1645"/>
      <c r="AB63" s="1645"/>
      <c r="AC63" s="1645"/>
      <c r="AD63" s="1204">
        <f>AI28</f>
        <v>0</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2.2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04">
        <f>ROUND(Y63*Y66,0)</f>
        <v>0</v>
      </c>
      <c r="Z67" s="1645"/>
      <c r="AA67" s="1645"/>
      <c r="AB67" s="1645"/>
      <c r="AC67" s="1645"/>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1736</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2">
        <f>ROUND(IF(ISERROR((AB58/AB70)),0,(AB58/AB70)),0)</f>
        <v>0</v>
      </c>
      <c r="AC75" s="1532"/>
      <c r="AD75" s="1532"/>
      <c r="AE75" s="1532"/>
      <c r="AF75" s="1532"/>
    </row>
    <row r="76" spans="1:34" ht="12.95" customHeight="1">
      <c r="C76" s="3"/>
      <c r="D76" s="3" t="s">
        <v>105</v>
      </c>
      <c r="AB76" s="1569">
        <f>IF((Y67+AD67&lt;AB75),Y67+AD67,AB75)</f>
        <v>0</v>
      </c>
      <c r="AC76" s="1570"/>
      <c r="AD76" s="1570"/>
      <c r="AE76" s="1570"/>
      <c r="AF76" s="1571"/>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6">
        <f>AB48-(AB56+AB77)</f>
        <v>90945745</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1352</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1600</v>
      </c>
      <c r="U7" s="1622"/>
      <c r="V7" s="1622"/>
      <c r="W7" s="1622"/>
      <c r="X7" s="1622"/>
      <c r="Y7" s="1622" t="s">
        <v>1739</v>
      </c>
      <c r="Z7" s="1622"/>
      <c r="AA7" s="1622"/>
      <c r="AB7" s="1622"/>
      <c r="AC7" s="1622"/>
      <c r="AD7" s="1622" t="s">
        <v>1358</v>
      </c>
      <c r="AE7" s="1622"/>
      <c r="AF7" s="1622"/>
      <c r="AG7" s="1622"/>
      <c r="AH7" s="1622"/>
      <c r="AI7" s="1622" t="s">
        <v>1740</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4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30">
        <f>IF('Sources and Basis Breakdown'!F105=0,'Sources and Basis Breakdown'!E105,'Sources and Basis Breakdown'!F105)</f>
        <v>56270565</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8"/>
      <c r="D12" s="1038"/>
      <c r="E12" s="1038"/>
      <c r="F12" s="1038"/>
      <c r="G12" s="1038"/>
      <c r="H12" s="1038"/>
      <c r="I12" s="1038"/>
      <c r="J12" s="1038"/>
      <c r="K12" s="1038"/>
      <c r="L12" s="1038"/>
      <c r="M12" s="1038"/>
      <c r="N12" s="1038"/>
      <c r="O12" s="1038"/>
      <c r="P12" s="1038"/>
      <c r="Q12" s="1038"/>
      <c r="R12" s="1038"/>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10">
        <f>'Basis &amp; Credits'!T17</f>
        <v>25235728</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6" t="s">
        <v>1362</v>
      </c>
      <c r="D18" s="1627"/>
      <c r="E18" s="1627"/>
      <c r="F18" s="1627"/>
      <c r="G18" s="1627"/>
      <c r="H18" s="1627"/>
      <c r="I18" s="1627"/>
      <c r="J18" s="1627"/>
      <c r="K18" s="1627"/>
      <c r="L18" s="1627"/>
      <c r="M18" s="1627"/>
      <c r="N18" s="1627"/>
      <c r="O18" s="1627"/>
      <c r="P18" s="1627"/>
      <c r="Q18" s="1627"/>
      <c r="R18" s="1627"/>
      <c r="S18" s="1628"/>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15">
        <f>SUM(T13:X19)</f>
        <v>25235728</v>
      </c>
      <c r="U20" s="1204"/>
      <c r="V20" s="1204"/>
      <c r="W20" s="1204"/>
      <c r="X20" s="1204"/>
      <c r="Y20" s="161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1704</v>
      </c>
      <c r="C21" s="1188"/>
      <c r="D21" s="1188"/>
      <c r="E21" s="1188"/>
      <c r="F21" s="1188"/>
      <c r="G21" s="1188"/>
      <c r="H21" s="1188"/>
      <c r="I21" s="1188"/>
      <c r="J21" s="1188"/>
      <c r="K21" s="1188"/>
      <c r="L21" s="1188"/>
      <c r="M21" s="1188"/>
      <c r="N21" s="1188"/>
      <c r="O21" s="1188"/>
      <c r="P21" s="1188"/>
      <c r="Q21" s="1188"/>
      <c r="R21" s="1188"/>
      <c r="S21" s="1189"/>
      <c r="T21" s="1210">
        <f>'Basis &amp; Credits'!T21</f>
        <v>0</v>
      </c>
      <c r="U21" s="1073"/>
      <c r="V21" s="1073"/>
      <c r="W21" s="1073"/>
      <c r="X21" s="1073"/>
      <c r="Y21" s="1210">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16">
        <f>(T20+T21)*-1</f>
        <v>-25235728</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2.95" customHeight="1">
      <c r="B23" s="1187" t="s">
        <v>773</v>
      </c>
      <c r="C23" s="1188"/>
      <c r="D23" s="1188"/>
      <c r="E23" s="1188"/>
      <c r="F23" s="1188"/>
      <c r="G23" s="1188"/>
      <c r="H23" s="1188"/>
      <c r="I23" s="1188"/>
      <c r="J23" s="1188"/>
      <c r="K23" s="1188"/>
      <c r="L23" s="1188"/>
      <c r="M23" s="1188"/>
      <c r="N23" s="1188"/>
      <c r="O23" s="1188"/>
      <c r="P23" s="1188"/>
      <c r="Q23" s="1188"/>
      <c r="R23" s="1188"/>
      <c r="S23" s="1189"/>
      <c r="T23" s="1615">
        <f>T11+T22</f>
        <v>31034837</v>
      </c>
      <c r="U23" s="1204"/>
      <c r="V23" s="1204"/>
      <c r="W23" s="1204"/>
      <c r="X23" s="1204"/>
      <c r="Y23" s="1615">
        <f>Y11+Y22</f>
        <v>0</v>
      </c>
      <c r="Z23" s="1204"/>
      <c r="AA23" s="1204"/>
      <c r="AB23" s="1204"/>
      <c r="AC23" s="1204"/>
      <c r="AD23" s="1615">
        <f>AD11+AD22</f>
        <v>0</v>
      </c>
      <c r="AE23" s="1204"/>
      <c r="AF23" s="1204"/>
      <c r="AG23" s="1204"/>
      <c r="AH23" s="1204"/>
      <c r="AI23" s="1615">
        <f>AI11+AI22</f>
        <v>0</v>
      </c>
      <c r="AJ23" s="1204"/>
      <c r="AK23" s="1204"/>
      <c r="AL23" s="1204"/>
      <c r="AM23" s="1204"/>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1738</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142">
        <f>T23*T25</f>
        <v>31034837</v>
      </c>
      <c r="U26" s="1618"/>
      <c r="V26" s="1618"/>
      <c r="W26" s="1618"/>
      <c r="X26" s="1618"/>
      <c r="Y26" s="1142">
        <f>Y23*Y25</f>
        <v>0</v>
      </c>
      <c r="Z26" s="1618"/>
      <c r="AA26" s="1618"/>
      <c r="AB26" s="1618"/>
      <c r="AC26" s="1618"/>
      <c r="AD26" s="1142">
        <f>AD23*AD25</f>
        <v>0</v>
      </c>
      <c r="AE26" s="1618"/>
      <c r="AF26" s="1618"/>
      <c r="AG26" s="1618"/>
      <c r="AH26" s="1618"/>
      <c r="AI26" s="1142">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IF(ISERROR((T26*T27)),0,(T26*T27))</f>
        <v>31034837</v>
      </c>
      <c r="U28" s="1618"/>
      <c r="V28" s="1618"/>
      <c r="W28" s="1618"/>
      <c r="X28" s="1618"/>
      <c r="Y28" s="1142">
        <f>IF(ISERROR((Y26*Y27)),0,(Y26*Y27))</f>
        <v>0</v>
      </c>
      <c r="Z28" s="1618"/>
      <c r="AA28" s="1618"/>
      <c r="AB28" s="1618"/>
      <c r="AC28" s="1618"/>
      <c r="AD28" s="1142">
        <f>IF(ISERROR((AD26*AD27)),0,(AD26*AD27))</f>
        <v>0</v>
      </c>
      <c r="AE28" s="1618"/>
      <c r="AF28" s="1618"/>
      <c r="AG28" s="1618"/>
      <c r="AH28" s="1618"/>
      <c r="AI28" s="1142">
        <f>IF(ISERROR((AI26*AI27)),0,(AI26*AI27))</f>
        <v>0</v>
      </c>
      <c r="AJ28" s="1618"/>
      <c r="AK28" s="1618"/>
      <c r="AL28" s="1618"/>
      <c r="AM28" s="1618"/>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13">
        <f>T28+Y28+AD28+AI28</f>
        <v>31034837</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3" t="s">
        <v>41</v>
      </c>
      <c r="AE35" s="1513"/>
      <c r="AF35" s="1513"/>
      <c r="AG35" s="1513"/>
      <c r="AH35" s="1513"/>
    </row>
    <row r="36" spans="1:40" ht="12.95" customHeight="1">
      <c r="B36" s="202"/>
      <c r="X36" s="71"/>
      <c r="Y36" s="1622"/>
      <c r="Z36" s="1622"/>
      <c r="AA36" s="1622"/>
      <c r="AB36" s="1622"/>
      <c r="AC36" s="1622"/>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5"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6">
        <v>0.09</v>
      </c>
      <c r="Z39" s="1976"/>
      <c r="AA39" s="1976"/>
      <c r="AB39" s="1976"/>
      <c r="AC39" s="1976"/>
      <c r="AD39" s="1976">
        <f>'Basis &amp; Credits'!AD39:AH39</f>
        <v>0.04</v>
      </c>
      <c r="AE39" s="1976"/>
      <c r="AF39" s="1976"/>
      <c r="AG39" s="1976"/>
      <c r="AH39" s="1976"/>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5">
        <f>ROUND(AD38*AD39,0)</f>
        <v>0</v>
      </c>
      <c r="AE40" s="1204"/>
      <c r="AF40" s="1204"/>
      <c r="AG40" s="1204"/>
      <c r="AH40" s="1204"/>
    </row>
    <row r="41" spans="1:40"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3">
        <f>IF((Y40+AD40)&gt;2500000,2500000,Y40+AD40)</f>
        <v>0</v>
      </c>
      <c r="Z41" s="1614"/>
      <c r="AA41" s="1614"/>
      <c r="AB41" s="1614"/>
      <c r="AC41" s="1614"/>
      <c r="AD41" s="1614"/>
      <c r="AE41" s="1614"/>
      <c r="AF41" s="1614"/>
      <c r="AG41" s="1614"/>
      <c r="AH41" s="1615"/>
    </row>
    <row r="42" spans="1:40" ht="12.9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90945745</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AB46-AB47</f>
        <v>90945745</v>
      </c>
      <c r="AC48" s="1199"/>
      <c r="AD48" s="1199"/>
      <c r="AE48" s="1199"/>
      <c r="AF48" s="1200"/>
    </row>
    <row r="49" spans="1:40" ht="12.95" customHeight="1">
      <c r="D49" s="3" t="s">
        <v>872</v>
      </c>
      <c r="AA49" s="34"/>
      <c r="AB49" s="1642"/>
      <c r="AC49" s="1643"/>
      <c r="AD49" s="1643"/>
      <c r="AE49" s="1643"/>
      <c r="AF49" s="1644"/>
    </row>
    <row r="50" spans="1:40" s="321" customFormat="1" ht="12.95" customHeight="1">
      <c r="A50"/>
      <c r="B50"/>
      <c r="C50"/>
      <c r="D50"/>
      <c r="E50" s="1648" t="s">
        <v>1351</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978">
        <f>(IF((Y41&lt;AB54),Y41,AB54))</f>
        <v>0</v>
      </c>
      <c r="AC55" s="1979"/>
      <c r="AD55" s="1979"/>
      <c r="AE55" s="1979"/>
      <c r="AF55" s="1980"/>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90945745</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4">
        <f>Y28</f>
        <v>0</v>
      </c>
      <c r="Z63" s="1645"/>
      <c r="AA63" s="1645"/>
      <c r="AB63" s="1645"/>
      <c r="AC63" s="1645"/>
      <c r="AD63" s="1204">
        <f>AI28</f>
        <v>0</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0.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04">
        <f>ROUND(Y63*Y66,0)</f>
        <v>0</v>
      </c>
      <c r="Z67" s="1645"/>
      <c r="AA67" s="1645"/>
      <c r="AB67" s="1645"/>
      <c r="AC67" s="1645"/>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1736</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2">
        <f>ROUND(IF(ISERROR((AB58/AB70)),0,(AB58/AB70)),0)</f>
        <v>0</v>
      </c>
      <c r="AC75" s="1532"/>
      <c r="AD75" s="1532"/>
      <c r="AE75" s="1532"/>
      <c r="AF75" s="1532"/>
    </row>
    <row r="76" spans="1:34" ht="12.95" customHeight="1">
      <c r="C76" s="3"/>
      <c r="D76" s="3" t="s">
        <v>105</v>
      </c>
      <c r="AB76" s="1569">
        <f>IF((Y67+AD67&lt;AB75),Y67+AD67,AB75)</f>
        <v>0</v>
      </c>
      <c r="AC76" s="1570"/>
      <c r="AD76" s="1570"/>
      <c r="AE76" s="1570"/>
      <c r="AF76" s="1571"/>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6">
        <f>AB48-(AB56+AB77)</f>
        <v>90945745</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3907000</v>
      </c>
      <c r="C5" s="327">
        <f>'Sources and Uses Budget'!C4</f>
        <v>3907000</v>
      </c>
      <c r="D5" s="327">
        <f>'Sources and Uses Budget'!C4</f>
        <v>3907000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24211</v>
      </c>
      <c r="C7" s="327">
        <f>'Sources and Uses Budget'!C6</f>
        <v>24211</v>
      </c>
      <c r="D7" s="327">
        <f>'Sources and Uses Budget'!C6</f>
        <v>24211</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3931211</v>
      </c>
      <c r="C9" s="329">
        <f>SUM(C5:C8)</f>
        <v>3931211</v>
      </c>
      <c r="D9" s="329">
        <f>SUM(D5:D8)</f>
        <v>3931211</v>
      </c>
      <c r="E9" s="329">
        <f t="shared" si="0"/>
        <v>0</v>
      </c>
      <c r="F9" s="328"/>
      <c r="G9" s="328"/>
    </row>
    <row r="10" spans="1:7" s="565" customFormat="1" ht="12.75">
      <c r="A10" s="881" t="s">
        <v>585</v>
      </c>
      <c r="B10" s="327">
        <f>'Sources and Uses Budget'!C9</f>
        <v>18583000</v>
      </c>
      <c r="C10" s="327">
        <f>'Sources and Uses Budget'!C9</f>
        <v>18583000</v>
      </c>
      <c r="D10" s="327">
        <f>'Sources and Uses Budget'!C9</f>
        <v>18583000</v>
      </c>
      <c r="E10" s="329">
        <f t="shared" si="0"/>
        <v>0</v>
      </c>
      <c r="F10" s="328"/>
      <c r="G10" s="328"/>
    </row>
    <row r="11" spans="1:7" s="565" customFormat="1" ht="12.75">
      <c r="A11" s="881" t="s">
        <v>959</v>
      </c>
      <c r="B11" s="327">
        <f>'Sources and Uses Budget'!C10</f>
        <v>500000</v>
      </c>
      <c r="C11" s="327">
        <f>'Sources and Uses Budget'!C10</f>
        <v>500000</v>
      </c>
      <c r="D11" s="327">
        <f>'Sources and Uses Budget'!C10</f>
        <v>500000</v>
      </c>
      <c r="E11" s="329">
        <f t="shared" si="0"/>
        <v>0</v>
      </c>
      <c r="F11" s="328"/>
      <c r="G11" s="328"/>
    </row>
    <row r="12" spans="1:7" s="565" customFormat="1" ht="12.75">
      <c r="A12" s="882" t="s">
        <v>586</v>
      </c>
      <c r="B12" s="329">
        <f>SUM(B10:B11)</f>
        <v>19083000</v>
      </c>
      <c r="C12" s="329">
        <f>SUM(C10:C11)</f>
        <v>19083000</v>
      </c>
      <c r="D12" s="329">
        <f>SUM(D10:D11)</f>
        <v>19083000</v>
      </c>
      <c r="E12" s="329">
        <f t="shared" si="0"/>
        <v>0</v>
      </c>
      <c r="F12" s="328"/>
      <c r="G12" s="328"/>
    </row>
    <row r="13" spans="1:7" s="565" customFormat="1" ht="12.75">
      <c r="A13" s="882" t="s">
        <v>711</v>
      </c>
      <c r="B13" s="329">
        <f>SUM(B9+B12)</f>
        <v>23014211</v>
      </c>
      <c r="C13" s="329">
        <f>SUM(C9+C12)</f>
        <v>23014211</v>
      </c>
      <c r="D13" s="329">
        <f>SUM(D9+D12)</f>
        <v>23014211</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32137798</v>
      </c>
      <c r="C19" s="327">
        <f>'Sources and Uses Budget'!C18</f>
        <v>32137798</v>
      </c>
      <c r="D19" s="327">
        <f>'Sources and Uses Budget'!C18</f>
        <v>32137798</v>
      </c>
      <c r="E19" s="329">
        <f t="shared" ref="E19:E26" si="1">C19-B19</f>
        <v>0</v>
      </c>
      <c r="F19" s="328"/>
      <c r="G19" s="328"/>
    </row>
    <row r="20" spans="1:7" s="565" customFormat="1" ht="12.75">
      <c r="A20" s="237" t="s">
        <v>912</v>
      </c>
      <c r="B20" s="327">
        <f>'Sources and Uses Budget'!C19</f>
        <v>1472378</v>
      </c>
      <c r="C20" s="327">
        <f>'Sources and Uses Budget'!C19</f>
        <v>1472378</v>
      </c>
      <c r="D20" s="327">
        <f>'Sources and Uses Budget'!C19</f>
        <v>1472378</v>
      </c>
      <c r="E20" s="329">
        <f t="shared" si="1"/>
        <v>0</v>
      </c>
      <c r="F20" s="328"/>
      <c r="G20" s="328"/>
    </row>
    <row r="21" spans="1:7" s="565" customFormat="1" ht="12.75">
      <c r="A21" s="237" t="s">
        <v>913</v>
      </c>
      <c r="B21" s="327">
        <f>'Sources and Uses Budget'!C20</f>
        <v>754053</v>
      </c>
      <c r="C21" s="327">
        <f>'Sources and Uses Budget'!C20</f>
        <v>754053</v>
      </c>
      <c r="D21" s="327">
        <f>'Sources and Uses Budget'!C20</f>
        <v>754053</v>
      </c>
      <c r="E21" s="329">
        <f t="shared" si="1"/>
        <v>0</v>
      </c>
      <c r="F21" s="328"/>
      <c r="G21" s="328"/>
    </row>
    <row r="22" spans="1:7" s="565" customFormat="1" ht="12.75">
      <c r="A22" s="237" t="s">
        <v>914</v>
      </c>
      <c r="B22" s="327">
        <f>'Sources and Uses Budget'!C21</f>
        <v>754053</v>
      </c>
      <c r="C22" s="327">
        <f>'Sources and Uses Budget'!C21</f>
        <v>754053</v>
      </c>
      <c r="D22" s="327">
        <f>'Sources and Uses Budget'!C21</f>
        <v>754053</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1058898</v>
      </c>
      <c r="C24" s="327">
        <f>'Sources and Uses Budget'!C23</f>
        <v>1058898</v>
      </c>
      <c r="D24" s="327">
        <f>'Sources and Uses Budget'!C23</f>
        <v>1058898</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36177180</v>
      </c>
      <c r="C27" s="891">
        <f>'Sources and Uses Budget'!C26</f>
        <v>36177180</v>
      </c>
      <c r="D27" s="891">
        <f>'Sources and Uses Budget'!C26</f>
        <v>36177180</v>
      </c>
      <c r="E27" s="329">
        <f>C27-B27</f>
        <v>0</v>
      </c>
      <c r="F27" s="328"/>
      <c r="G27" s="328"/>
    </row>
    <row r="28" spans="1:7" s="565" customFormat="1" ht="12.75">
      <c r="A28" s="884" t="s">
        <v>917</v>
      </c>
      <c r="B28" s="327">
        <f>'Sources and Uses Budget'!C27</f>
        <v>2802146</v>
      </c>
      <c r="C28" s="327">
        <f>'Sources and Uses Budget'!C27</f>
        <v>2802146</v>
      </c>
      <c r="D28" s="327">
        <f>'Sources and Uses Budget'!C27</f>
        <v>2802146</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0</v>
      </c>
      <c r="C31" s="327">
        <f>'Sources and Uses Budget'!C30</f>
        <v>0</v>
      </c>
      <c r="D31" s="327">
        <f>'Sources and Uses Budget'!C30</f>
        <v>0</v>
      </c>
      <c r="E31" s="329">
        <f t="shared" si="0"/>
        <v>0</v>
      </c>
      <c r="F31" s="328"/>
      <c r="G31" s="328"/>
    </row>
    <row r="32" spans="1:7" s="565" customFormat="1" ht="12.75">
      <c r="A32" s="237" t="s">
        <v>912</v>
      </c>
      <c r="B32" s="327">
        <f>'Sources and Uses Budget'!C31</f>
        <v>0</v>
      </c>
      <c r="C32" s="327">
        <f>'Sources and Uses Budget'!C31</f>
        <v>0</v>
      </c>
      <c r="D32" s="327">
        <f>'Sources and Uses Budget'!C31</f>
        <v>0</v>
      </c>
      <c r="E32" s="329">
        <f t="shared" si="0"/>
        <v>0</v>
      </c>
      <c r="F32" s="328"/>
      <c r="G32" s="328"/>
    </row>
    <row r="33" spans="1:7" s="565" customFormat="1" ht="12.75">
      <c r="A33" s="237" t="s">
        <v>913</v>
      </c>
      <c r="B33" s="327">
        <f>'Sources and Uses Budget'!C32</f>
        <v>0</v>
      </c>
      <c r="C33" s="327">
        <f>'Sources and Uses Budget'!C32</f>
        <v>0</v>
      </c>
      <c r="D33" s="327">
        <f>'Sources and Uses Budget'!C32</f>
        <v>0</v>
      </c>
      <c r="E33" s="329">
        <f t="shared" si="0"/>
        <v>0</v>
      </c>
      <c r="F33" s="328"/>
      <c r="G33" s="328"/>
    </row>
    <row r="34" spans="1:7" s="565" customFormat="1" ht="12.75">
      <c r="A34" s="237" t="s">
        <v>914</v>
      </c>
      <c r="B34" s="327">
        <f>'Sources and Uses Budget'!C33</f>
        <v>0</v>
      </c>
      <c r="C34" s="327">
        <f>'Sources and Uses Budget'!C33</f>
        <v>0</v>
      </c>
      <c r="D34" s="327">
        <f>'Sources and Uses Budget'!C33</f>
        <v>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0</v>
      </c>
      <c r="C36" s="327">
        <f>'Sources and Uses Budget'!C35</f>
        <v>0</v>
      </c>
      <c r="D36" s="327">
        <f>'Sources and Uses Budget'!C35</f>
        <v>0</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0</v>
      </c>
      <c r="C39" s="891">
        <f>'Sources and Uses Budget'!C38</f>
        <v>0</v>
      </c>
      <c r="D39" s="891">
        <f>'Sources and Uses Budget'!C38</f>
        <v>0</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1936896</v>
      </c>
      <c r="C41" s="327">
        <f>'Sources and Uses Budget'!C40</f>
        <v>1936896</v>
      </c>
      <c r="D41" s="327">
        <f>'Sources and Uses Budget'!C40</f>
        <v>1936896</v>
      </c>
      <c r="E41" s="329">
        <f>C41-B41</f>
        <v>0</v>
      </c>
      <c r="F41" s="328"/>
      <c r="G41" s="328"/>
    </row>
    <row r="42" spans="1:7" s="565" customFormat="1" ht="12.75">
      <c r="A42" s="885" t="s">
        <v>922</v>
      </c>
      <c r="B42" s="327">
        <f>'Sources and Uses Budget'!C41</f>
        <v>48422</v>
      </c>
      <c r="C42" s="327">
        <f>'Sources and Uses Budget'!C41</f>
        <v>48422</v>
      </c>
      <c r="D42" s="327">
        <f>'Sources and Uses Budget'!C41</f>
        <v>48422</v>
      </c>
      <c r="E42" s="329">
        <f>C42-B42</f>
        <v>0</v>
      </c>
      <c r="F42" s="328"/>
      <c r="G42" s="328"/>
    </row>
    <row r="43" spans="1:7" s="565" customFormat="1" ht="12" customHeight="1">
      <c r="A43" s="884" t="s">
        <v>923</v>
      </c>
      <c r="B43" s="891">
        <f>'Sources and Uses Budget'!C42</f>
        <v>1985318</v>
      </c>
      <c r="C43" s="891">
        <f>'Sources and Uses Budget'!C42</f>
        <v>1985318</v>
      </c>
      <c r="D43" s="891">
        <f>'Sources and Uses Budget'!C42</f>
        <v>1985318</v>
      </c>
      <c r="E43" s="329">
        <f>C43-B43</f>
        <v>0</v>
      </c>
      <c r="F43" s="328"/>
      <c r="G43" s="328"/>
    </row>
    <row r="44" spans="1:7" s="565" customFormat="1" ht="12.75">
      <c r="A44" s="884" t="s">
        <v>924</v>
      </c>
      <c r="B44" s="327">
        <f>'Sources and Uses Budget'!C43</f>
        <v>348641</v>
      </c>
      <c r="C44" s="327">
        <f>'Sources and Uses Budget'!C43</f>
        <v>348641</v>
      </c>
      <c r="D44" s="327">
        <f>'Sources and Uses Budget'!C43</f>
        <v>348641</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5493071</v>
      </c>
      <c r="C46" s="327">
        <f>'Sources and Uses Budget'!C45</f>
        <v>5493071</v>
      </c>
      <c r="D46" s="327">
        <f>'Sources and Uses Budget'!C45</f>
        <v>5493071</v>
      </c>
      <c r="E46" s="329">
        <f t="shared" si="0"/>
        <v>0</v>
      </c>
      <c r="F46" s="328"/>
      <c r="G46" s="328"/>
    </row>
    <row r="47" spans="1:7" s="565" customFormat="1" ht="12.75">
      <c r="A47" s="237" t="s">
        <v>927</v>
      </c>
      <c r="B47" s="327">
        <f>'Sources and Uses Budget'!C46</f>
        <v>506534</v>
      </c>
      <c r="C47" s="327">
        <f>'Sources and Uses Budget'!C46</f>
        <v>506534</v>
      </c>
      <c r="D47" s="327">
        <f>'Sources and Uses Budget'!C46</f>
        <v>506534</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261166</v>
      </c>
      <c r="C50" s="327">
        <f>'Sources and Uses Budget'!C49</f>
        <v>261166</v>
      </c>
      <c r="D50" s="327">
        <f>'Sources and Uses Budget'!C49</f>
        <v>261166</v>
      </c>
      <c r="E50" s="329">
        <f t="shared" si="0"/>
        <v>0</v>
      </c>
      <c r="F50" s="328"/>
      <c r="G50" s="328"/>
    </row>
    <row r="51" spans="1:7" s="565" customFormat="1" ht="12.75">
      <c r="A51" s="237" t="s">
        <v>930</v>
      </c>
      <c r="B51" s="327">
        <f>'Sources and Uses Budget'!C50</f>
        <v>0</v>
      </c>
      <c r="C51" s="327">
        <f>'Sources and Uses Budget'!C50</f>
        <v>0</v>
      </c>
      <c r="D51" s="327">
        <f>'Sources and Uses Budget'!C50</f>
        <v>0</v>
      </c>
      <c r="E51" s="329">
        <f t="shared" si="0"/>
        <v>0</v>
      </c>
      <c r="F51" s="328"/>
      <c r="G51" s="328"/>
    </row>
    <row r="52" spans="1:7" s="566" customFormat="1" ht="12.75">
      <c r="A52" s="237" t="s">
        <v>931</v>
      </c>
      <c r="B52" s="327">
        <f>'Sources and Uses Budget'!C51</f>
        <v>1452672</v>
      </c>
      <c r="C52" s="327">
        <f>'Sources and Uses Budget'!C51</f>
        <v>1452672</v>
      </c>
      <c r="D52" s="327">
        <f>'Sources and Uses Budget'!C51</f>
        <v>1452672</v>
      </c>
      <c r="E52" s="329">
        <f t="shared" si="0"/>
        <v>0</v>
      </c>
      <c r="F52" s="328"/>
      <c r="G52" s="328"/>
    </row>
    <row r="53" spans="1:7" s="565" customFormat="1" ht="12.75">
      <c r="A53" s="244" t="s">
        <v>533</v>
      </c>
      <c r="B53" s="327">
        <f>'Sources and Uses Budget'!C52</f>
        <v>29053</v>
      </c>
      <c r="C53" s="327">
        <f>'Sources and Uses Budget'!C52</f>
        <v>29053</v>
      </c>
      <c r="D53" s="327">
        <f>'Sources and Uses Budget'!C52</f>
        <v>29053</v>
      </c>
      <c r="E53" s="329">
        <f t="shared" si="0"/>
        <v>0</v>
      </c>
      <c r="F53" s="328"/>
      <c r="G53" s="328"/>
    </row>
    <row r="54" spans="1:7" s="565" customFormat="1" ht="12.75">
      <c r="A54" s="241" t="s">
        <v>933</v>
      </c>
      <c r="B54" s="891">
        <f>'Sources and Uses Budget'!C53</f>
        <v>7742496</v>
      </c>
      <c r="C54" s="891">
        <f>'Sources and Uses Budget'!C53</f>
        <v>7742496</v>
      </c>
      <c r="D54" s="891">
        <f>'Sources and Uses Budget'!C53</f>
        <v>7742496</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113418</v>
      </c>
      <c r="C56" s="327">
        <f>'Sources and Uses Budget'!C55</f>
        <v>113418</v>
      </c>
      <c r="D56" s="327">
        <f>'Sources and Uses Budget'!C55</f>
        <v>113418</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24211</v>
      </c>
      <c r="C58" s="327">
        <f>'Sources and Uses Budget'!C57</f>
        <v>24211</v>
      </c>
      <c r="D58" s="327">
        <f>'Sources and Uses Budget'!C57</f>
        <v>24211</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4.1" customHeight="1">
      <c r="A61" s="886" t="s">
        <v>533</v>
      </c>
      <c r="B61" s="327">
        <f>'Sources and Uses Budget'!C60</f>
        <v>6958</v>
      </c>
      <c r="C61" s="327">
        <f>'Sources and Uses Budget'!C60</f>
        <v>6958</v>
      </c>
      <c r="D61" s="327">
        <f>'Sources and Uses Budget'!C60</f>
        <v>6958</v>
      </c>
      <c r="E61" s="329">
        <f t="shared" si="0"/>
        <v>0</v>
      </c>
      <c r="F61" s="328"/>
      <c r="G61" s="328"/>
    </row>
    <row r="62" spans="1:7" s="565" customFormat="1" ht="12.75">
      <c r="A62" s="884" t="s">
        <v>500</v>
      </c>
      <c r="B62" s="891">
        <f>'Sources and Uses Budget'!C61</f>
        <v>144587</v>
      </c>
      <c r="C62" s="891">
        <f>'Sources and Uses Budget'!C61</f>
        <v>144587</v>
      </c>
      <c r="D62" s="891">
        <f>'Sources and Uses Budget'!C61</f>
        <v>144587</v>
      </c>
      <c r="E62" s="329">
        <f t="shared" si="0"/>
        <v>0</v>
      </c>
      <c r="F62" s="328"/>
      <c r="G62" s="328"/>
    </row>
    <row r="63" spans="1:7" s="565" customFormat="1" ht="12.75">
      <c r="A63" s="887" t="s">
        <v>501</v>
      </c>
      <c r="B63" s="891">
        <f>'Sources and Uses Budget'!C62</f>
        <v>72214579</v>
      </c>
      <c r="C63" s="891">
        <f>'Sources and Uses Budget'!C62</f>
        <v>72214579</v>
      </c>
      <c r="D63" s="891">
        <f>'Sources and Uses Budget'!C62</f>
        <v>72214579</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82318</v>
      </c>
      <c r="C65" s="327">
        <f>'Sources and Uses Budget'!C64</f>
        <v>82318</v>
      </c>
      <c r="D65" s="327">
        <f>'Sources and Uses Budget'!C64</f>
        <v>82318</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58107</v>
      </c>
      <c r="C69" s="327">
        <f>'Sources and Uses Budget'!C68</f>
        <v>58107</v>
      </c>
      <c r="D69" s="327">
        <f>'Sources and Uses Budget'!C68</f>
        <v>58107</v>
      </c>
      <c r="E69" s="329">
        <f t="shared" si="0"/>
        <v>0</v>
      </c>
      <c r="F69" s="328"/>
      <c r="G69" s="328"/>
    </row>
    <row r="70" spans="1:7" s="565" customFormat="1" ht="12.75">
      <c r="A70" s="241" t="s">
        <v>1944</v>
      </c>
      <c r="B70" s="891">
        <f>'Sources and Uses Budget'!C69</f>
        <v>140425</v>
      </c>
      <c r="C70" s="891">
        <f>'Sources and Uses Budget'!C69</f>
        <v>140425</v>
      </c>
      <c r="D70" s="891">
        <f>'Sources and Uses Budget'!C69</f>
        <v>140425</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530710</v>
      </c>
      <c r="C74" s="327">
        <f>'Sources and Uses Budget'!C73</f>
        <v>530710</v>
      </c>
      <c r="D74" s="327">
        <f>'Sources and Uses Budget'!C73</f>
        <v>530710</v>
      </c>
      <c r="E74" s="329">
        <f>C74-B74</f>
        <v>0</v>
      </c>
      <c r="F74" s="328"/>
      <c r="G74" s="328"/>
    </row>
    <row r="75" spans="1:7" s="565" customFormat="1" ht="12.75">
      <c r="A75" s="885" t="s">
        <v>288</v>
      </c>
      <c r="B75" s="327">
        <f>'Sources and Uses Budget'!C74</f>
        <v>496894</v>
      </c>
      <c r="C75" s="327">
        <f>'Sources and Uses Budget'!C74</f>
        <v>496894</v>
      </c>
      <c r="D75" s="327">
        <f>'Sources and Uses Budget'!C74</f>
        <v>496894</v>
      </c>
      <c r="E75" s="329">
        <f>C75-B75</f>
        <v>0</v>
      </c>
      <c r="F75" s="328"/>
      <c r="G75" s="328"/>
    </row>
    <row r="76" spans="1:7" s="565" customFormat="1" ht="12.75">
      <c r="A76" s="889" t="s">
        <v>533</v>
      </c>
      <c r="B76" s="327">
        <f>'Sources and Uses Budget'!C75</f>
        <v>335147</v>
      </c>
      <c r="C76" s="327">
        <f>'Sources and Uses Budget'!C75</f>
        <v>335147</v>
      </c>
      <c r="D76" s="327">
        <f>'Sources and Uses Budget'!C75</f>
        <v>335147</v>
      </c>
      <c r="E76" s="329">
        <f>C76-B76</f>
        <v>0</v>
      </c>
      <c r="F76" s="328"/>
      <c r="G76" s="328"/>
    </row>
    <row r="77" spans="1:7" s="565" customFormat="1" ht="12.75">
      <c r="A77" s="884" t="s">
        <v>289</v>
      </c>
      <c r="B77" s="891">
        <f>'Sources and Uses Budget'!C76</f>
        <v>1362751</v>
      </c>
      <c r="C77" s="891">
        <f>'Sources and Uses Budget'!C76</f>
        <v>1362751</v>
      </c>
      <c r="D77" s="891">
        <f>'Sources and Uses Budget'!C76</f>
        <v>1362751</v>
      </c>
      <c r="E77" s="329">
        <f>C77-B77</f>
        <v>0</v>
      </c>
      <c r="F77" s="328"/>
      <c r="G77" s="328"/>
    </row>
    <row r="78" spans="1:7" s="565" customFormat="1" ht="12.75">
      <c r="A78" s="880" t="s">
        <v>1734</v>
      </c>
      <c r="B78" s="325"/>
      <c r="C78" s="325"/>
      <c r="D78" s="325"/>
      <c r="E78" s="325"/>
      <c r="F78" s="325"/>
      <c r="G78" s="325"/>
    </row>
    <row r="79" spans="1:7" s="565" customFormat="1" ht="14.1" customHeight="1">
      <c r="A79" s="885" t="s">
        <v>1732</v>
      </c>
      <c r="B79" s="327">
        <f>'Sources and Uses Budget'!C78</f>
        <v>5419742</v>
      </c>
      <c r="C79" s="327">
        <f>'Sources and Uses Budget'!C78</f>
        <v>5419742</v>
      </c>
      <c r="D79" s="327">
        <f>'Sources and Uses Budget'!C78</f>
        <v>5419742</v>
      </c>
      <c r="E79" s="329">
        <f t="shared" ref="E79:E105" si="2">C79-B79</f>
        <v>0</v>
      </c>
      <c r="F79" s="328"/>
      <c r="G79" s="328"/>
    </row>
    <row r="80" spans="1:7" s="565" customFormat="1" ht="12.75">
      <c r="A80" s="885" t="s">
        <v>538</v>
      </c>
      <c r="B80" s="327">
        <f>'Sources and Uses Budget'!C79</f>
        <v>762502</v>
      </c>
      <c r="C80" s="327">
        <f>'Sources and Uses Budget'!C79</f>
        <v>762502</v>
      </c>
      <c r="D80" s="327">
        <f>'Sources and Uses Budget'!C79</f>
        <v>762502</v>
      </c>
      <c r="E80" s="329">
        <f t="shared" si="2"/>
        <v>0</v>
      </c>
      <c r="F80" s="328"/>
      <c r="G80" s="328"/>
    </row>
    <row r="81" spans="1:7" s="565" customFormat="1" ht="12.75">
      <c r="A81" s="884" t="s">
        <v>1733</v>
      </c>
      <c r="B81" s="891">
        <f>'Sources and Uses Budget'!C80</f>
        <v>6182244</v>
      </c>
      <c r="C81" s="891">
        <f>'Sources and Uses Budget'!C80</f>
        <v>6182244</v>
      </c>
      <c r="D81" s="891">
        <f>'Sources and Uses Budget'!C80</f>
        <v>6182244</v>
      </c>
      <c r="E81" s="329">
        <f t="shared" si="2"/>
        <v>0</v>
      </c>
      <c r="F81" s="328"/>
      <c r="G81" s="328"/>
    </row>
    <row r="82" spans="1:7" s="565" customFormat="1" ht="12.75">
      <c r="A82" s="880" t="s">
        <v>515</v>
      </c>
      <c r="B82" s="325"/>
      <c r="C82" s="325"/>
      <c r="D82" s="325"/>
      <c r="E82" s="325"/>
      <c r="F82" s="325"/>
      <c r="G82" s="325"/>
    </row>
    <row r="83" spans="1:7" s="565" customFormat="1" ht="12.75">
      <c r="A83" s="237" t="s">
        <v>2098</v>
      </c>
      <c r="B83" s="327">
        <f>'Sources and Uses Budget'!C82</f>
        <v>151500</v>
      </c>
      <c r="C83" s="327">
        <f>'Sources and Uses Budget'!C82</f>
        <v>151500</v>
      </c>
      <c r="D83" s="327">
        <f>'Sources and Uses Budget'!C82</f>
        <v>151500</v>
      </c>
      <c r="E83" s="329">
        <f t="shared" si="2"/>
        <v>0</v>
      </c>
      <c r="F83" s="328"/>
      <c r="G83" s="328"/>
    </row>
    <row r="84" spans="1:7" s="565" customFormat="1" ht="12.75">
      <c r="A84" s="237" t="s">
        <v>516</v>
      </c>
      <c r="B84" s="327">
        <f>'Sources and Uses Budget'!C83</f>
        <v>48422</v>
      </c>
      <c r="C84" s="327">
        <f>'Sources and Uses Budget'!C83</f>
        <v>48422</v>
      </c>
      <c r="D84" s="327">
        <f>'Sources and Uses Budget'!C83</f>
        <v>48422</v>
      </c>
      <c r="E84" s="329">
        <f t="shared" si="2"/>
        <v>0</v>
      </c>
      <c r="F84" s="328"/>
      <c r="G84" s="328"/>
    </row>
    <row r="85" spans="1:7" s="565" customFormat="1" ht="12.75">
      <c r="A85" s="237" t="s">
        <v>517</v>
      </c>
      <c r="B85" s="327">
        <f>'Sources and Uses Budget'!C84</f>
        <v>0</v>
      </c>
      <c r="C85" s="327">
        <f>'Sources and Uses Budget'!C84</f>
        <v>0</v>
      </c>
      <c r="D85" s="327">
        <f>'Sources and Uses Budget'!C84</f>
        <v>0</v>
      </c>
      <c r="E85" s="329">
        <f t="shared" si="2"/>
        <v>0</v>
      </c>
      <c r="F85" s="328"/>
      <c r="G85" s="328"/>
    </row>
    <row r="86" spans="1:7" s="565" customFormat="1" ht="12.75">
      <c r="A86" s="237" t="s">
        <v>518</v>
      </c>
      <c r="B86" s="327">
        <f>'Sources and Uses Budget'!C85</f>
        <v>242112</v>
      </c>
      <c r="C86" s="327">
        <f>'Sources and Uses Budget'!C85</f>
        <v>242112</v>
      </c>
      <c r="D86" s="327">
        <f>'Sources and Uses Budget'!C85</f>
        <v>242112</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250000</v>
      </c>
      <c r="C88" s="327">
        <f>'Sources and Uses Budget'!C87</f>
        <v>250000</v>
      </c>
      <c r="D88" s="327">
        <f>'Sources and Uses Budget'!C87</f>
        <v>250000</v>
      </c>
      <c r="E88" s="329">
        <f t="shared" si="2"/>
        <v>0</v>
      </c>
      <c r="F88" s="328"/>
      <c r="G88" s="328"/>
    </row>
    <row r="89" spans="1:7" s="565" customFormat="1" ht="12.75">
      <c r="A89" s="237" t="s">
        <v>521</v>
      </c>
      <c r="B89" s="327">
        <f>'Sources and Uses Budget'!C88</f>
        <v>140000</v>
      </c>
      <c r="C89" s="327">
        <f>'Sources and Uses Budget'!C88</f>
        <v>140000</v>
      </c>
      <c r="D89" s="327">
        <f>'Sources and Uses Budget'!C88</f>
        <v>140000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1314</v>
      </c>
      <c r="B91" s="327">
        <f>'Sources and Uses Budget'!C90</f>
        <v>0</v>
      </c>
      <c r="C91" s="327">
        <f>'Sources and Uses Budget'!C90</f>
        <v>0</v>
      </c>
      <c r="D91" s="327">
        <f>'Sources and Uses Budget'!C90</f>
        <v>0</v>
      </c>
      <c r="E91" s="329">
        <f t="shared" si="2"/>
        <v>0</v>
      </c>
      <c r="F91" s="328"/>
      <c r="G91" s="328"/>
    </row>
    <row r="92" spans="1:7" s="565" customFormat="1" ht="12.75">
      <c r="A92" s="248" t="s">
        <v>1731</v>
      </c>
      <c r="B92" s="327">
        <f>'Sources and Uses Budget'!C91</f>
        <v>9684</v>
      </c>
      <c r="C92" s="327">
        <f>'Sources and Uses Budget'!C91</f>
        <v>9684</v>
      </c>
      <c r="D92" s="327">
        <f>'Sources and Uses Budget'!C91</f>
        <v>9684</v>
      </c>
      <c r="E92" s="329">
        <f t="shared" si="2"/>
        <v>0</v>
      </c>
      <c r="F92" s="328"/>
      <c r="G92" s="328"/>
    </row>
    <row r="93" spans="1:7" s="565" customFormat="1" ht="12.75">
      <c r="A93" s="244" t="s">
        <v>533</v>
      </c>
      <c r="B93" s="327">
        <f>'Sources and Uses Budget'!C92</f>
        <v>9684</v>
      </c>
      <c r="C93" s="327">
        <f>'Sources and Uses Budget'!C92</f>
        <v>9684</v>
      </c>
      <c r="D93" s="327">
        <f>'Sources and Uses Budget'!C92</f>
        <v>9684</v>
      </c>
      <c r="E93" s="329">
        <f t="shared" si="2"/>
        <v>0</v>
      </c>
      <c r="F93" s="328"/>
      <c r="G93" s="328"/>
    </row>
    <row r="94" spans="1:7" s="565" customFormat="1" ht="12.75">
      <c r="A94" s="244" t="s">
        <v>533</v>
      </c>
      <c r="B94" s="327">
        <f>'Sources and Uses Budget'!C93</f>
        <v>2690432</v>
      </c>
      <c r="C94" s="327">
        <f>'Sources and Uses Budget'!C93</f>
        <v>2690432</v>
      </c>
      <c r="D94" s="327">
        <f>'Sources and Uses Budget'!C93</f>
        <v>2690432</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3551834</v>
      </c>
      <c r="C96" s="891">
        <f>'Sources and Uses Budget'!C95</f>
        <v>3551834</v>
      </c>
      <c r="D96" s="891">
        <f>'Sources and Uses Budget'!C95</f>
        <v>3551834</v>
      </c>
      <c r="E96" s="329">
        <f t="shared" si="2"/>
        <v>0</v>
      </c>
      <c r="F96" s="328"/>
      <c r="G96" s="328"/>
    </row>
    <row r="97" spans="1:7" s="565" customFormat="1" ht="12.75">
      <c r="A97" s="241" t="s">
        <v>524</v>
      </c>
      <c r="B97" s="891">
        <f>'Sources and Uses Budget'!C96</f>
        <v>83451833</v>
      </c>
      <c r="C97" s="891">
        <f>'Sources and Uses Budget'!C96</f>
        <v>83451833</v>
      </c>
      <c r="D97" s="891">
        <f>'Sources and Uses Budget'!C96</f>
        <v>83451833</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2711654</v>
      </c>
      <c r="C99" s="327">
        <f>'Sources and Uses Budget'!C98</f>
        <v>2711654</v>
      </c>
      <c r="D99" s="327">
        <f>'Sources and Uses Budget'!C98</f>
        <v>2711654</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2711654</v>
      </c>
      <c r="C104" s="891">
        <f>'Sources and Uses Budget'!C103</f>
        <v>2711654</v>
      </c>
      <c r="D104" s="891">
        <f>'Sources and Uses Budget'!C103</f>
        <v>2711654</v>
      </c>
      <c r="E104" s="329">
        <f t="shared" si="2"/>
        <v>0</v>
      </c>
      <c r="F104" s="328"/>
      <c r="G104" s="328"/>
    </row>
    <row r="105" spans="1:7" s="565" customFormat="1" ht="12.75">
      <c r="A105" s="884" t="s">
        <v>529</v>
      </c>
      <c r="B105" s="891">
        <f>'Sources and Uses Budget'!C104</f>
        <v>86163487</v>
      </c>
      <c r="C105" s="891">
        <f>'Sources and Uses Budget'!C104</f>
        <v>86163487</v>
      </c>
      <c r="D105" s="891">
        <f>'Sources and Uses Budget'!C104</f>
        <v>86163487</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0" t="s">
        <v>2151</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2084</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268" sqref="B1268"/>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48" t="s">
        <v>2320</v>
      </c>
      <c r="B2" s="1048"/>
      <c r="C2" s="996"/>
      <c r="D2" s="996"/>
      <c r="E2" s="996"/>
      <c r="F2" s="996"/>
      <c r="G2" s="996"/>
      <c r="I2" t="s">
        <v>79</v>
      </c>
    </row>
    <row r="3" spans="1:9" ht="12.75">
      <c r="A3" s="188"/>
      <c r="B3" s="188"/>
      <c r="C3"/>
      <c r="D3"/>
      <c r="E3"/>
      <c r="F3"/>
      <c r="G3"/>
      <c r="I3" s="5" t="s">
        <v>1390</v>
      </c>
    </row>
    <row r="4" spans="1:9" ht="12.75">
      <c r="A4" s="1049" t="s">
        <v>2118</v>
      </c>
      <c r="B4" s="1049"/>
      <c r="C4" s="1050"/>
      <c r="D4" s="1050"/>
      <c r="E4" s="1050"/>
      <c r="F4" s="1050"/>
      <c r="G4" s="1050"/>
      <c r="I4" s="5" t="s">
        <v>1374</v>
      </c>
    </row>
    <row r="5" spans="1:9" ht="12.75">
      <c r="A5" s="1049" t="s">
        <v>1041</v>
      </c>
      <c r="B5" s="1049"/>
      <c r="C5" s="1050"/>
      <c r="D5" s="1050"/>
      <c r="E5" s="1050"/>
      <c r="F5" s="1050"/>
      <c r="G5" s="1050"/>
      <c r="I5" t="s">
        <v>124</v>
      </c>
    </row>
    <row r="6" spans="1:9" ht="13.7" customHeight="1"/>
    <row r="7" spans="1:9" ht="12.75">
      <c r="A7" s="1052" t="s">
        <v>2282</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1539</v>
      </c>
      <c r="B10" s="1038"/>
      <c r="C10" s="1038"/>
      <c r="D10" s="1038"/>
      <c r="E10" s="1038"/>
      <c r="F10" s="1038"/>
      <c r="G10" s="1038"/>
    </row>
    <row r="11" spans="1:9" ht="12.75">
      <c r="A11" s="188"/>
      <c r="B11" s="188"/>
    </row>
    <row r="12" spans="1:9" ht="13.7" customHeight="1">
      <c r="C12" s="188"/>
      <c r="D12" s="1051" t="s">
        <v>1538</v>
      </c>
      <c r="E12" s="1051"/>
      <c r="F12" s="1051"/>
      <c r="G12" s="607"/>
    </row>
    <row r="13" spans="1:9" ht="12.75">
      <c r="C13" s="188"/>
      <c r="D13" s="1051"/>
      <c r="E13" s="1051"/>
      <c r="F13" s="1051"/>
      <c r="G13" s="607"/>
    </row>
    <row r="14" spans="1:9" ht="12.75">
      <c r="A14" s="189"/>
      <c r="B14" s="189"/>
      <c r="C14" s="189"/>
      <c r="D14" s="1004" t="s">
        <v>1412</v>
      </c>
      <c r="E14" s="1004"/>
      <c r="F14" s="1004"/>
    </row>
    <row r="15" spans="1:9" ht="12.75">
      <c r="A15" s="189"/>
      <c r="B15" s="189"/>
      <c r="C15" s="189"/>
    </row>
    <row r="16" spans="1:9" ht="14.45" customHeight="1">
      <c r="A16" s="269"/>
      <c r="B16" s="606" t="s">
        <v>124</v>
      </c>
      <c r="C16" s="189"/>
      <c r="D16" s="977" t="s">
        <v>2049</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2050</v>
      </c>
      <c r="F19" s="24"/>
      <c r="G19" s="351"/>
    </row>
    <row r="20" spans="1:7" ht="12.75">
      <c r="A20" s="189"/>
      <c r="B20" s="189"/>
      <c r="C20" s="189"/>
    </row>
    <row r="21" spans="1:7" ht="14.25">
      <c r="A21" s="269"/>
      <c r="B21" s="606" t="s">
        <v>1374</v>
      </c>
      <c r="D21" s="977" t="s">
        <v>2051</v>
      </c>
      <c r="E21" s="985"/>
      <c r="F21" s="985"/>
    </row>
    <row r="22" spans="1:7" ht="12.75">
      <c r="D22" s="985"/>
      <c r="E22" s="985"/>
      <c r="F22" s="985"/>
    </row>
    <row r="23" spans="1:7" ht="12.75">
      <c r="D23" s="100"/>
      <c r="E23" s="102" t="s">
        <v>2052</v>
      </c>
      <c r="F23" s="100"/>
    </row>
    <row r="24" spans="1:7" ht="14.25">
      <c r="A24" s="269"/>
      <c r="B24" s="269"/>
      <c r="D24" s="44"/>
    </row>
    <row r="25" spans="1:7" ht="14.25">
      <c r="A25" s="269"/>
      <c r="B25" s="606" t="s">
        <v>124</v>
      </c>
      <c r="D25" s="985" t="s">
        <v>1406</v>
      </c>
      <c r="E25" s="985"/>
      <c r="F25" s="985"/>
    </row>
    <row r="26" spans="1:7" ht="14.25">
      <c r="A26" s="269"/>
      <c r="B26" s="269"/>
      <c r="D26" s="985"/>
      <c r="E26" s="985"/>
      <c r="F26" s="985"/>
    </row>
    <row r="27" spans="1:7" ht="14.25">
      <c r="A27" s="269"/>
      <c r="B27" s="269"/>
      <c r="D27" s="44"/>
    </row>
    <row r="28" spans="1:7" ht="14.25" customHeight="1">
      <c r="A28" s="269"/>
      <c r="B28" s="606" t="s">
        <v>1374</v>
      </c>
      <c r="D28" s="977" t="s">
        <v>2119</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1374</v>
      </c>
      <c r="D34" s="985" t="s">
        <v>2120</v>
      </c>
      <c r="E34" s="985"/>
      <c r="F34" s="985"/>
    </row>
    <row r="35" spans="1:6" ht="14.25">
      <c r="A35" s="269"/>
      <c r="B35" s="269"/>
      <c r="D35" s="985"/>
      <c r="E35" s="985"/>
      <c r="F35" s="985"/>
    </row>
    <row r="36" spans="1:6" ht="14.25">
      <c r="A36" s="269"/>
      <c r="B36" s="269"/>
      <c r="D36" s="207"/>
      <c r="E36" s="207"/>
      <c r="F36" s="207"/>
    </row>
    <row r="37" spans="1:6" ht="14.25">
      <c r="A37" s="269"/>
      <c r="B37" s="606" t="s">
        <v>1374</v>
      </c>
      <c r="D37" s="977" t="s">
        <v>1744</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124</v>
      </c>
      <c r="D46" s="985" t="s">
        <v>1438</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124</v>
      </c>
      <c r="D52" s="977" t="s">
        <v>1872</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1374</v>
      </c>
      <c r="D59" s="977" t="s">
        <v>1914</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1374</v>
      </c>
      <c r="D64" s="985" t="s">
        <v>2121</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1374</v>
      </c>
      <c r="D68" s="977" t="s">
        <v>2053</v>
      </c>
      <c r="E68" s="985"/>
      <c r="F68" s="985"/>
    </row>
    <row r="69" spans="1:6" ht="12.75">
      <c r="D69" s="985"/>
      <c r="E69" s="985"/>
      <c r="F69" s="985"/>
    </row>
    <row r="70" spans="1:6" ht="12.75">
      <c r="D70" s="985"/>
      <c r="E70" s="985"/>
      <c r="F70" s="985"/>
    </row>
    <row r="71" spans="1:6" ht="14.25">
      <c r="A71" s="269"/>
      <c r="B71" s="269"/>
      <c r="D71" s="207"/>
      <c r="E71" s="126" t="s">
        <v>2050</v>
      </c>
      <c r="F71" s="207"/>
    </row>
    <row r="72" spans="1:6" ht="14.25">
      <c r="A72" s="269"/>
      <c r="B72" s="269"/>
    </row>
    <row r="73" spans="1:6" ht="14.25">
      <c r="A73" s="269"/>
      <c r="B73" s="606" t="s">
        <v>1374</v>
      </c>
      <c r="D73" s="985" t="s">
        <v>1537</v>
      </c>
      <c r="E73" s="985"/>
      <c r="F73" s="985"/>
    </row>
    <row r="74" spans="1:6" ht="12.75">
      <c r="D74" s="985"/>
      <c r="E74" s="985"/>
      <c r="F74" s="985"/>
    </row>
    <row r="75" spans="1:6" ht="12.75">
      <c r="D75" s="985"/>
      <c r="E75" s="985"/>
      <c r="F75" s="985"/>
    </row>
    <row r="76" spans="1:6" ht="12.75"/>
    <row r="77" spans="1:6" ht="14.25">
      <c r="A77" s="269" t="s">
        <v>229</v>
      </c>
      <c r="B77" s="606" t="s">
        <v>124</v>
      </c>
      <c r="D77" s="985" t="s">
        <v>1441</v>
      </c>
      <c r="E77" s="985"/>
      <c r="F77" s="985"/>
    </row>
    <row r="78" spans="1:6" ht="12.75">
      <c r="D78" s="985"/>
      <c r="E78" s="985"/>
      <c r="F78" s="985"/>
    </row>
    <row r="79" spans="1:6" ht="12.75"/>
    <row r="80" spans="1:6" ht="14.25">
      <c r="A80" s="269" t="s">
        <v>229</v>
      </c>
      <c r="B80" s="606" t="s">
        <v>1374</v>
      </c>
      <c r="D80" s="985" t="s">
        <v>1442</v>
      </c>
      <c r="E80" s="985"/>
      <c r="F80" s="985"/>
    </row>
    <row r="81" spans="1:7" ht="12.75">
      <c r="D81" s="985"/>
      <c r="E81" s="985"/>
      <c r="F81" s="985"/>
    </row>
    <row r="82" spans="1:7" ht="12.75">
      <c r="D82" s="985"/>
      <c r="E82" s="985"/>
      <c r="F82" s="985"/>
    </row>
    <row r="83" spans="1:7" ht="12.75">
      <c r="D83" s="44"/>
    </row>
    <row r="84" spans="1:7" ht="14.25">
      <c r="A84" s="269" t="s">
        <v>229</v>
      </c>
      <c r="B84" s="606" t="s">
        <v>1374</v>
      </c>
      <c r="D84" s="985" t="s">
        <v>1443</v>
      </c>
      <c r="E84" s="985"/>
      <c r="F84" s="985"/>
    </row>
    <row r="85" spans="1:7" ht="12.75">
      <c r="D85" s="985"/>
      <c r="E85" s="985"/>
      <c r="F85" s="985"/>
    </row>
    <row r="86" spans="1:7" ht="12.75"/>
    <row r="87" spans="1:7" ht="12.75">
      <c r="A87" s="1038" t="s">
        <v>1378</v>
      </c>
      <c r="B87" s="1038"/>
      <c r="C87" s="1038"/>
      <c r="D87" s="1038"/>
      <c r="E87" s="1038"/>
      <c r="F87" s="1038"/>
      <c r="G87" s="1038"/>
    </row>
    <row r="88" spans="1:7" ht="12.75">
      <c r="E88"/>
      <c r="F88"/>
      <c r="G88"/>
    </row>
    <row r="89" spans="1:7" ht="13.7" customHeight="1">
      <c r="C89" s="587"/>
      <c r="D89" s="1011" t="s">
        <v>1379</v>
      </c>
      <c r="E89" s="1011"/>
      <c r="F89" s="1011"/>
      <c r="G89"/>
    </row>
    <row r="90" spans="1:7" ht="13.7" customHeight="1">
      <c r="A90" s="44"/>
      <c r="B90" s="44"/>
      <c r="D90" s="985" t="s">
        <v>1540</v>
      </c>
      <c r="E90" s="985"/>
      <c r="F90" s="985"/>
      <c r="G90"/>
    </row>
    <row r="91" spans="1:7" ht="12.75">
      <c r="A91" s="44"/>
      <c r="B91" s="44"/>
      <c r="E91"/>
      <c r="F91"/>
      <c r="G91"/>
    </row>
    <row r="92" spans="1:7" ht="14.25" customHeight="1">
      <c r="A92" s="269"/>
      <c r="B92" s="606" t="s">
        <v>1374</v>
      </c>
      <c r="D92" s="977" t="s">
        <v>1845</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124</v>
      </c>
      <c r="D101" s="1031" t="s">
        <v>1846</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124</v>
      </c>
      <c r="D114" s="977" t="s">
        <v>1541</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124</v>
      </c>
      <c r="D122" s="977" t="s">
        <v>2296</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1374</v>
      </c>
      <c r="D130" s="977" t="s">
        <v>1542</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1374</v>
      </c>
      <c r="D136" s="985" t="s">
        <v>1543</v>
      </c>
      <c r="E136" s="985"/>
      <c r="F136" s="985"/>
    </row>
    <row r="137" spans="1:7" s="321" customFormat="1" ht="14.1" customHeight="1">
      <c r="A137" s="314"/>
      <c r="B137" s="314"/>
      <c r="C137" s="314"/>
      <c r="D137" s="985"/>
      <c r="E137" s="985"/>
      <c r="F137" s="985"/>
      <c r="G137" s="354"/>
    </row>
    <row r="138" spans="1:7" ht="14.1" customHeight="1">
      <c r="D138" s="985"/>
      <c r="E138" s="985"/>
      <c r="F138" s="985"/>
    </row>
    <row r="139" spans="1:7" ht="14.1" customHeight="1">
      <c r="D139" s="985"/>
      <c r="E139" s="985"/>
      <c r="F139" s="985"/>
    </row>
    <row r="140" spans="1:7" ht="14.1" customHeight="1">
      <c r="D140" s="985"/>
      <c r="E140" s="985"/>
      <c r="F140" s="985"/>
    </row>
    <row r="141" spans="1:7" ht="14.1" customHeight="1">
      <c r="D141" s="985"/>
      <c r="E141" s="985"/>
      <c r="F141" s="985"/>
    </row>
    <row r="142" spans="1:7" ht="14.1" customHeight="1">
      <c r="D142" s="985"/>
      <c r="E142" s="985"/>
      <c r="F142" s="985"/>
      <c r="G142"/>
    </row>
    <row r="143" spans="1:7" ht="14.1" customHeight="1">
      <c r="D143" s="985"/>
      <c r="E143" s="985"/>
      <c r="F143" s="985"/>
      <c r="G143"/>
    </row>
    <row r="144" spans="1:7" ht="14.1" customHeight="1">
      <c r="D144" s="985"/>
      <c r="E144" s="985"/>
      <c r="F144" s="985"/>
      <c r="G144"/>
    </row>
    <row r="145" spans="1:7" ht="14.1" customHeight="1">
      <c r="D145" s="985"/>
      <c r="E145" s="985"/>
      <c r="F145" s="985"/>
      <c r="G145"/>
    </row>
    <row r="146" spans="1:7" ht="17.25" customHeight="1">
      <c r="D146" s="985"/>
      <c r="E146" s="985"/>
      <c r="F146" s="985"/>
      <c r="G146"/>
    </row>
    <row r="147" spans="1:7" ht="25.5" hidden="1" customHeight="1">
      <c r="D147" s="985"/>
      <c r="E147" s="985"/>
      <c r="F147" s="985"/>
      <c r="G147"/>
    </row>
    <row r="148" spans="1:7" ht="14.1" customHeight="1">
      <c r="G148"/>
    </row>
    <row r="149" spans="1:7" ht="14.1" customHeight="1">
      <c r="B149" s="606" t="s">
        <v>124</v>
      </c>
      <c r="D149" s="977" t="s">
        <v>2325</v>
      </c>
      <c r="E149" s="985"/>
      <c r="F149" s="985"/>
      <c r="G149"/>
    </row>
    <row r="150" spans="1:7" ht="14.1" customHeight="1">
      <c r="D150" s="985"/>
      <c r="E150" s="985"/>
      <c r="F150" s="985"/>
      <c r="G150"/>
    </row>
    <row r="151" spans="1:7" ht="14.1" customHeight="1">
      <c r="D151" s="985"/>
      <c r="E151" s="985"/>
      <c r="F151" s="985"/>
      <c r="G151"/>
    </row>
    <row r="152" spans="1:7" ht="14.1" customHeight="1">
      <c r="D152" s="985"/>
      <c r="E152" s="985"/>
      <c r="F152" s="985"/>
      <c r="G152"/>
    </row>
    <row r="153" spans="1:7" ht="14.1" customHeight="1">
      <c r="D153" s="985"/>
      <c r="E153" s="985"/>
      <c r="F153" s="985"/>
      <c r="G153"/>
    </row>
    <row r="154" spans="1:7" ht="14.1" hidden="1" customHeight="1">
      <c r="D154" s="985"/>
      <c r="E154" s="985"/>
      <c r="F154" s="985"/>
      <c r="G154"/>
    </row>
    <row r="155" spans="1:7" ht="14.1" hidden="1" customHeight="1">
      <c r="D155" s="985"/>
      <c r="E155" s="985"/>
      <c r="F155" s="985"/>
      <c r="G155"/>
    </row>
    <row r="156" spans="1:7" ht="14.1" customHeight="1">
      <c r="A156" s="18"/>
      <c r="B156" s="18"/>
      <c r="D156" s="985"/>
      <c r="E156" s="985"/>
      <c r="F156" s="985"/>
      <c r="G156"/>
    </row>
    <row r="157" spans="1:7" ht="14.1" customHeight="1">
      <c r="A157" s="18"/>
      <c r="B157" s="18"/>
      <c r="D157" s="985"/>
      <c r="E157" s="985"/>
      <c r="F157" s="985"/>
      <c r="G157"/>
    </row>
    <row r="158" spans="1:7" ht="14.1" customHeight="1">
      <c r="A158" s="18"/>
      <c r="B158" s="18"/>
      <c r="D158" s="985"/>
      <c r="E158" s="985"/>
      <c r="F158" s="985"/>
      <c r="G158"/>
    </row>
    <row r="159" spans="1:7" ht="14.1" customHeight="1">
      <c r="A159" s="18"/>
      <c r="B159" s="18"/>
      <c r="D159" s="985"/>
      <c r="E159" s="985"/>
      <c r="F159" s="985"/>
      <c r="G159"/>
    </row>
    <row r="160" spans="1:7" ht="14.1" customHeight="1">
      <c r="A160" s="18"/>
      <c r="B160" s="18"/>
      <c r="D160" s="985"/>
      <c r="E160" s="985"/>
      <c r="F160" s="985"/>
      <c r="G160"/>
    </row>
    <row r="161" spans="1:7" ht="14.1" customHeight="1">
      <c r="A161" s="18"/>
      <c r="B161" s="18"/>
      <c r="D161" s="985"/>
      <c r="E161" s="985"/>
      <c r="F161" s="985"/>
      <c r="G161"/>
    </row>
    <row r="162" spans="1:7" ht="14.1" customHeight="1">
      <c r="A162" s="18"/>
      <c r="B162" s="18"/>
      <c r="D162" s="985"/>
      <c r="E162" s="985"/>
      <c r="F162" s="985"/>
      <c r="G162"/>
    </row>
    <row r="163" spans="1:7" ht="14.1" customHeight="1">
      <c r="A163" s="18"/>
      <c r="B163" s="18"/>
      <c r="D163" s="985"/>
      <c r="E163" s="985"/>
      <c r="F163" s="985"/>
      <c r="G163"/>
    </row>
    <row r="164" spans="1:7" ht="14.1" customHeight="1">
      <c r="A164" s="18"/>
      <c r="B164" s="18"/>
      <c r="D164" s="1033" t="s">
        <v>1722</v>
      </c>
      <c r="E164" s="1033"/>
      <c r="F164" s="1033"/>
      <c r="G164"/>
    </row>
    <row r="165" spans="1:7" ht="14.1" customHeight="1">
      <c r="A165" s="18"/>
      <c r="B165" s="18"/>
      <c r="D165" s="44"/>
      <c r="G165"/>
    </row>
    <row r="166" spans="1:7" ht="14.1" customHeight="1">
      <c r="A166" s="269"/>
      <c r="B166" s="606" t="s">
        <v>1374</v>
      </c>
      <c r="D166" s="1031" t="s">
        <v>2277</v>
      </c>
      <c r="E166" s="1032"/>
      <c r="F166" s="1032"/>
      <c r="G166"/>
    </row>
    <row r="167" spans="1:7" ht="14.1" customHeight="1">
      <c r="A167" s="269"/>
      <c r="B167" s="18"/>
      <c r="D167" s="1031"/>
      <c r="E167" s="1032"/>
      <c r="F167" s="1032"/>
      <c r="G167"/>
    </row>
    <row r="168" spans="1:7" ht="14.1" customHeight="1">
      <c r="A168" s="269"/>
      <c r="B168" s="18"/>
      <c r="D168" s="1032"/>
      <c r="E168" s="1032"/>
      <c r="F168" s="1032"/>
      <c r="G168"/>
    </row>
    <row r="169" spans="1:7" ht="14.1" customHeight="1">
      <c r="A169" s="269"/>
      <c r="B169" s="18"/>
      <c r="D169" s="1032"/>
      <c r="E169" s="1032"/>
      <c r="F169" s="1032"/>
      <c r="G169"/>
    </row>
    <row r="170" spans="1:7" ht="14.1" customHeight="1">
      <c r="A170" s="18"/>
      <c r="B170" s="18"/>
      <c r="D170" s="1032"/>
      <c r="E170" s="1032"/>
      <c r="F170" s="1032"/>
      <c r="G170"/>
    </row>
    <row r="171" spans="1:7" ht="14.1" customHeight="1">
      <c r="A171" s="18"/>
      <c r="B171" s="18"/>
      <c r="D171" s="44"/>
      <c r="G171"/>
    </row>
    <row r="172" spans="1:7" ht="14.1" customHeight="1">
      <c r="A172" s="269"/>
      <c r="B172" s="606" t="s">
        <v>124</v>
      </c>
      <c r="D172" s="1032" t="s">
        <v>1544</v>
      </c>
      <c r="E172" s="1032"/>
      <c r="F172" s="1032"/>
      <c r="G172"/>
    </row>
    <row r="173" spans="1:7" ht="14.1" customHeight="1">
      <c r="A173" s="18"/>
      <c r="B173" s="18"/>
      <c r="D173" s="1032"/>
      <c r="E173" s="1032"/>
      <c r="F173" s="1032"/>
    </row>
    <row r="174" spans="1:7" ht="14.1" customHeight="1">
      <c r="A174" s="18"/>
      <c r="B174" s="18"/>
      <c r="D174" s="1032"/>
      <c r="E174" s="1032"/>
      <c r="F174" s="1032"/>
    </row>
    <row r="175" spans="1:7" ht="14.1" customHeight="1">
      <c r="A175" s="18"/>
      <c r="B175" s="18"/>
      <c r="D175" s="1032"/>
      <c r="E175" s="1032"/>
      <c r="F175" s="1032"/>
    </row>
    <row r="176" spans="1:7" ht="14.1" customHeight="1">
      <c r="A176" s="18"/>
      <c r="B176" s="18"/>
      <c r="D176" s="44"/>
    </row>
    <row r="177" spans="1:7" ht="14.1" customHeight="1">
      <c r="A177" s="367"/>
      <c r="B177" s="606" t="s">
        <v>1374</v>
      </c>
      <c r="C177" s="367"/>
      <c r="D177" s="1035" t="s">
        <v>2122</v>
      </c>
      <c r="E177" s="1035"/>
      <c r="F177" s="1035"/>
      <c r="G177" s="358"/>
    </row>
    <row r="178" spans="1:7" ht="14.1" customHeight="1">
      <c r="A178" s="367"/>
      <c r="B178" s="367"/>
      <c r="C178" s="367"/>
      <c r="D178" s="1035"/>
      <c r="E178" s="1035"/>
      <c r="F178" s="1035"/>
      <c r="G178" s="358"/>
    </row>
    <row r="179" spans="1:7" ht="14.1" customHeight="1">
      <c r="A179" s="367"/>
      <c r="B179" s="367"/>
      <c r="C179" s="367"/>
      <c r="D179" s="1035"/>
      <c r="E179" s="1035"/>
      <c r="F179" s="1035"/>
      <c r="G179" s="358"/>
    </row>
    <row r="180" spans="1:7" ht="12.75">
      <c r="A180" s="367"/>
      <c r="B180" s="367"/>
      <c r="C180" s="367"/>
      <c r="D180" s="369"/>
      <c r="E180" s="358"/>
      <c r="F180" s="358"/>
      <c r="G180" s="358"/>
    </row>
    <row r="181" spans="1:7" ht="12.75">
      <c r="A181" s="1038" t="s">
        <v>1381</v>
      </c>
      <c r="B181" s="1038"/>
      <c r="C181" s="1038"/>
      <c r="D181" s="1038"/>
      <c r="E181" s="1038"/>
      <c r="F181" s="1038"/>
      <c r="G181" s="1038"/>
    </row>
    <row r="182" spans="1:7" ht="12.75">
      <c r="D182" s="44"/>
    </row>
    <row r="183" spans="1:7" ht="12.75">
      <c r="C183" s="587"/>
      <c r="D183" s="1034" t="s">
        <v>1380</v>
      </c>
      <c r="E183" s="1034"/>
      <c r="F183" s="1034"/>
    </row>
    <row r="184" spans="1:7" ht="12.75">
      <c r="A184" s="188"/>
      <c r="B184" s="188"/>
      <c r="C184" s="188"/>
      <c r="D184" s="1036" t="s">
        <v>1413</v>
      </c>
      <c r="E184" s="1036"/>
      <c r="F184" s="1036"/>
    </row>
    <row r="185" spans="1:7" ht="12.75">
      <c r="A185" s="189"/>
      <c r="B185" s="189"/>
      <c r="C185" s="189"/>
    </row>
    <row r="186" spans="1:7" ht="14.25">
      <c r="A186" s="269"/>
      <c r="B186" s="606" t="s">
        <v>124</v>
      </c>
      <c r="D186" s="1037" t="s">
        <v>1724</v>
      </c>
      <c r="E186" s="1014"/>
      <c r="F186" s="1014"/>
    </row>
    <row r="187" spans="1:7" ht="14.25">
      <c r="A187" s="269"/>
      <c r="D187" s="310"/>
      <c r="E187" s="100"/>
      <c r="F187" s="100"/>
    </row>
    <row r="188" spans="1:7" ht="14.25">
      <c r="A188" s="269"/>
      <c r="B188" s="606" t="s">
        <v>124</v>
      </c>
      <c r="D188" s="1014" t="s">
        <v>1545</v>
      </c>
      <c r="E188" s="1014"/>
      <c r="F188" s="1014"/>
    </row>
    <row r="189" spans="1:7" ht="14.25">
      <c r="A189" s="269"/>
      <c r="D189" s="100"/>
      <c r="E189" s="100"/>
      <c r="F189" s="100"/>
    </row>
    <row r="190" spans="1:7" ht="14.25">
      <c r="A190" s="269"/>
      <c r="B190" s="606" t="s">
        <v>124</v>
      </c>
      <c r="D190" s="1039" t="s">
        <v>1798</v>
      </c>
      <c r="E190" s="1039"/>
      <c r="F190" s="1039"/>
    </row>
    <row r="191" spans="1:7" ht="13.7" customHeight="1">
      <c r="A191" s="269"/>
      <c r="D191" s="41" t="s">
        <v>900</v>
      </c>
      <c r="E191" s="977" t="s">
        <v>2117</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901</v>
      </c>
      <c r="E195" s="977" t="s">
        <v>1799</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124</v>
      </c>
      <c r="D203" s="977" t="s">
        <v>2278</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2319</v>
      </c>
      <c r="E207" s="1033"/>
      <c r="F207" s="1033"/>
    </row>
    <row r="208" spans="1:6" ht="12.75">
      <c r="D208" s="622"/>
      <c r="E208" s="622"/>
      <c r="F208" s="622"/>
    </row>
    <row r="209" spans="1:7" ht="14.25">
      <c r="A209" s="269"/>
      <c r="B209" s="606" t="s">
        <v>124</v>
      </c>
      <c r="D209" s="1006" t="s">
        <v>2279</v>
      </c>
      <c r="E209" s="1004"/>
      <c r="F209" s="1004"/>
    </row>
    <row r="210" spans="1:7" ht="12.75"/>
    <row r="211" spans="1:7" ht="12.75">
      <c r="A211" s="1038" t="s">
        <v>1383</v>
      </c>
      <c r="B211" s="1038"/>
      <c r="C211" s="1038"/>
      <c r="D211" s="1038"/>
      <c r="E211" s="1038"/>
      <c r="F211" s="1038"/>
      <c r="G211" s="1038"/>
    </row>
    <row r="212" spans="1:7" ht="12.75"/>
    <row r="213" spans="1:7" ht="12.75">
      <c r="C213" s="588"/>
      <c r="D213" s="1034" t="s">
        <v>1382</v>
      </c>
      <c r="E213" s="1034"/>
      <c r="F213" s="1034"/>
    </row>
    <row r="214" spans="1:7" ht="12.75">
      <c r="A214" s="589"/>
      <c r="B214" s="589"/>
      <c r="C214" s="588"/>
      <c r="D214" s="1034" t="s">
        <v>697</v>
      </c>
      <c r="E214" s="1034"/>
      <c r="F214" s="1034"/>
    </row>
    <row r="215" spans="1:7" ht="12.75">
      <c r="A215" s="188"/>
      <c r="B215" s="188"/>
      <c r="C215" s="188"/>
      <c r="D215" s="1014" t="s">
        <v>1414</v>
      </c>
      <c r="E215" s="1014"/>
      <c r="F215" s="1014"/>
    </row>
    <row r="216" spans="1:7" ht="12.75">
      <c r="A216" s="188"/>
      <c r="B216" s="188"/>
      <c r="C216" s="188"/>
    </row>
    <row r="217" spans="1:7" ht="12.75">
      <c r="A217" s="188"/>
      <c r="B217" s="188"/>
      <c r="C217" s="188"/>
      <c r="D217" s="985" t="s">
        <v>1424</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2123</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124</v>
      </c>
      <c r="C229" s="189"/>
      <c r="D229" s="1004" t="s">
        <v>292</v>
      </c>
      <c r="E229" s="1004"/>
      <c r="F229" s="1004"/>
    </row>
    <row r="230" spans="1:6" ht="14.25">
      <c r="A230" s="269"/>
      <c r="C230" s="189"/>
      <c r="D230" s="1014" t="s">
        <v>1111</v>
      </c>
      <c r="E230" s="1014"/>
      <c r="F230" s="1014"/>
    </row>
    <row r="231" spans="1:6" ht="14.25">
      <c r="A231" s="269"/>
      <c r="B231" s="269"/>
      <c r="C231" s="189"/>
      <c r="D231" s="102" t="s">
        <v>1428</v>
      </c>
      <c r="E231" s="1044" t="s">
        <v>2054</v>
      </c>
      <c r="F231" s="1044"/>
    </row>
    <row r="232" spans="1:6" ht="12.75">
      <c r="D232" s="1037" t="s">
        <v>1407</v>
      </c>
      <c r="E232" s="1014"/>
      <c r="F232" s="1014"/>
    </row>
    <row r="233" spans="1:6" ht="12.75"/>
    <row r="234" spans="1:6" ht="12.75">
      <c r="B234" s="606" t="s">
        <v>124</v>
      </c>
      <c r="D234" s="982" t="s">
        <v>2306</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124</v>
      </c>
      <c r="D239" s="1014" t="s">
        <v>293</v>
      </c>
      <c r="E239" s="1014"/>
      <c r="F239" s="1014"/>
    </row>
    <row r="240" spans="1:6" ht="14.25">
      <c r="A240" s="269"/>
      <c r="D240" s="1004" t="s">
        <v>1111</v>
      </c>
      <c r="E240" s="1004"/>
      <c r="F240" s="1004"/>
    </row>
    <row r="241" spans="1:6" ht="14.25">
      <c r="A241" s="269"/>
      <c r="B241" s="269"/>
      <c r="D241" s="63" t="s">
        <v>1429</v>
      </c>
      <c r="E241" s="1044" t="s">
        <v>2055</v>
      </c>
      <c r="F241" s="1044"/>
    </row>
    <row r="242" spans="1:6" ht="12.75">
      <c r="D242" s="1014" t="s">
        <v>1408</v>
      </c>
      <c r="E242" s="1014"/>
      <c r="F242" s="1014"/>
    </row>
    <row r="243" spans="1:6" ht="12.75"/>
    <row r="244" spans="1:6" ht="14.25">
      <c r="A244" s="269"/>
      <c r="B244" s="606" t="s">
        <v>1374</v>
      </c>
      <c r="D244" s="1014" t="s">
        <v>641</v>
      </c>
      <c r="E244" s="1014"/>
      <c r="F244" s="1014"/>
    </row>
    <row r="245" spans="1:6" ht="14.25">
      <c r="A245" s="269"/>
      <c r="D245" s="44" t="s">
        <v>1111</v>
      </c>
    </row>
    <row r="246" spans="1:6" ht="14.25">
      <c r="A246" s="269"/>
      <c r="B246" s="269"/>
      <c r="D246" s="63" t="s">
        <v>1428</v>
      </c>
      <c r="E246" s="1044" t="s">
        <v>2056</v>
      </c>
      <c r="F246" s="1044"/>
    </row>
    <row r="247" spans="1:6" ht="14.25">
      <c r="A247" s="269"/>
      <c r="B247" s="269"/>
      <c r="D247" s="985" t="s">
        <v>1430</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1409</v>
      </c>
      <c r="E252" s="985"/>
      <c r="F252" s="985"/>
    </row>
    <row r="253" spans="1:6" ht="12.75">
      <c r="D253" s="44"/>
    </row>
    <row r="254" spans="1:6" ht="14.25">
      <c r="A254" s="269"/>
      <c r="B254" s="606" t="s">
        <v>124</v>
      </c>
      <c r="D254" s="1014" t="s">
        <v>642</v>
      </c>
      <c r="E254" s="1014"/>
      <c r="F254" s="1014"/>
    </row>
    <row r="255" spans="1:6" ht="14.25">
      <c r="A255" s="269"/>
      <c r="D255" s="1014" t="s">
        <v>1111</v>
      </c>
      <c r="E255" s="1014"/>
      <c r="F255" s="1014"/>
    </row>
    <row r="256" spans="1:6" ht="14.25">
      <c r="A256" s="269"/>
      <c r="B256" s="269"/>
      <c r="D256" s="63" t="s">
        <v>1428</v>
      </c>
      <c r="E256" s="1044" t="s">
        <v>2057</v>
      </c>
      <c r="F256" s="1044"/>
    </row>
    <row r="257" spans="1:7" ht="12.75">
      <c r="D257" s="1037" t="s">
        <v>1918</v>
      </c>
      <c r="E257" s="1014"/>
      <c r="F257" s="1014"/>
    </row>
    <row r="258" spans="1:7" ht="12.75">
      <c r="D258" s="100"/>
      <c r="E258" s="100"/>
      <c r="F258" s="100"/>
    </row>
    <row r="259" spans="1:7" ht="14.25">
      <c r="A259" s="269"/>
      <c r="B259" s="606" t="s">
        <v>124</v>
      </c>
      <c r="D259" s="1037" t="s">
        <v>1917</v>
      </c>
      <c r="E259" s="1014"/>
      <c r="F259" s="1014"/>
    </row>
    <row r="260" spans="1:7" ht="14.25">
      <c r="A260" s="269"/>
      <c r="D260" s="1014" t="s">
        <v>1111</v>
      </c>
      <c r="E260" s="1014"/>
      <c r="F260" s="1014"/>
    </row>
    <row r="261" spans="1:7" ht="14.25">
      <c r="A261" s="269"/>
      <c r="B261" s="269"/>
      <c r="D261" s="63" t="s">
        <v>1428</v>
      </c>
      <c r="E261" s="1044" t="s">
        <v>2058</v>
      </c>
      <c r="F261" s="1044"/>
    </row>
    <row r="262" spans="1:7" ht="12.75">
      <c r="D262" s="1037" t="s">
        <v>1919</v>
      </c>
      <c r="E262" s="1014"/>
      <c r="F262" s="1014"/>
    </row>
    <row r="263" spans="1:7" ht="12.75">
      <c r="D263" s="44"/>
    </row>
    <row r="264" spans="1:7" ht="14.25">
      <c r="A264" s="269"/>
      <c r="B264" s="606" t="s">
        <v>124</v>
      </c>
      <c r="D264" s="100" t="s">
        <v>1450</v>
      </c>
      <c r="E264" s="100"/>
      <c r="F264" s="100"/>
    </row>
    <row r="265" spans="1:7" ht="14.25">
      <c r="A265" s="269"/>
      <c r="B265"/>
      <c r="D265" s="977" t="s">
        <v>2302</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124</v>
      </c>
      <c r="D269" s="1014" t="s">
        <v>1022</v>
      </c>
      <c r="E269" s="1014"/>
      <c r="F269" s="1014"/>
    </row>
    <row r="270" spans="1:7" ht="14.25">
      <c r="A270" s="269"/>
      <c r="D270" s="100"/>
      <c r="E270" s="100"/>
      <c r="F270" s="100"/>
    </row>
    <row r="271" spans="1:7" ht="12.75">
      <c r="A271" s="1038" t="s">
        <v>1385</v>
      </c>
      <c r="B271" s="1038"/>
      <c r="C271" s="1038"/>
      <c r="D271" s="1038"/>
      <c r="E271" s="1038"/>
      <c r="F271" s="1038"/>
      <c r="G271" s="1038"/>
    </row>
    <row r="272" spans="1:7" ht="12.75">
      <c r="D272" s="44"/>
    </row>
    <row r="273" spans="1:7" ht="12.75">
      <c r="C273" s="587"/>
      <c r="D273" s="1005" t="s">
        <v>1384</v>
      </c>
      <c r="E273" s="1005"/>
      <c r="F273" s="1005"/>
    </row>
    <row r="274" spans="1:7" ht="12.75">
      <c r="A274" s="188"/>
      <c r="B274" s="188"/>
      <c r="C274" s="188"/>
      <c r="D274" s="1004" t="s">
        <v>1415</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1374</v>
      </c>
      <c r="C277" s="877"/>
      <c r="D277" s="1025" t="s">
        <v>1994</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1374</v>
      </c>
      <c r="C282" s="877"/>
      <c r="D282" s="1025" t="s">
        <v>1995</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1554</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124</v>
      </c>
      <c r="C294" s="795"/>
      <c r="D294" s="1027" t="s">
        <v>1912</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4" t="s">
        <v>1112</v>
      </c>
      <c r="E299" s="1004"/>
      <c r="F299" s="1004"/>
      <c r="G299"/>
    </row>
    <row r="300" spans="1:7" ht="14.25">
      <c r="A300" s="269"/>
      <c r="B300" s="269"/>
      <c r="D300" s="1004" t="s">
        <v>1555</v>
      </c>
      <c r="E300" s="1004"/>
      <c r="F300" s="1004"/>
      <c r="G300"/>
    </row>
    <row r="301" spans="1:7" ht="14.25">
      <c r="A301" s="269"/>
      <c r="B301" s="269"/>
      <c r="D301" s="3" t="s">
        <v>1042</v>
      </c>
      <c r="E301" s="923" t="s">
        <v>2060</v>
      </c>
      <c r="F301" s="3"/>
    </row>
    <row r="302" spans="1:7" ht="12.75">
      <c r="D302" s="28"/>
    </row>
    <row r="303" spans="1:7" ht="14.25">
      <c r="A303" s="269"/>
      <c r="B303" s="606" t="s">
        <v>1374</v>
      </c>
      <c r="D303" s="985" t="s">
        <v>1556</v>
      </c>
      <c r="E303" s="985"/>
      <c r="F303" s="985"/>
    </row>
    <row r="304" spans="1:7" ht="14.25">
      <c r="A304" s="269"/>
      <c r="B304" s="269"/>
      <c r="D304" s="985"/>
      <c r="E304" s="985"/>
      <c r="F304" s="985"/>
    </row>
    <row r="305" spans="1:7" ht="12.75">
      <c r="D305" s="28"/>
    </row>
    <row r="306" spans="1:7" ht="12.75">
      <c r="A306" s="1038" t="s">
        <v>1387</v>
      </c>
      <c r="B306" s="1038"/>
      <c r="C306" s="1038"/>
      <c r="D306" s="1038"/>
      <c r="E306" s="1038"/>
      <c r="F306" s="1038"/>
      <c r="G306" s="1038"/>
    </row>
    <row r="307" spans="1:7" ht="12.75">
      <c r="D307" s="28"/>
    </row>
    <row r="308" spans="1:7" ht="12.75">
      <c r="C308" s="587"/>
      <c r="D308" s="1005" t="s">
        <v>1386</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124</v>
      </c>
      <c r="D311" s="977" t="s">
        <v>1869</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124</v>
      </c>
      <c r="C315" s="795"/>
      <c r="D315" s="1027" t="s">
        <v>1913</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2061</v>
      </c>
      <c r="F318" s="370"/>
      <c r="G318" s="796"/>
    </row>
    <row r="319" spans="1:7" ht="12.75">
      <c r="D319" s="210"/>
    </row>
    <row r="320" spans="1:7" ht="12.75">
      <c r="A320" s="1038" t="s">
        <v>1388</v>
      </c>
      <c r="B320" s="1038"/>
      <c r="C320" s="1038"/>
      <c r="D320" s="1038"/>
      <c r="E320" s="1038"/>
      <c r="F320" s="1038"/>
      <c r="G320" s="1038"/>
    </row>
    <row r="321" spans="1:7" ht="12.75">
      <c r="D321" s="210"/>
    </row>
    <row r="322" spans="1:7" ht="12.75">
      <c r="C322" s="188"/>
      <c r="D322" s="1011" t="s">
        <v>1557</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1558</v>
      </c>
      <c r="E326" s="1029"/>
      <c r="F326" s="1029"/>
    </row>
    <row r="327" spans="1:7" ht="12" customHeight="1"/>
    <row r="328" spans="1:7" ht="14.45" customHeight="1">
      <c r="A328" s="269"/>
      <c r="B328" s="606" t="s">
        <v>1374</v>
      </c>
      <c r="D328" s="985" t="s">
        <v>1559</v>
      </c>
      <c r="E328" s="985"/>
      <c r="F328" s="985"/>
    </row>
    <row r="329" spans="1:7" ht="14.25">
      <c r="A329" s="269"/>
      <c r="B329" s="269"/>
      <c r="D329" s="985"/>
      <c r="E329" s="985"/>
      <c r="F329" s="985"/>
    </row>
    <row r="330" spans="1:7" ht="12.75"/>
    <row r="331" spans="1:7" ht="14.45" customHeight="1">
      <c r="A331" s="269"/>
      <c r="B331" s="606" t="s">
        <v>1374</v>
      </c>
      <c r="D331" s="985" t="s">
        <v>1560</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124</v>
      </c>
      <c r="D335" s="985" t="s">
        <v>1561</v>
      </c>
      <c r="E335" s="985"/>
      <c r="F335" s="985"/>
    </row>
    <row r="336" spans="1:7" ht="14.25">
      <c r="A336" s="269"/>
      <c r="B336" s="269"/>
      <c r="D336" s="985"/>
      <c r="E336" s="985"/>
      <c r="F336" s="985"/>
    </row>
    <row r="337" spans="1:7" ht="12.75">
      <c r="A337" s="18"/>
      <c r="B337" s="18"/>
      <c r="D337" s="44"/>
    </row>
    <row r="338" spans="1:7" ht="12.75">
      <c r="A338" s="1038" t="s">
        <v>1375</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1416</v>
      </c>
      <c r="E341" s="1004"/>
      <c r="F341" s="1004"/>
      <c r="G341"/>
    </row>
    <row r="342" spans="1:7" ht="12.75">
      <c r="C342" s="18"/>
      <c r="D342" s="180"/>
      <c r="G342"/>
    </row>
    <row r="343" spans="1:7" ht="12.75">
      <c r="B343" s="606" t="s">
        <v>1374</v>
      </c>
      <c r="D343" s="1004" t="s">
        <v>1562</v>
      </c>
      <c r="E343" s="1004"/>
      <c r="F343" s="1004"/>
      <c r="G343"/>
    </row>
    <row r="344" spans="1:7" ht="14.25">
      <c r="A344" s="269"/>
      <c r="B344" s="269"/>
      <c r="D344" s="417"/>
      <c r="G344"/>
    </row>
    <row r="345" spans="1:7" ht="14.25">
      <c r="A345" s="269"/>
      <c r="B345" s="606" t="s">
        <v>1374</v>
      </c>
      <c r="D345" s="1004" t="s">
        <v>1563</v>
      </c>
      <c r="E345" s="1004"/>
      <c r="F345" s="1004"/>
      <c r="G345"/>
    </row>
    <row r="346" spans="1:7" ht="12.75">
      <c r="G346"/>
    </row>
    <row r="347" spans="1:7" ht="14.45" customHeight="1">
      <c r="A347" s="269"/>
      <c r="B347" s="606" t="s">
        <v>1374</v>
      </c>
      <c r="D347" s="985" t="s">
        <v>1569</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124</v>
      </c>
      <c r="D363" s="985" t="s">
        <v>1564</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1374</v>
      </c>
      <c r="D373" s="980" t="s">
        <v>2062</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2063</v>
      </c>
      <c r="F378" s="207"/>
    </row>
    <row r="379" spans="1:6" ht="13.5" thickBot="1">
      <c r="D379" s="774"/>
      <c r="E379" s="97"/>
      <c r="F379" s="97"/>
    </row>
    <row r="380" spans="1:6" ht="14.25" thickTop="1" thickBot="1">
      <c r="D380" s="1053" t="s">
        <v>1265</v>
      </c>
      <c r="E380" s="1053"/>
      <c r="F380" s="1053"/>
    </row>
    <row r="381" spans="1:6" ht="13.5" thickTop="1">
      <c r="D381" s="1054" t="s">
        <v>1565</v>
      </c>
      <c r="E381" s="1054"/>
      <c r="F381" s="1054"/>
    </row>
    <row r="382" spans="1:6" ht="12.75">
      <c r="D382" s="44"/>
    </row>
    <row r="383" spans="1:6" ht="14.25">
      <c r="A383" s="269"/>
      <c r="B383" s="606" t="s">
        <v>1374</v>
      </c>
      <c r="C383" s="358"/>
      <c r="D383" s="1021" t="s">
        <v>2124</v>
      </c>
      <c r="E383" s="1021"/>
      <c r="F383" s="1021"/>
    </row>
    <row r="384" spans="1:6" ht="14.25">
      <c r="A384" s="269"/>
      <c r="B384" s="269"/>
      <c r="C384" s="358"/>
      <c r="D384" s="417"/>
    </row>
    <row r="385" spans="1:6" ht="14.25">
      <c r="A385" s="269"/>
      <c r="B385" s="606" t="s">
        <v>124</v>
      </c>
      <c r="C385" s="358"/>
      <c r="D385" s="992" t="s">
        <v>2125</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124</v>
      </c>
      <c r="C396" s="358"/>
      <c r="D396" s="1041" t="s">
        <v>1566</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1567</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1570</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1374</v>
      </c>
      <c r="C429" s="358"/>
      <c r="D429" s="1041" t="s">
        <v>1568</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1374</v>
      </c>
      <c r="C432" s="358"/>
      <c r="D432" s="1031" t="s">
        <v>1866</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1374</v>
      </c>
      <c r="C438" s="358"/>
      <c r="D438" s="1031" t="s">
        <v>1847</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1862</v>
      </c>
      <c r="E442" s="1060"/>
      <c r="F442" s="1060"/>
    </row>
    <row r="443" spans="1:6" ht="12.75">
      <c r="D443" s="44"/>
    </row>
    <row r="444" spans="1:6" ht="14.45" customHeight="1">
      <c r="A444" s="269"/>
      <c r="B444" s="606" t="s">
        <v>124</v>
      </c>
      <c r="C444" s="205"/>
      <c r="D444" s="977" t="s">
        <v>2298</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1374</v>
      </c>
      <c r="C476" s="205"/>
      <c r="D476" s="1006" t="s">
        <v>2065</v>
      </c>
      <c r="E476" s="1004"/>
      <c r="F476" s="1004"/>
    </row>
    <row r="477" spans="1:6" ht="12.75">
      <c r="D477"/>
      <c r="E477" s="924" t="s">
        <v>2064</v>
      </c>
      <c r="F477" s="924"/>
    </row>
    <row r="478" spans="1:6" ht="13.7" customHeight="1">
      <c r="D478" s="977" t="s">
        <v>1844</v>
      </c>
      <c r="E478" s="985"/>
      <c r="F478" s="985"/>
    </row>
    <row r="479" spans="1:6" ht="13.7" customHeight="1">
      <c r="D479" s="985"/>
      <c r="E479" s="985"/>
      <c r="F479" s="985"/>
    </row>
    <row r="480" spans="1:6" ht="12.75">
      <c r="D480" s="44"/>
    </row>
    <row r="481" spans="1:6" ht="14.45" customHeight="1">
      <c r="A481" s="269"/>
      <c r="B481" s="606" t="s">
        <v>124</v>
      </c>
      <c r="C481" s="205"/>
      <c r="D481" s="977" t="s">
        <v>2299</v>
      </c>
      <c r="E481" s="985"/>
      <c r="F481" s="985"/>
    </row>
    <row r="482" spans="1:6" ht="12.75">
      <c r="D482" s="985"/>
      <c r="E482" s="985"/>
      <c r="F482" s="985"/>
    </row>
    <row r="483" spans="1:6" ht="12.75">
      <c r="D483" s="985"/>
      <c r="E483" s="985"/>
      <c r="F483" s="985"/>
    </row>
    <row r="484" spans="1:6" ht="12.75">
      <c r="D484" s="24"/>
      <c r="E484" s="24"/>
      <c r="F484" s="24"/>
    </row>
    <row r="485" spans="1:6" ht="14.25">
      <c r="B485" s="606" t="s">
        <v>124</v>
      </c>
      <c r="C485" s="269"/>
      <c r="D485" s="977" t="s">
        <v>1711</v>
      </c>
      <c r="E485" s="985"/>
      <c r="F485" s="985"/>
    </row>
    <row r="486" spans="1:6" ht="12.75">
      <c r="D486" s="985"/>
      <c r="E486" s="985"/>
      <c r="F486" s="985"/>
    </row>
    <row r="487" spans="1:6" ht="12.75">
      <c r="D487" s="44"/>
      <c r="E487" s="44"/>
    </row>
    <row r="488" spans="1:6" ht="14.25">
      <c r="B488" s="606" t="s">
        <v>124</v>
      </c>
      <c r="C488" s="269"/>
      <c r="D488" s="985" t="s">
        <v>1571</v>
      </c>
      <c r="E488" s="985"/>
      <c r="F488" s="985"/>
    </row>
    <row r="489" spans="1:6" ht="12.75">
      <c r="D489" s="985"/>
      <c r="E489" s="985"/>
      <c r="F489" s="985"/>
    </row>
    <row r="490" spans="1:6" ht="12.75">
      <c r="D490" s="985"/>
      <c r="E490" s="985"/>
      <c r="F490" s="985"/>
    </row>
    <row r="491" spans="1:6" ht="12.75">
      <c r="D491" s="985"/>
      <c r="E491" s="985"/>
      <c r="F491" s="985"/>
    </row>
    <row r="492" spans="1:6" ht="12.75">
      <c r="B492" s="606" t="s">
        <v>124</v>
      </c>
      <c r="D492" s="985"/>
      <c r="E492" s="985"/>
      <c r="F492" s="985"/>
    </row>
    <row r="493" spans="1:6" ht="12.75">
      <c r="D493" s="985"/>
      <c r="E493" s="985"/>
      <c r="F493" s="985"/>
    </row>
    <row r="494" spans="1:6" ht="12.75">
      <c r="D494" s="985"/>
      <c r="E494" s="985"/>
      <c r="F494" s="985"/>
    </row>
    <row r="495" spans="1:6" ht="12.75">
      <c r="B495" s="606" t="s">
        <v>124</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124</v>
      </c>
      <c r="D499" s="985"/>
      <c r="E499" s="985"/>
      <c r="F499" s="985"/>
    </row>
    <row r="500" spans="1:7" ht="12.75">
      <c r="D500" s="985"/>
      <c r="E500" s="985"/>
      <c r="F500" s="985"/>
    </row>
    <row r="501" spans="1:7" ht="12.75">
      <c r="B501" s="606" t="s">
        <v>124</v>
      </c>
      <c r="D501" s="985"/>
      <c r="E501" s="985"/>
      <c r="F501" s="985"/>
    </row>
    <row r="502" spans="1:7" ht="12.75">
      <c r="D502" s="985"/>
      <c r="E502" s="985"/>
      <c r="F502" s="985"/>
    </row>
    <row r="503" spans="1:7" ht="13.7" customHeight="1">
      <c r="B503" s="606" t="s">
        <v>124</v>
      </c>
      <c r="D503" s="985" t="s">
        <v>1572</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124</v>
      </c>
      <c r="D509" s="1004" t="s">
        <v>1417</v>
      </c>
      <c r="E509" s="1004"/>
      <c r="F509" s="1004"/>
    </row>
    <row r="510" spans="1:7" ht="12.75">
      <c r="A510" s="44"/>
      <c r="B510" s="44"/>
    </row>
    <row r="511" spans="1:7" ht="12.75">
      <c r="A511" s="1038" t="s">
        <v>1376</v>
      </c>
      <c r="B511" s="1038"/>
      <c r="C511" s="1038"/>
      <c r="D511" s="1038"/>
      <c r="E511" s="1038"/>
      <c r="F511" s="1038"/>
      <c r="G511" s="1038"/>
    </row>
    <row r="512" spans="1:7" ht="12.75">
      <c r="A512" s="44"/>
      <c r="B512" s="44"/>
    </row>
    <row r="513" spans="1:7" ht="12.75">
      <c r="D513" s="1055" t="s">
        <v>1118</v>
      </c>
      <c r="E513" s="1055"/>
      <c r="F513" s="1055"/>
    </row>
    <row r="514" spans="1:7" ht="12.75">
      <c r="D514" s="1021" t="s">
        <v>1410</v>
      </c>
      <c r="E514" s="1021"/>
      <c r="F514" s="1021"/>
    </row>
    <row r="515" spans="1:7" ht="14.25">
      <c r="A515" s="269"/>
      <c r="B515" s="269"/>
      <c r="D515" s="417"/>
    </row>
    <row r="516" spans="1:7" ht="14.25">
      <c r="A516" s="269"/>
      <c r="B516" s="606" t="s">
        <v>1374</v>
      </c>
      <c r="D516" s="1041" t="s">
        <v>1573</v>
      </c>
      <c r="E516" s="1041"/>
      <c r="F516" s="1041"/>
    </row>
    <row r="517" spans="1:7" ht="14.25">
      <c r="A517" s="269"/>
      <c r="B517" s="269"/>
      <c r="D517" s="1041"/>
      <c r="E517" s="1041"/>
      <c r="F517" s="1041"/>
    </row>
    <row r="518" spans="1:7" ht="14.25">
      <c r="A518" s="269"/>
      <c r="B518" s="269"/>
      <c r="D518" s="44"/>
    </row>
    <row r="519" spans="1:7" ht="14.25">
      <c r="A519" s="269"/>
      <c r="B519" s="606" t="s">
        <v>1374</v>
      </c>
      <c r="D519" s="1056" t="s">
        <v>1863</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1374</v>
      </c>
      <c r="D524" s="1004" t="s">
        <v>1575</v>
      </c>
      <c r="E524" s="1004"/>
      <c r="F524" s="1004"/>
      <c r="G524"/>
    </row>
    <row r="525" spans="1:7" ht="12.75">
      <c r="D525" s="44"/>
      <c r="G525"/>
    </row>
    <row r="526" spans="1:7" ht="14.25">
      <c r="A526" s="269"/>
      <c r="B526" s="606" t="s">
        <v>1374</v>
      </c>
      <c r="D526" s="985" t="s">
        <v>1576</v>
      </c>
      <c r="E526" s="985"/>
      <c r="F526" s="985"/>
      <c r="G526"/>
    </row>
    <row r="527" spans="1:7" ht="12.75">
      <c r="D527" s="985"/>
      <c r="E527" s="985"/>
      <c r="F527" s="985"/>
      <c r="G527"/>
    </row>
    <row r="528" spans="1:7" ht="12.75">
      <c r="D528" s="417"/>
      <c r="G528"/>
    </row>
    <row r="529" spans="1:7" ht="14.25">
      <c r="A529" s="269"/>
      <c r="B529" s="606" t="s">
        <v>124</v>
      </c>
      <c r="D529" s="1004" t="s">
        <v>1574</v>
      </c>
      <c r="E529" s="1004"/>
      <c r="F529" s="1004"/>
    </row>
    <row r="530" spans="1:7" ht="14.25">
      <c r="A530" s="269"/>
      <c r="B530" s="269"/>
      <c r="D530" s="44"/>
    </row>
    <row r="531" spans="1:7" ht="12.75">
      <c r="A531" s="1038" t="s">
        <v>1377</v>
      </c>
      <c r="B531" s="1038"/>
      <c r="C531" s="1038"/>
      <c r="D531" s="1038"/>
      <c r="E531" s="1038"/>
      <c r="F531" s="1038"/>
      <c r="G531" s="1038"/>
    </row>
    <row r="532" spans="1:7" ht="12" customHeight="1">
      <c r="A532" s="269"/>
      <c r="B532" s="269"/>
      <c r="D532" s="44"/>
    </row>
    <row r="533" spans="1:7" ht="12.75">
      <c r="B533" s="606" t="s">
        <v>1374</v>
      </c>
      <c r="C533" s="188"/>
      <c r="D533" s="1012" t="s">
        <v>1520</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124</v>
      </c>
      <c r="C538" s="205"/>
      <c r="D538" s="985" t="s">
        <v>2126</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41" t="s">
        <v>2127</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1389</v>
      </c>
      <c r="B547" s="1038"/>
      <c r="C547" s="1038"/>
      <c r="D547" s="1038"/>
      <c r="E547" s="1038"/>
      <c r="F547" s="1038"/>
      <c r="G547" s="1038"/>
    </row>
    <row r="548" spans="1:7" ht="12" customHeight="1">
      <c r="A548" s="44"/>
      <c r="B548" s="44"/>
      <c r="C548" s="205"/>
      <c r="E548" s="44"/>
    </row>
    <row r="549" spans="1:7" ht="12.75">
      <c r="C549" s="205"/>
      <c r="D549" s="1005" t="s">
        <v>1418</v>
      </c>
      <c r="E549" s="1005"/>
      <c r="F549" s="1005"/>
    </row>
    <row r="550" spans="1:7" ht="12.75"/>
    <row r="551" spans="1:7" ht="12.75">
      <c r="B551" s="606" t="s">
        <v>124</v>
      </c>
      <c r="D551" s="985" t="s">
        <v>1546</v>
      </c>
      <c r="E551" s="985"/>
      <c r="F551" s="985"/>
    </row>
    <row r="552" spans="1:7" ht="12.75">
      <c r="D552" s="985"/>
      <c r="E552" s="985"/>
      <c r="F552" s="985"/>
    </row>
    <row r="553" spans="1:7" ht="12" customHeight="1">
      <c r="A553" s="205"/>
      <c r="B553" s="205"/>
      <c r="C553" s="205"/>
      <c r="D553" s="44"/>
    </row>
    <row r="554" spans="1:7" ht="14.25">
      <c r="A554" s="269"/>
      <c r="B554" s="606" t="s">
        <v>124</v>
      </c>
      <c r="C554" s="205"/>
      <c r="D554" s="985" t="s">
        <v>1547</v>
      </c>
      <c r="E554" s="985"/>
      <c r="F554" s="985"/>
    </row>
    <row r="555" spans="1:7" ht="12.75">
      <c r="A555" s="205"/>
      <c r="B555" s="205"/>
      <c r="C555" s="205"/>
      <c r="D555" s="985"/>
      <c r="E555" s="985"/>
      <c r="F555" s="985"/>
    </row>
    <row r="556" spans="1:7" ht="12" customHeight="1">
      <c r="A556" s="205"/>
      <c r="B556" s="205"/>
      <c r="C556" s="205"/>
      <c r="D556" s="44"/>
    </row>
    <row r="557" spans="1:7" ht="12.75">
      <c r="A557" s="1016" t="s">
        <v>1425</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1529</v>
      </c>
      <c r="E560" s="1004"/>
      <c r="F560" s="1004"/>
    </row>
    <row r="561" spans="1:7" ht="12.75">
      <c r="C561" s="205"/>
      <c r="D561" s="44"/>
      <c r="E561" s="44"/>
      <c r="F561" s="44"/>
    </row>
    <row r="562" spans="1:7" ht="14.25">
      <c r="A562" s="269"/>
      <c r="B562" s="606" t="s">
        <v>1374</v>
      </c>
      <c r="C562" s="205"/>
      <c r="D562" s="1004" t="s">
        <v>1113</v>
      </c>
      <c r="E562" s="1004"/>
      <c r="F562" s="1004"/>
    </row>
    <row r="563" spans="1:7" ht="12" customHeight="1">
      <c r="A563" s="205"/>
      <c r="B563" s="205"/>
      <c r="C563" s="205"/>
      <c r="D563" s="44"/>
      <c r="E563"/>
      <c r="F563"/>
      <c r="G563"/>
    </row>
    <row r="564" spans="1:7" ht="14.45" customHeight="1">
      <c r="A564" s="269"/>
      <c r="B564" s="606" t="s">
        <v>1374</v>
      </c>
      <c r="C564" s="205"/>
      <c r="D564" s="985" t="s">
        <v>1528</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1374</v>
      </c>
      <c r="C567" s="205"/>
      <c r="D567" s="985" t="s">
        <v>1530</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1374</v>
      </c>
      <c r="C570" s="205"/>
      <c r="D570" s="985" t="s">
        <v>1531</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1374</v>
      </c>
      <c r="C573" s="205"/>
      <c r="D573" s="985" t="s">
        <v>1532</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124</v>
      </c>
      <c r="C577" s="205"/>
      <c r="D577" s="977" t="s">
        <v>1625</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1374</v>
      </c>
      <c r="C580" s="205"/>
      <c r="D580" s="985" t="s">
        <v>1533</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1374</v>
      </c>
      <c r="C583" s="205"/>
      <c r="D583" s="1004" t="s">
        <v>1534</v>
      </c>
      <c r="E583" s="1004"/>
      <c r="F583" s="1004"/>
      <c r="G583"/>
    </row>
    <row r="584" spans="1:7" ht="14.25">
      <c r="A584" s="269"/>
      <c r="B584" s="269"/>
      <c r="C584" s="205"/>
      <c r="D584" s="1045" t="s">
        <v>2068</v>
      </c>
      <c r="E584" s="1045"/>
      <c r="F584" s="1045"/>
      <c r="G584"/>
    </row>
    <row r="585" spans="1:7" ht="12.75">
      <c r="A585" s="18"/>
      <c r="B585" s="18"/>
      <c r="C585" s="205"/>
      <c r="D585" s="927"/>
      <c r="E585" s="102" t="s">
        <v>2069</v>
      </c>
      <c r="F585" s="928"/>
      <c r="G585"/>
    </row>
    <row r="586" spans="1:7" ht="15" customHeight="1">
      <c r="A586" s="18"/>
      <c r="B586" s="18"/>
      <c r="C586" s="205"/>
      <c r="D586" s="977" t="s">
        <v>1743</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1374</v>
      </c>
      <c r="C596" s="205"/>
      <c r="D596" s="1004" t="s">
        <v>1535</v>
      </c>
      <c r="E596" s="1004"/>
      <c r="F596" s="1004"/>
      <c r="G596"/>
    </row>
    <row r="597" spans="1:7" ht="13.7" customHeight="1">
      <c r="C597" s="205"/>
      <c r="D597" s="985" t="s">
        <v>1536</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1374</v>
      </c>
      <c r="C601" s="205"/>
      <c r="D601" s="985" t="s">
        <v>2128</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1374</v>
      </c>
      <c r="C606" s="189"/>
      <c r="D606" s="1037" t="s">
        <v>1801</v>
      </c>
      <c r="E606" s="1014"/>
      <c r="F606" s="1014"/>
    </row>
    <row r="607" spans="1:7" ht="12.75">
      <c r="A607" s="189"/>
      <c r="B607" s="189"/>
      <c r="C607" s="189"/>
    </row>
    <row r="608" spans="1:7" ht="12.75">
      <c r="A608" s="205"/>
      <c r="B608" s="205"/>
      <c r="C608" s="205"/>
      <c r="D608" s="24"/>
      <c r="E608" s="24"/>
      <c r="F608" s="24"/>
    </row>
    <row r="609" spans="1:7" ht="12.75">
      <c r="A609" s="1038" t="s">
        <v>1391</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1439</v>
      </c>
      <c r="E612" s="1007"/>
      <c r="F612" s="1007"/>
    </row>
    <row r="613" spans="1:7" ht="12.75">
      <c r="C613" s="188"/>
      <c r="D613" s="368"/>
    </row>
    <row r="614" spans="1:7" ht="14.25">
      <c r="A614" s="269"/>
      <c r="B614" s="606" t="s">
        <v>1374</v>
      </c>
      <c r="D614" s="1007" t="s">
        <v>1114</v>
      </c>
      <c r="E614" s="1007"/>
      <c r="F614" s="1007"/>
    </row>
    <row r="615" spans="1:7" ht="12.75">
      <c r="A615" s="18"/>
      <c r="B615" s="18"/>
      <c r="D615" s="358"/>
    </row>
    <row r="616" spans="1:7" ht="14.45" customHeight="1">
      <c r="A616" s="269"/>
      <c r="B616" s="606" t="s">
        <v>1374</v>
      </c>
      <c r="D616" s="1007" t="s">
        <v>2129</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124</v>
      </c>
      <c r="D620" s="1007" t="s">
        <v>1440</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1374</v>
      </c>
      <c r="D625" s="1007" t="s">
        <v>2130</v>
      </c>
      <c r="E625" s="1007"/>
      <c r="F625" s="1007"/>
    </row>
    <row r="626" spans="1:7" ht="14.25">
      <c r="A626" s="269"/>
      <c r="B626" s="269"/>
      <c r="D626" s="1007"/>
      <c r="E626" s="1007"/>
      <c r="F626" s="1007"/>
    </row>
    <row r="627" spans="1:7" ht="14.25">
      <c r="A627" s="269"/>
      <c r="B627" s="269"/>
      <c r="D627" s="368"/>
    </row>
    <row r="628" spans="1:7" ht="14.45" customHeight="1">
      <c r="A628" s="269"/>
      <c r="B628" s="606" t="s">
        <v>124</v>
      </c>
      <c r="D628" s="1007" t="s">
        <v>1444</v>
      </c>
      <c r="E628" s="1007"/>
      <c r="F628" s="1007"/>
    </row>
    <row r="629" spans="1:7" ht="14.25">
      <c r="A629" s="269"/>
      <c r="B629" s="269"/>
      <c r="D629" s="1007"/>
      <c r="E629" s="1007"/>
      <c r="F629" s="1007"/>
    </row>
    <row r="630" spans="1:7" ht="14.25">
      <c r="A630" s="269"/>
      <c r="B630" s="269"/>
      <c r="D630" s="368"/>
    </row>
    <row r="631" spans="1:7" ht="14.25">
      <c r="A631" s="269"/>
      <c r="B631" s="606" t="s">
        <v>1374</v>
      </c>
      <c r="D631" s="1007" t="s">
        <v>1115</v>
      </c>
      <c r="E631" s="1007"/>
      <c r="F631" s="1007"/>
    </row>
    <row r="632" spans="1:7" ht="12.75">
      <c r="A632" s="18"/>
      <c r="B632" s="18"/>
    </row>
    <row r="633" spans="1:7" ht="12.75">
      <c r="A633" s="1038" t="s">
        <v>1393</v>
      </c>
      <c r="B633" s="1038"/>
      <c r="C633" s="1038"/>
      <c r="D633" s="1038"/>
      <c r="E633" s="1038"/>
      <c r="F633" s="1038"/>
      <c r="G633" s="1038"/>
    </row>
    <row r="634" spans="1:7" ht="12.75">
      <c r="A634" s="63"/>
      <c r="B634" s="63"/>
    </row>
    <row r="635" spans="1:7" ht="12.75">
      <c r="C635" s="189"/>
      <c r="D635" s="1034" t="s">
        <v>1392</v>
      </c>
      <c r="E635" s="1034"/>
      <c r="F635" s="1034"/>
    </row>
    <row r="636" spans="1:7" ht="12.75">
      <c r="C636" s="189"/>
      <c r="D636" s="1014" t="s">
        <v>1419</v>
      </c>
      <c r="E636" s="1014"/>
      <c r="F636" s="1014"/>
    </row>
    <row r="637" spans="1:7" ht="12.75">
      <c r="C637" s="189"/>
      <c r="D637" s="100"/>
      <c r="E637" s="100"/>
      <c r="F637" s="100"/>
    </row>
    <row r="638" spans="1:7" ht="14.25" customHeight="1">
      <c r="A638" s="269"/>
      <c r="B638" s="606" t="s">
        <v>1374</v>
      </c>
      <c r="D638" s="1057" t="s">
        <v>2071</v>
      </c>
      <c r="E638" s="1058"/>
      <c r="F638" s="1058"/>
    </row>
    <row r="639" spans="1:7" ht="12.75">
      <c r="D639" s="1058"/>
      <c r="E639" s="1058"/>
      <c r="F639" s="1058"/>
    </row>
    <row r="640" spans="1:7" ht="12.75">
      <c r="D640" s="929"/>
      <c r="E640" s="923" t="s">
        <v>2070</v>
      </c>
      <c r="F640" s="929"/>
    </row>
    <row r="641" spans="1:7" ht="12.75">
      <c r="D641" s="929"/>
      <c r="E641" s="923"/>
      <c r="F641" s="929"/>
    </row>
    <row r="642" spans="1:7" ht="12.75">
      <c r="B642" s="606" t="s">
        <v>124</v>
      </c>
      <c r="D642" s="1057" t="s">
        <v>2305</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1395</v>
      </c>
      <c r="B648" s="1038"/>
      <c r="C648" s="1038"/>
      <c r="D648" s="1038"/>
      <c r="E648" s="1038"/>
      <c r="F648" s="1038"/>
      <c r="G648" s="1038"/>
    </row>
    <row r="649" spans="1:7" ht="12.75">
      <c r="A649" s="44"/>
      <c r="B649" s="44"/>
    </row>
    <row r="650" spans="1:7" ht="12.75">
      <c r="C650" s="188"/>
      <c r="D650" s="1005" t="s">
        <v>1394</v>
      </c>
      <c r="E650" s="1005"/>
      <c r="F650" s="1005"/>
    </row>
    <row r="651" spans="1:7" ht="12.75">
      <c r="A651" s="189"/>
      <c r="B651" s="189"/>
      <c r="C651" s="189"/>
      <c r="D651" s="1004" t="s">
        <v>1548</v>
      </c>
      <c r="E651" s="1004"/>
      <c r="F651" s="1004"/>
    </row>
    <row r="652" spans="1:7" ht="12.75">
      <c r="A652" s="189"/>
      <c r="B652" s="189"/>
      <c r="C652" s="189"/>
    </row>
    <row r="653" spans="1:7" ht="14.25">
      <c r="A653" s="269"/>
      <c r="B653" s="269"/>
      <c r="D653" s="1034" t="s">
        <v>870</v>
      </c>
      <c r="E653" s="1034"/>
      <c r="F653" s="1034"/>
    </row>
    <row r="654" spans="1:7" ht="14.25">
      <c r="A654" s="269"/>
      <c r="B654" s="606" t="s">
        <v>1374</v>
      </c>
      <c r="D654" s="1014" t="s">
        <v>1549</v>
      </c>
      <c r="E654" s="1014"/>
      <c r="F654" s="1014"/>
    </row>
    <row r="655" spans="1:7" ht="14.25">
      <c r="A655" s="269"/>
      <c r="B655" s="269"/>
      <c r="D655" s="44"/>
    </row>
    <row r="656" spans="1:7" ht="14.25">
      <c r="A656" s="269"/>
      <c r="B656" s="606" t="s">
        <v>124</v>
      </c>
      <c r="D656" s="985" t="s">
        <v>1550</v>
      </c>
      <c r="E656" s="985"/>
      <c r="F656" s="985"/>
    </row>
    <row r="657" spans="1:7" ht="14.25">
      <c r="A657" s="269"/>
      <c r="B657" s="269"/>
      <c r="D657" s="985"/>
      <c r="E657" s="985"/>
      <c r="F657" s="985"/>
    </row>
    <row r="658" spans="1:7" ht="14.25">
      <c r="A658" s="269"/>
      <c r="B658" s="269"/>
      <c r="D658" s="44"/>
    </row>
    <row r="659" spans="1:7" ht="14.25">
      <c r="A659" s="269"/>
      <c r="B659" s="606" t="s">
        <v>1374</v>
      </c>
      <c r="D659" s="977" t="s">
        <v>1909</v>
      </c>
      <c r="E659" s="977"/>
      <c r="F659" s="977"/>
    </row>
    <row r="660" spans="1:7" ht="13.7" customHeight="1">
      <c r="D660" s="977"/>
      <c r="E660" s="977"/>
      <c r="F660" s="977"/>
    </row>
    <row r="661" spans="1:7" ht="12.75"/>
    <row r="662" spans="1:7" ht="14.25">
      <c r="A662" s="269"/>
      <c r="B662" s="606" t="s">
        <v>1374</v>
      </c>
      <c r="D662" s="1014" t="s">
        <v>1551</v>
      </c>
      <c r="E662" s="1014"/>
      <c r="F662" s="1014"/>
    </row>
    <row r="663" spans="1:7" ht="12.75">
      <c r="A663" s="188"/>
      <c r="B663" s="188"/>
      <c r="C663" s="188"/>
    </row>
    <row r="664" spans="1:7" ht="12.75">
      <c r="A664" s="1038" t="s">
        <v>1396</v>
      </c>
      <c r="B664" s="1038"/>
      <c r="C664" s="1038"/>
      <c r="D664" s="1038"/>
      <c r="E664" s="1038"/>
      <c r="F664" s="1038"/>
      <c r="G664" s="1038"/>
    </row>
    <row r="665" spans="1:7" ht="12.75">
      <c r="A665" s="188"/>
      <c r="B665" s="188"/>
      <c r="C665" s="188"/>
    </row>
    <row r="666" spans="1:7" ht="12.75">
      <c r="C666" s="18"/>
      <c r="D666" s="1022" t="s">
        <v>1420</v>
      </c>
      <c r="E666" s="1022"/>
      <c r="F666" s="1022"/>
    </row>
    <row r="667" spans="1:7" ht="12.75">
      <c r="A667" s="18"/>
      <c r="B667" s="18"/>
      <c r="D667" s="3"/>
    </row>
    <row r="668" spans="1:7" ht="14.25" customHeight="1">
      <c r="A668" s="269"/>
      <c r="B668" s="606" t="s">
        <v>1374</v>
      </c>
      <c r="D668" s="1057" t="s">
        <v>2131</v>
      </c>
      <c r="E668" s="1057"/>
      <c r="F668" s="1057"/>
    </row>
    <row r="669" spans="1:7" ht="14.25">
      <c r="A669" s="269"/>
      <c r="B669" s="269"/>
      <c r="D669" s="1057"/>
      <c r="E669" s="1057"/>
      <c r="F669" s="1057"/>
    </row>
    <row r="670" spans="1:7" ht="12.75">
      <c r="D670" s="929"/>
      <c r="E670" s="923" t="s">
        <v>2073</v>
      </c>
      <c r="F670" s="929"/>
    </row>
    <row r="671" spans="1:7" ht="12.75">
      <c r="D671" s="982" t="s">
        <v>2072</v>
      </c>
      <c r="E671" s="982"/>
      <c r="F671" s="982"/>
    </row>
    <row r="672" spans="1:7" ht="12.75" customHeight="1">
      <c r="D672" s="982"/>
      <c r="E672" s="982"/>
      <c r="F672" s="982"/>
    </row>
    <row r="673" spans="1:9" ht="12.75">
      <c r="B673"/>
      <c r="D673" s="982"/>
      <c r="E673" s="982"/>
      <c r="F673" s="982"/>
    </row>
    <row r="674" spans="1:9" ht="12.75"/>
    <row r="675" spans="1:9" ht="14.25">
      <c r="A675" s="301"/>
      <c r="B675" s="606" t="s">
        <v>1374</v>
      </c>
      <c r="D675" s="1023" t="s">
        <v>1552</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124</v>
      </c>
      <c r="D678" s="1025" t="s">
        <v>1802</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124</v>
      </c>
      <c r="C681" s="205"/>
      <c r="D681" s="1024" t="s">
        <v>1553</v>
      </c>
      <c r="E681" s="1024"/>
      <c r="F681" s="1024"/>
      <c r="G681" s="44"/>
    </row>
    <row r="682" spans="1:9" ht="12.75">
      <c r="A682" s="44"/>
      <c r="B682" s="44"/>
      <c r="C682" s="205"/>
      <c r="D682" s="44"/>
      <c r="E682" s="44"/>
      <c r="F682" s="44"/>
      <c r="G682" s="44"/>
      <c r="H682" s="265"/>
      <c r="I682" s="265"/>
    </row>
    <row r="683" spans="1:9" ht="12.75">
      <c r="A683" s="1038" t="s">
        <v>1398</v>
      </c>
      <c r="B683" s="1038"/>
      <c r="C683" s="1038"/>
      <c r="D683" s="1038"/>
      <c r="E683" s="1038"/>
      <c r="F683" s="1038"/>
      <c r="G683" s="1038"/>
    </row>
    <row r="684" spans="1:9" ht="12.75">
      <c r="A684" s="44"/>
      <c r="B684" s="44"/>
      <c r="C684" s="205"/>
      <c r="D684" s="44"/>
      <c r="E684" s="44"/>
      <c r="F684" s="44"/>
      <c r="G684" s="44"/>
    </row>
    <row r="685" spans="1:9" ht="12.75">
      <c r="C685" s="188"/>
      <c r="D685" s="1005" t="s">
        <v>1397</v>
      </c>
      <c r="E685" s="1005"/>
      <c r="F685" s="1005"/>
      <c r="G685" s="44"/>
    </row>
    <row r="686" spans="1:9" ht="12.75">
      <c r="A686" s="189"/>
      <c r="B686" s="189"/>
      <c r="C686" s="189"/>
      <c r="D686" s="1004" t="s">
        <v>1421</v>
      </c>
      <c r="E686" s="1004"/>
      <c r="F686" s="1004"/>
      <c r="G686" s="44"/>
    </row>
    <row r="687" spans="1:9" ht="12.75">
      <c r="A687" s="189"/>
      <c r="B687" s="189"/>
      <c r="C687" s="189"/>
      <c r="D687" s="44"/>
      <c r="E687" s="44"/>
      <c r="F687" s="44"/>
      <c r="G687" s="44"/>
    </row>
    <row r="688" spans="1:9" ht="14.45" customHeight="1">
      <c r="A688" s="269"/>
      <c r="B688" s="606" t="s">
        <v>1374</v>
      </c>
      <c r="C688" s="205"/>
      <c r="D688" s="977" t="s">
        <v>1865</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1437</v>
      </c>
      <c r="E695" s="1008"/>
      <c r="F695" s="1008"/>
      <c r="G695" s="44"/>
    </row>
    <row r="696" spans="1:7" ht="14.25" hidden="1">
      <c r="A696" s="269"/>
      <c r="B696" s="269"/>
      <c r="C696" s="205"/>
      <c r="D696" s="1002" t="s">
        <v>2132</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1864</v>
      </c>
      <c r="E701" s="1026"/>
      <c r="F701" s="1026"/>
      <c r="G701" s="44"/>
    </row>
    <row r="702" spans="1:7" ht="12.75">
      <c r="A702" s="44"/>
      <c r="B702" s="44"/>
      <c r="C702" s="205"/>
      <c r="D702" s="44"/>
      <c r="E702" s="44"/>
      <c r="F702" s="44"/>
      <c r="G702" s="44"/>
    </row>
    <row r="703" spans="1:7" ht="12.75">
      <c r="A703" s="1038" t="s">
        <v>1399</v>
      </c>
      <c r="B703" s="1038"/>
      <c r="C703" s="1038"/>
      <c r="D703" s="1038"/>
      <c r="E703" s="1038"/>
      <c r="F703" s="1038"/>
      <c r="G703" s="1038"/>
    </row>
    <row r="704" spans="1:7" ht="12.75">
      <c r="A704" s="44"/>
      <c r="B704" s="44"/>
      <c r="C704" s="205"/>
      <c r="D704" s="44"/>
      <c r="E704" s="44"/>
      <c r="F704" s="44"/>
      <c r="G704" s="44"/>
    </row>
    <row r="705" spans="1:7" ht="12.75">
      <c r="C705" s="188"/>
      <c r="D705" s="1005" t="s">
        <v>783</v>
      </c>
      <c r="E705" s="1005"/>
      <c r="F705" s="1005"/>
      <c r="G705" s="44"/>
    </row>
    <row r="706" spans="1:7" ht="12.75">
      <c r="A706" s="188"/>
      <c r="B706" s="188"/>
      <c r="C706" s="188"/>
      <c r="D706" s="1005" t="s">
        <v>871</v>
      </c>
      <c r="E706" s="1005"/>
      <c r="F706" s="1005"/>
      <c r="G706" s="44"/>
    </row>
    <row r="707" spans="1:7" ht="12.75">
      <c r="A707" s="189"/>
      <c r="B707" s="189"/>
      <c r="C707" s="189"/>
      <c r="D707" s="1004" t="s">
        <v>1519</v>
      </c>
      <c r="E707" s="1004"/>
      <c r="F707" s="1004"/>
    </row>
    <row r="708" spans="1:7" ht="14.25" customHeight="1">
      <c r="A708" s="189"/>
      <c r="B708" s="189"/>
      <c r="C708" s="189"/>
    </row>
    <row r="709" spans="1:7" ht="14.25">
      <c r="A709" s="269"/>
      <c r="B709" s="606" t="s">
        <v>124</v>
      </c>
      <c r="C709" s="189"/>
      <c r="D709" s="1004" t="s">
        <v>1116</v>
      </c>
      <c r="E709" s="1004"/>
      <c r="F709" s="1004"/>
    </row>
    <row r="710" spans="1:7" ht="12.75">
      <c r="A710" s="189"/>
      <c r="B710" s="189"/>
      <c r="C710" s="189"/>
      <c r="D710" s="1004" t="s">
        <v>1133</v>
      </c>
      <c r="E710" s="1004"/>
      <c r="F710" s="1004"/>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124</v>
      </c>
      <c r="C714" s="189"/>
      <c r="D714" s="985" t="s">
        <v>2133</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1374</v>
      </c>
      <c r="C718" s="189"/>
      <c r="D718" s="1004" t="s">
        <v>1174</v>
      </c>
      <c r="E718" s="1004"/>
      <c r="F718" s="1004"/>
    </row>
    <row r="719" spans="1:7" ht="14.25">
      <c r="A719" s="269"/>
      <c r="B719" s="269"/>
      <c r="C719" s="189"/>
      <c r="D719" s="1004" t="s">
        <v>1133</v>
      </c>
      <c r="E719" s="1004"/>
      <c r="F719" s="1004"/>
    </row>
    <row r="720" spans="1:7" ht="12.75">
      <c r="A720" s="189"/>
      <c r="B720" s="189"/>
      <c r="C720" s="189"/>
      <c r="E720" s="1029" t="s">
        <v>2076</v>
      </c>
      <c r="F720" s="1029"/>
    </row>
    <row r="721" spans="1:6" ht="12.75">
      <c r="A721" s="189"/>
      <c r="B721" s="189"/>
      <c r="C721" s="189"/>
      <c r="D721" s="3"/>
    </row>
    <row r="722" spans="1:6" ht="14.25">
      <c r="A722" s="269"/>
      <c r="B722" s="606" t="s">
        <v>1374</v>
      </c>
      <c r="C722" s="189"/>
      <c r="D722" s="985" t="s">
        <v>1521</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1374</v>
      </c>
      <c r="C729" s="189"/>
      <c r="D729" s="977" t="s">
        <v>1723</v>
      </c>
      <c r="E729" s="985"/>
      <c r="F729" s="985"/>
    </row>
    <row r="730" spans="1:6" ht="12.75">
      <c r="A730" s="189"/>
      <c r="B730" s="189"/>
      <c r="C730" s="189"/>
      <c r="D730" s="985"/>
      <c r="E730" s="985"/>
      <c r="F730" s="985"/>
    </row>
    <row r="731" spans="1:6" ht="12.75">
      <c r="A731" s="189"/>
      <c r="B731" s="189"/>
      <c r="C731" s="189"/>
    </row>
    <row r="732" spans="1:6" ht="14.45" customHeight="1">
      <c r="A732" s="269"/>
      <c r="B732" s="606" t="s">
        <v>124</v>
      </c>
      <c r="C732" s="189"/>
      <c r="D732" s="985" t="s">
        <v>1522</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124</v>
      </c>
      <c r="C745" s="189"/>
      <c r="D745" s="985" t="s">
        <v>1526</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124</v>
      </c>
      <c r="C748" s="189"/>
      <c r="D748" s="985" t="s">
        <v>1527</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124</v>
      </c>
      <c r="C752" s="189"/>
      <c r="D752" s="977" t="s">
        <v>1910</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124</v>
      </c>
      <c r="C756" s="189"/>
      <c r="D756" s="985" t="s">
        <v>1523</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1374</v>
      </c>
      <c r="C760" s="189"/>
      <c r="D760" s="985" t="s">
        <v>1525</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124</v>
      </c>
      <c r="C765" s="189"/>
      <c r="D765" s="977" t="s">
        <v>2198</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1524</v>
      </c>
      <c r="E772" s="1028"/>
      <c r="F772" s="1028"/>
      <c r="H772" s="265"/>
      <c r="I772" s="265"/>
    </row>
    <row r="773" spans="1:9" ht="12.75">
      <c r="A773" s="189"/>
      <c r="B773" s="189"/>
      <c r="C773" s="189"/>
      <c r="D773" s="557"/>
      <c r="H773" s="265"/>
      <c r="I773" s="265"/>
    </row>
    <row r="774" spans="1:9" ht="12.75">
      <c r="A774" s="1016" t="s">
        <v>1426</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1445</v>
      </c>
      <c r="E776" s="1011"/>
      <c r="F776" s="1011"/>
      <c r="H776" s="265"/>
      <c r="I776" s="265"/>
    </row>
    <row r="777" spans="1:9" ht="12.75">
      <c r="A777" s="188"/>
      <c r="B777" s="188"/>
      <c r="C777" s="188"/>
      <c r="D777" s="1014" t="s">
        <v>1448</v>
      </c>
      <c r="E777" s="1014"/>
      <c r="F777" s="1014"/>
      <c r="H777" s="265"/>
      <c r="I777" s="265"/>
    </row>
    <row r="778" spans="1:9" ht="12.75">
      <c r="A778" s="189"/>
      <c r="B778" s="189"/>
      <c r="C778" s="189"/>
      <c r="H778" s="265"/>
      <c r="I778" s="265"/>
    </row>
    <row r="779" spans="1:9" ht="14.25" customHeight="1">
      <c r="A779" s="269"/>
      <c r="B779" s="606" t="s">
        <v>1374</v>
      </c>
      <c r="D779" s="985" t="s">
        <v>1446</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1374</v>
      </c>
      <c r="D786" s="1025" t="s">
        <v>1851</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124</v>
      </c>
      <c r="C791" s="430"/>
      <c r="D791" s="1027" t="s">
        <v>1852</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1374</v>
      </c>
      <c r="D795" s="985" t="s">
        <v>1447</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124</v>
      </c>
      <c r="D798" s="977" t="s">
        <v>1745</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1586</v>
      </c>
      <c r="B802" s="1016"/>
      <c r="C802" s="1016"/>
      <c r="D802" s="1016"/>
      <c r="E802" s="1016"/>
      <c r="F802" s="1016"/>
      <c r="G802" s="1016"/>
      <c r="H802" s="265"/>
      <c r="I802" s="265"/>
    </row>
    <row r="803" spans="1:9" ht="12.75">
      <c r="A803" s="63"/>
      <c r="B803" s="63"/>
      <c r="H803" s="265"/>
      <c r="I803" s="265"/>
    </row>
    <row r="804" spans="1:9" ht="13.7" customHeight="1">
      <c r="A804" s="63"/>
      <c r="B804" s="63"/>
      <c r="D804" s="1020" t="s">
        <v>1587</v>
      </c>
      <c r="E804" s="1020"/>
      <c r="F804" s="1020"/>
      <c r="H804" s="265"/>
      <c r="I804" s="265"/>
    </row>
    <row r="805" spans="1:9" ht="12.75">
      <c r="A805" s="63"/>
      <c r="B805" s="63"/>
      <c r="D805" s="1021" t="s">
        <v>1588</v>
      </c>
      <c r="E805" s="1021"/>
      <c r="F805" s="1021"/>
      <c r="H805" s="265"/>
      <c r="I805" s="265"/>
    </row>
    <row r="806" spans="1:9" ht="12.75">
      <c r="A806" s="63"/>
      <c r="B806" s="63"/>
      <c r="D806" s="417"/>
      <c r="E806" s="417"/>
      <c r="F806" s="417"/>
      <c r="H806" s="265"/>
      <c r="I806" s="265"/>
    </row>
    <row r="807" spans="1:9" ht="12.75">
      <c r="A807" s="63"/>
      <c r="B807" s="606" t="s">
        <v>1374</v>
      </c>
      <c r="D807" s="1002" t="s">
        <v>1589</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124</v>
      </c>
      <c r="C811" s="188"/>
      <c r="D811" s="1027" t="s">
        <v>2194</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1374</v>
      </c>
      <c r="C815" s="205"/>
      <c r="D815" s="1027" t="s">
        <v>1690</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1374</v>
      </c>
      <c r="C819" s="205"/>
      <c r="D819" s="1002" t="s">
        <v>1590</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1996</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124</v>
      </c>
      <c r="C828" s="205"/>
      <c r="D828" s="1002" t="s">
        <v>1592</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124</v>
      </c>
      <c r="C835" s="205"/>
      <c r="D835" s="1027" t="s">
        <v>1853</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124</v>
      </c>
      <c r="C841" s="205"/>
      <c r="D841" s="1002" t="s">
        <v>1591</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124</v>
      </c>
      <c r="C846" s="205"/>
      <c r="D846" s="1010" t="s">
        <v>1594</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124</v>
      </c>
      <c r="C853" s="205"/>
      <c r="D853" s="1002" t="s">
        <v>1593</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1374</v>
      </c>
      <c r="C856" s="205"/>
      <c r="D856" s="1010" t="s">
        <v>1595</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1870</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1514</v>
      </c>
      <c r="E861" s="1011"/>
      <c r="F861" s="1011"/>
      <c r="H861" s="265"/>
      <c r="I861" s="265"/>
    </row>
    <row r="862" spans="1:9" ht="14.25">
      <c r="A862" s="269"/>
      <c r="B862" s="269"/>
      <c r="D862" s="977" t="s">
        <v>1867</v>
      </c>
      <c r="E862" s="977"/>
      <c r="F862" s="977"/>
      <c r="H862" s="265"/>
      <c r="I862" s="265"/>
    </row>
    <row r="863" spans="1:9" ht="14.25">
      <c r="A863" s="269"/>
      <c r="B863" s="269"/>
      <c r="D863" s="24"/>
      <c r="E863" s="208"/>
      <c r="F863" s="208"/>
      <c r="H863" s="265"/>
      <c r="I863" s="265"/>
    </row>
    <row r="864" spans="1:9" ht="12.75">
      <c r="B864" s="606" t="s">
        <v>1374</v>
      </c>
      <c r="C864" s="205"/>
      <c r="D864" s="985" t="s">
        <v>1451</v>
      </c>
      <c r="E864" s="985"/>
      <c r="F864" s="985"/>
      <c r="H864" s="265"/>
      <c r="I864" s="265"/>
    </row>
    <row r="865" spans="1:9" ht="12.75">
      <c r="A865" s="18"/>
      <c r="B865" s="18"/>
      <c r="C865" s="205"/>
      <c r="D865" s="3" t="s">
        <v>1429</v>
      </c>
      <c r="E865" s="986" t="s">
        <v>2059</v>
      </c>
      <c r="F865" s="986"/>
      <c r="H865" s="265"/>
      <c r="I865" s="265"/>
    </row>
    <row r="866" spans="1:9" ht="12.75">
      <c r="A866" s="18"/>
      <c r="B866" s="18"/>
      <c r="C866" s="205"/>
      <c r="D866" s="211"/>
      <c r="H866" s="265"/>
      <c r="I866" s="265"/>
    </row>
    <row r="867" spans="1:9" ht="12.75">
      <c r="A867" s="18"/>
      <c r="B867" s="606" t="s">
        <v>124</v>
      </c>
      <c r="C867" s="205"/>
      <c r="D867" s="1030" t="s">
        <v>1671</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1374</v>
      </c>
      <c r="C877" s="205"/>
      <c r="D877" s="985" t="s">
        <v>1452</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124</v>
      </c>
      <c r="C881" s="205"/>
      <c r="D881" s="1011" t="s">
        <v>1453</v>
      </c>
      <c r="E881" s="1011"/>
      <c r="F881" s="1011"/>
      <c r="H881" s="265"/>
      <c r="I881" s="265"/>
    </row>
    <row r="882" spans="1:9" ht="12.75">
      <c r="B882" s="416"/>
      <c r="C882" s="205"/>
      <c r="D882" s="1011"/>
      <c r="E882" s="1011"/>
      <c r="F882" s="1011"/>
      <c r="H882" s="265"/>
      <c r="I882" s="265"/>
    </row>
    <row r="883" spans="1:9" ht="14.25" customHeight="1">
      <c r="A883" s="269"/>
      <c r="C883" s="205"/>
      <c r="D883" s="985" t="s">
        <v>2134</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124</v>
      </c>
      <c r="C890" s="205"/>
      <c r="D890" s="985" t="s">
        <v>1175</v>
      </c>
      <c r="E890" s="985"/>
      <c r="F890" s="985"/>
      <c r="H890" s="265"/>
      <c r="I890" s="265"/>
    </row>
    <row r="891" spans="1:9" ht="14.25">
      <c r="A891" s="269"/>
      <c r="B891" s="269"/>
      <c r="C891" s="205"/>
      <c r="D891" s="985" t="s">
        <v>1176</v>
      </c>
      <c r="E891" s="985"/>
      <c r="F891" s="985"/>
      <c r="H891" s="265"/>
      <c r="I891" s="265"/>
    </row>
    <row r="892" spans="1:9" ht="14.25">
      <c r="A892" s="269"/>
      <c r="B892" s="269"/>
      <c r="C892" s="205"/>
      <c r="D892" s="3" t="s">
        <v>1428</v>
      </c>
      <c r="E892" s="986" t="s">
        <v>2061</v>
      </c>
      <c r="F892" s="986"/>
      <c r="H892" s="265"/>
      <c r="I892" s="265"/>
    </row>
    <row r="893" spans="1:9" ht="14.25">
      <c r="A893" s="269"/>
      <c r="B893" s="269"/>
      <c r="C893" s="205"/>
      <c r="D893" s="44"/>
      <c r="H893" s="265"/>
      <c r="I893" s="265"/>
    </row>
    <row r="894" spans="1:9" ht="14.25">
      <c r="A894" s="269"/>
      <c r="B894" s="606" t="s">
        <v>124</v>
      </c>
      <c r="C894" s="205"/>
      <c r="D894" s="985" t="s">
        <v>1454</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5" t="s">
        <v>1513</v>
      </c>
      <c r="E901" s="1005"/>
      <c r="F901" s="1005"/>
      <c r="G901" s="186"/>
      <c r="H901" s="265"/>
      <c r="I901" s="265"/>
    </row>
    <row r="902" spans="1:9" ht="12.75">
      <c r="C902" s="189"/>
      <c r="D902" s="1018" t="s">
        <v>1868</v>
      </c>
      <c r="E902" s="1019"/>
      <c r="F902" s="1019"/>
      <c r="G902" s="186"/>
      <c r="H902" s="265"/>
      <c r="I902" s="265"/>
    </row>
    <row r="903" spans="1:9" ht="12.75">
      <c r="C903" s="189"/>
      <c r="D903" s="637"/>
      <c r="E903" s="637"/>
      <c r="F903" s="637"/>
      <c r="G903" s="186"/>
      <c r="H903" s="265"/>
      <c r="I903" s="265"/>
    </row>
    <row r="904" spans="1:9" ht="14.25">
      <c r="A904" s="269"/>
      <c r="B904" s="606" t="s">
        <v>1374</v>
      </c>
      <c r="D904" s="1004" t="s">
        <v>1473</v>
      </c>
      <c r="E904" s="1004"/>
      <c r="F904" s="1004"/>
      <c r="G904" s="186"/>
      <c r="H904" s="265"/>
      <c r="I904" s="265"/>
    </row>
    <row r="905" spans="1:9" ht="12.75">
      <c r="D905" s="3" t="s">
        <v>1428</v>
      </c>
      <c r="E905" s="1017" t="s">
        <v>2061</v>
      </c>
      <c r="F905" s="1017"/>
      <c r="G905" s="186"/>
    </row>
    <row r="906" spans="1:9" ht="12.75">
      <c r="D906" s="44"/>
      <c r="E906" s="186"/>
      <c r="F906" s="186"/>
      <c r="G906" s="186"/>
      <c r="H906" s="265"/>
      <c r="I906" s="265"/>
    </row>
    <row r="907" spans="1:9" ht="14.25">
      <c r="A907" s="269"/>
      <c r="B907" s="606" t="s">
        <v>1374</v>
      </c>
      <c r="D907" s="977" t="s">
        <v>1871</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124</v>
      </c>
      <c r="D910" s="1013" t="s">
        <v>1673</v>
      </c>
      <c r="E910" s="1013"/>
      <c r="F910" s="1013"/>
      <c r="G910" s="186"/>
      <c r="H910" s="265"/>
      <c r="I910" s="265"/>
    </row>
    <row r="911" spans="1:9" ht="29.45" customHeight="1">
      <c r="B911" s="562"/>
      <c r="D911" s="1013"/>
      <c r="E911" s="1013"/>
      <c r="F911" s="1013"/>
      <c r="G911" s="186"/>
      <c r="H911" s="265"/>
      <c r="I911" s="265"/>
    </row>
    <row r="912" spans="1:9" ht="14.25">
      <c r="A912" s="269"/>
      <c r="B912"/>
      <c r="D912" s="985" t="s">
        <v>2134</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124</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1474</v>
      </c>
      <c r="E921" s="1015" t="s">
        <v>2061</v>
      </c>
      <c r="F921" s="1015"/>
      <c r="G921" s="186"/>
      <c r="H921" s="265"/>
      <c r="I921" s="265"/>
    </row>
    <row r="922" spans="1:9" ht="14.25">
      <c r="A922" s="269"/>
      <c r="B922" s="269"/>
      <c r="D922" s="44"/>
      <c r="E922" s="186"/>
      <c r="F922" s="186"/>
      <c r="G922" s="186"/>
      <c r="H922" s="265"/>
      <c r="I922" s="265"/>
    </row>
    <row r="923" spans="1:9" ht="14.25">
      <c r="A923" s="269"/>
      <c r="B923" s="606" t="s">
        <v>124</v>
      </c>
      <c r="D923" s="985" t="s">
        <v>1454</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1401</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1628</v>
      </c>
      <c r="E930" s="1008"/>
      <c r="F930" s="1008"/>
      <c r="G930" s="186"/>
      <c r="H930" s="265"/>
      <c r="I930" s="265"/>
    </row>
    <row r="931" spans="1:9" ht="12.75">
      <c r="A931" s="188"/>
      <c r="B931" s="188"/>
      <c r="C931" s="188"/>
      <c r="D931" s="1004" t="s">
        <v>1472</v>
      </c>
      <c r="E931" s="1004"/>
      <c r="F931" s="1004"/>
      <c r="G931" s="186"/>
      <c r="H931" s="265"/>
      <c r="I931" s="265"/>
    </row>
    <row r="932" spans="1:9" ht="12.75">
      <c r="A932" s="188"/>
      <c r="B932" s="188"/>
      <c r="C932" s="188"/>
      <c r="F932" s="186"/>
      <c r="G932" s="186"/>
      <c r="H932" s="265"/>
      <c r="I932" s="265"/>
    </row>
    <row r="933" spans="1:9" ht="13.7" customHeight="1">
      <c r="A933" s="188"/>
      <c r="B933" s="606" t="s">
        <v>124</v>
      </c>
      <c r="C933" s="188"/>
      <c r="D933" s="1011" t="s">
        <v>1637</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1374</v>
      </c>
      <c r="C939" s="189"/>
      <c r="D939" s="986" t="s">
        <v>1720</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86" t="s">
        <v>1721</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2" t="s">
        <v>1638</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1374</v>
      </c>
      <c r="C965" s="189"/>
      <c r="D965" s="986" t="s">
        <v>1639</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1640</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1374</v>
      </c>
      <c r="D973" s="985" t="s">
        <v>1641</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1631</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07" t="s">
        <v>1630</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7" t="s">
        <v>1629</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124</v>
      </c>
      <c r="C991" s="205"/>
      <c r="D991" s="1007" t="s">
        <v>1632</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07" t="s">
        <v>1633</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7" t="s">
        <v>1634</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7" t="s">
        <v>2294</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09" t="s">
        <v>1758</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4" t="s">
        <v>2135</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4" t="s">
        <v>2136</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1475</v>
      </c>
      <c r="E1016" s="1005"/>
      <c r="F1016" s="1005"/>
      <c r="G1016" s="186"/>
      <c r="H1016" s="265"/>
      <c r="I1016" s="265"/>
    </row>
    <row r="1017" spans="1:9" ht="12.75">
      <c r="A1017" s="205"/>
      <c r="C1017" s="205"/>
      <c r="D1017" s="190"/>
      <c r="E1017" s="186"/>
      <c r="F1017" s="186"/>
      <c r="G1017" s="186"/>
      <c r="H1017" s="265"/>
      <c r="I1017" s="265"/>
    </row>
    <row r="1018" spans="1:9" ht="14.25">
      <c r="A1018" s="269"/>
      <c r="B1018" s="606" t="s">
        <v>1374</v>
      </c>
      <c r="C1018" s="205"/>
      <c r="D1018" s="985" t="s">
        <v>1635</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124</v>
      </c>
      <c r="C1024" s="205"/>
      <c r="D1024" s="985" t="s">
        <v>1636</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1476</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1374</v>
      </c>
      <c r="C1032" s="205"/>
      <c r="D1032" s="985" t="s">
        <v>1642</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124</v>
      </c>
      <c r="C1036" s="205"/>
      <c r="D1036" s="985" t="s">
        <v>1643</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1477</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85" t="s">
        <v>1645</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1374</v>
      </c>
      <c r="C1046" s="205"/>
      <c r="D1046" s="985" t="s">
        <v>1644</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3" t="s">
        <v>1646</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5" t="s">
        <v>1647</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5" t="s">
        <v>1648</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1374</v>
      </c>
      <c r="C1062" s="205"/>
      <c r="D1062" s="985" t="s">
        <v>1478</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5" t="s">
        <v>1479</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46" t="s">
        <v>1125</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1480</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77" t="s">
        <v>2186</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7" t="s">
        <v>2187</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124</v>
      </c>
      <c r="C1094" s="205"/>
      <c r="D1094" s="1010" t="s">
        <v>1649</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124</v>
      </c>
      <c r="C1098" s="426"/>
      <c r="D1098" s="1040" t="s">
        <v>2137</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1481</v>
      </c>
      <c r="E1102" s="1005"/>
      <c r="F1102" s="1005"/>
      <c r="G1102" s="186"/>
    </row>
    <row r="1103" spans="1:9" ht="12.75">
      <c r="C1103" s="205"/>
      <c r="D1103" s="190"/>
      <c r="E1103" s="186"/>
      <c r="F1103" s="186"/>
      <c r="G1103" s="186"/>
    </row>
    <row r="1104" spans="1:9" ht="12.75">
      <c r="A1104" s="205"/>
      <c r="B1104" s="606" t="s">
        <v>124</v>
      </c>
      <c r="C1104" s="205"/>
      <c r="D1104" s="985" t="s">
        <v>1650</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124</v>
      </c>
      <c r="C1108" s="205"/>
      <c r="D1108" s="985" t="s">
        <v>1651</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1117</v>
      </c>
      <c r="E1112" s="1005"/>
      <c r="F1112" s="1005"/>
      <c r="G1112" s="186"/>
    </row>
    <row r="1113" spans="1:7" ht="12.75">
      <c r="A1113" s="205"/>
      <c r="B1113" s="205"/>
      <c r="C1113" s="205"/>
      <c r="D1113" s="1004" t="s">
        <v>1482</v>
      </c>
      <c r="E1113" s="1004"/>
      <c r="F1113" s="1004"/>
      <c r="G1113" s="186"/>
    </row>
    <row r="1114" spans="1:7" ht="12.75">
      <c r="A1114" s="205"/>
      <c r="B1114" s="205"/>
      <c r="C1114" s="205"/>
      <c r="D1114" s="416"/>
      <c r="E1114" s="186"/>
      <c r="F1114" s="186"/>
      <c r="G1114" s="186"/>
    </row>
    <row r="1115" spans="1:7" ht="14.25">
      <c r="A1115" s="269"/>
      <c r="B1115" s="606" t="s">
        <v>1374</v>
      </c>
      <c r="C1115" s="205"/>
      <c r="D1115" s="985" t="s">
        <v>1652</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124</v>
      </c>
      <c r="C1118" s="205"/>
      <c r="D1118" s="985" t="s">
        <v>1653</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1483</v>
      </c>
      <c r="E1121" s="1005"/>
      <c r="F1121" s="1005"/>
      <c r="G1121" s="186"/>
    </row>
    <row r="1122" spans="1:7" ht="12.75">
      <c r="A1122" s="205"/>
      <c r="B1122" s="205"/>
      <c r="C1122" s="205"/>
      <c r="D1122" s="190"/>
      <c r="E1122" s="186"/>
      <c r="F1122" s="186"/>
      <c r="G1122" s="186"/>
    </row>
    <row r="1123" spans="1:7" ht="14.25">
      <c r="A1123" s="269"/>
      <c r="B1123" s="606" t="s">
        <v>79</v>
      </c>
      <c r="C1123" s="205"/>
      <c r="D1123" s="985" t="s">
        <v>1654</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124</v>
      </c>
      <c r="C1131" s="205"/>
      <c r="D1131" s="985" t="s">
        <v>1655</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6" customHeight="1">
      <c r="A1139" s="205"/>
      <c r="B1139" s="606" t="s">
        <v>124</v>
      </c>
      <c r="C1139" s="205"/>
      <c r="D1139" s="1009" t="s">
        <v>1759</v>
      </c>
      <c r="E1139" s="1010"/>
      <c r="F1139" s="1010"/>
      <c r="G1139" s="186"/>
    </row>
    <row r="1140" spans="1:7" ht="12.6"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1484</v>
      </c>
      <c r="E1143" s="1005"/>
      <c r="F1143" s="1005"/>
    </row>
    <row r="1144" spans="1:7" ht="12.75">
      <c r="D1144" s="190"/>
    </row>
    <row r="1145" spans="1:7" ht="14.25">
      <c r="A1145" s="269"/>
      <c r="B1145" s="606" t="s">
        <v>1374</v>
      </c>
      <c r="D1145" s="985" t="s">
        <v>1656</v>
      </c>
      <c r="E1145" s="985"/>
      <c r="F1145" s="985"/>
    </row>
    <row r="1146" spans="1:7" ht="12.75">
      <c r="D1146" s="985"/>
      <c r="E1146" s="985"/>
      <c r="F1146" s="985"/>
    </row>
    <row r="1147" spans="1:7" ht="12.75"/>
    <row r="1148" spans="1:7" ht="14.25">
      <c r="A1148" s="269"/>
      <c r="B1148" s="606" t="s">
        <v>124</v>
      </c>
      <c r="D1148" s="985" t="s">
        <v>1657</v>
      </c>
      <c r="E1148" s="985"/>
      <c r="F1148" s="985"/>
    </row>
    <row r="1149" spans="1:7" ht="12.75">
      <c r="D1149" s="985"/>
      <c r="E1149" s="985"/>
      <c r="F1149" s="985"/>
    </row>
    <row r="1150" spans="1:7" ht="12.75"/>
    <row r="1151" spans="1:7" ht="12.75">
      <c r="D1151" s="1005" t="s">
        <v>1485</v>
      </c>
      <c r="E1151" s="1005"/>
      <c r="F1151" s="1005"/>
    </row>
    <row r="1152" spans="1:7" ht="12.75">
      <c r="D1152" s="190"/>
    </row>
    <row r="1153" spans="1:7" ht="14.25">
      <c r="A1153" s="269"/>
      <c r="B1153" s="606" t="s">
        <v>124</v>
      </c>
      <c r="D1153" s="1004" t="s">
        <v>1658</v>
      </c>
      <c r="E1153" s="1004"/>
      <c r="F1153" s="1004"/>
    </row>
    <row r="1154" spans="1:7" ht="12.75"/>
    <row r="1155" spans="1:7" ht="14.25">
      <c r="A1155" s="269"/>
      <c r="B1155" s="606" t="s">
        <v>124</v>
      </c>
      <c r="D1155" s="985" t="s">
        <v>1659</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1669</v>
      </c>
      <c r="E1158" s="1005"/>
      <c r="F1158" s="1005"/>
      <c r="G1158"/>
    </row>
    <row r="1159" spans="1:7" ht="12.75">
      <c r="D1159" s="190"/>
      <c r="G1159"/>
    </row>
    <row r="1160" spans="1:7" ht="14.45" customHeight="1">
      <c r="A1160" s="269"/>
      <c r="B1160" s="606" t="s">
        <v>124</v>
      </c>
      <c r="D1160" s="977" t="s">
        <v>2188</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1402</v>
      </c>
      <c r="B1175" s="1038"/>
      <c r="C1175" s="1038"/>
      <c r="D1175" s="1038"/>
      <c r="E1175" s="1038"/>
      <c r="F1175" s="1038"/>
      <c r="G1175" s="1038"/>
    </row>
    <row r="1176" spans="1:7" ht="12.75">
      <c r="A1176" s="44"/>
      <c r="B1176" s="44"/>
    </row>
    <row r="1177" spans="1:7" ht="12.75">
      <c r="C1177" s="205"/>
      <c r="D1177" s="1005" t="s">
        <v>1660</v>
      </c>
      <c r="E1177" s="1005"/>
      <c r="F1177" s="1005"/>
    </row>
    <row r="1178" spans="1:7" ht="12.75">
      <c r="A1178" s="188"/>
      <c r="B1178" s="188"/>
      <c r="C1178" s="188"/>
      <c r="D1178" s="1006" t="s">
        <v>1489</v>
      </c>
      <c r="E1178" s="1004"/>
      <c r="F1178" s="1004"/>
    </row>
    <row r="1179" spans="1:7" ht="12.75">
      <c r="A1179" s="188"/>
      <c r="B1179" s="188"/>
      <c r="C1179" s="188"/>
      <c r="F1179" s="186"/>
      <c r="G1179"/>
    </row>
    <row r="1180" spans="1:7" ht="13.7" customHeight="1">
      <c r="B1180" s="606" t="s">
        <v>1374</v>
      </c>
      <c r="D1180" s="1059" t="s">
        <v>2078</v>
      </c>
      <c r="E1180" s="1059"/>
      <c r="F1180" s="1059"/>
      <c r="G1180"/>
    </row>
    <row r="1181" spans="1:7" ht="12.75">
      <c r="D1181" s="1059"/>
      <c r="E1181" s="1059"/>
      <c r="F1181" s="1059"/>
      <c r="G1181"/>
    </row>
    <row r="1182" spans="1:7" ht="12.75">
      <c r="D1182" s="15"/>
      <c r="E1182" s="923" t="s">
        <v>2079</v>
      </c>
      <c r="F1182" s="15"/>
      <c r="G1182"/>
    </row>
    <row r="1183" spans="1:7" ht="12.75">
      <c r="D1183" s="15"/>
      <c r="E1183" s="15"/>
      <c r="F1183" s="15"/>
      <c r="G1183"/>
    </row>
    <row r="1184" spans="1:7" ht="12.75">
      <c r="D1184" s="980" t="s">
        <v>2077</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124</v>
      </c>
      <c r="C1188" s="189"/>
      <c r="D1188" s="985" t="s">
        <v>1670</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124</v>
      </c>
      <c r="C1193" s="189"/>
      <c r="D1193" s="977" t="s">
        <v>2295</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124</v>
      </c>
      <c r="D1196" s="1004" t="s">
        <v>1661</v>
      </c>
      <c r="E1196" s="1004"/>
      <c r="F1196" s="1004"/>
      <c r="G1196"/>
    </row>
    <row r="1197" spans="1:7" ht="12.75">
      <c r="G1197"/>
    </row>
    <row r="1198" spans="1:7" ht="14.25">
      <c r="A1198" s="269"/>
      <c r="B1198" s="606" t="s">
        <v>124</v>
      </c>
      <c r="D1198" s="1004" t="s">
        <v>1662</v>
      </c>
      <c r="E1198" s="1004"/>
      <c r="F1198" s="1004"/>
      <c r="G1198"/>
    </row>
    <row r="1199" spans="1:7" ht="12.75">
      <c r="D1199" s="44"/>
      <c r="G1199"/>
    </row>
    <row r="1200" spans="1:7" ht="14.25">
      <c r="A1200" s="269"/>
      <c r="B1200" s="606" t="s">
        <v>1374</v>
      </c>
      <c r="D1200" s="1004" t="s">
        <v>1663</v>
      </c>
      <c r="E1200" s="1004"/>
      <c r="F1200" s="1004"/>
      <c r="G1200"/>
    </row>
    <row r="1201" spans="1:7" ht="12.75">
      <c r="D1201" s="44"/>
      <c r="G1201"/>
    </row>
    <row r="1202" spans="1:7" ht="14.25">
      <c r="A1202" s="269"/>
      <c r="B1202" s="606" t="s">
        <v>1374</v>
      </c>
      <c r="D1202" s="985" t="s">
        <v>1664</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124</v>
      </c>
      <c r="C1205" s="288"/>
      <c r="D1205" s="1002" t="s">
        <v>1665</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124</v>
      </c>
      <c r="C1208" s="288"/>
      <c r="D1208" s="1003" t="s">
        <v>1666</v>
      </c>
      <c r="E1208" s="1003"/>
      <c r="F1208" s="1003"/>
      <c r="G1208" s="290"/>
    </row>
    <row r="1209" spans="1:7" s="445" customFormat="1" ht="12.75">
      <c r="A1209" s="288"/>
      <c r="B1209" s="288"/>
      <c r="C1209" s="288"/>
      <c r="D1209" s="289"/>
      <c r="E1209" s="290"/>
      <c r="F1209" s="290"/>
      <c r="G1209" s="290"/>
    </row>
    <row r="1210" spans="1:7" ht="14.25">
      <c r="A1210" s="269"/>
      <c r="B1210" s="606" t="s">
        <v>1374</v>
      </c>
      <c r="D1210" s="1004" t="s">
        <v>1667</v>
      </c>
      <c r="E1210" s="1004"/>
      <c r="F1210" s="1004"/>
    </row>
    <row r="1211" spans="1:7" ht="14.25">
      <c r="A1211" s="269"/>
      <c r="B1211" s="269"/>
      <c r="D1211" s="44"/>
    </row>
    <row r="1212" spans="1:7" ht="14.25">
      <c r="A1212" s="269"/>
      <c r="B1212" s="606" t="s">
        <v>1374</v>
      </c>
      <c r="D1212" s="985" t="s">
        <v>1668</v>
      </c>
      <c r="E1212" s="985"/>
      <c r="F1212" s="985"/>
    </row>
    <row r="1213" spans="1:7" ht="14.25">
      <c r="A1213" s="269"/>
      <c r="B1213" s="269"/>
      <c r="D1213" s="985"/>
      <c r="E1213" s="985"/>
      <c r="F1213" s="985"/>
    </row>
    <row r="1214" spans="1:7" ht="12.75"/>
    <row r="1215" spans="1:7" ht="12.75">
      <c r="A1215" s="1038" t="s">
        <v>1997</v>
      </c>
      <c r="B1215" s="1038"/>
      <c r="C1215" s="1038"/>
      <c r="D1215" s="1038"/>
      <c r="E1215" s="1038"/>
      <c r="F1215" s="1038"/>
      <c r="G1215" s="1038"/>
    </row>
    <row r="1216" spans="1:7" ht="12.75"/>
    <row r="1217" spans="1:7" ht="12.75">
      <c r="A1217" s="1038" t="s">
        <v>1403</v>
      </c>
      <c r="B1217" s="1038"/>
      <c r="C1217" s="1038"/>
      <c r="D1217" s="1038"/>
      <c r="E1217" s="1038"/>
      <c r="F1217" s="1038"/>
      <c r="G1217" s="1038"/>
    </row>
    <row r="1218" spans="1:7" ht="12.75"/>
    <row r="1219" spans="1:7" ht="12.75">
      <c r="D1219" s="1008" t="s">
        <v>1508</v>
      </c>
      <c r="E1219" s="1008"/>
      <c r="F1219" s="1008"/>
    </row>
    <row r="1220" spans="1:7" ht="12.75">
      <c r="D1220" s="1043" t="s">
        <v>1904</v>
      </c>
      <c r="E1220" s="1043"/>
      <c r="F1220" s="1043"/>
    </row>
    <row r="1221" spans="1:7" ht="12.75">
      <c r="A1221" s="188"/>
      <c r="B1221" s="188"/>
      <c r="C1221" s="188"/>
    </row>
    <row r="1222" spans="1:7" ht="14.25">
      <c r="A1222" s="269"/>
      <c r="B1222" s="269"/>
      <c r="C1222" s="189"/>
      <c r="D1222" s="1008" t="s">
        <v>1509</v>
      </c>
      <c r="E1222" s="1008"/>
      <c r="F1222" s="1008"/>
    </row>
    <row r="1223" spans="1:7" ht="12.75">
      <c r="B1223" s="606" t="s">
        <v>124</v>
      </c>
      <c r="D1223" s="1003" t="s">
        <v>1510</v>
      </c>
      <c r="E1223" s="1003"/>
      <c r="F1223" s="1003"/>
    </row>
    <row r="1224" spans="1:7" ht="12.75">
      <c r="D1224" s="1043" t="s">
        <v>1905</v>
      </c>
      <c r="E1224" s="1043"/>
      <c r="F1224" s="1043"/>
    </row>
    <row r="1225" spans="1:7" ht="12.75">
      <c r="G1225"/>
    </row>
    <row r="1226" spans="1:7" ht="12.75" customHeight="1">
      <c r="B1226" s="606" t="s">
        <v>124</v>
      </c>
      <c r="D1226" s="1027" t="s">
        <v>1822</v>
      </c>
      <c r="E1226" s="1027"/>
      <c r="F1226" s="1027"/>
      <c r="G1226"/>
    </row>
    <row r="1227" spans="1:7" ht="12.75">
      <c r="D1227" s="1027"/>
      <c r="E1227" s="1027"/>
      <c r="F1227" s="1027"/>
      <c r="G1227"/>
    </row>
    <row r="1228" spans="1:7" ht="12.75">
      <c r="G1228"/>
    </row>
    <row r="1229" spans="1:7" ht="12.75" customHeight="1"/>
    <row r="1230" spans="1:7" ht="12.75">
      <c r="A1230" s="1038" t="s">
        <v>1405</v>
      </c>
      <c r="B1230" s="1038"/>
      <c r="C1230" s="1038"/>
      <c r="D1230" s="1038"/>
      <c r="E1230" s="1038"/>
      <c r="F1230" s="1038"/>
      <c r="G1230" s="1038"/>
    </row>
    <row r="1231" spans="1:7" ht="12.75">
      <c r="A1231" s="44"/>
      <c r="B1231" s="44"/>
    </row>
    <row r="1232" spans="1:7" ht="12.75" customHeight="1">
      <c r="A1232" s="44"/>
      <c r="B1232" s="44"/>
      <c r="D1232" s="1005" t="s">
        <v>1404</v>
      </c>
      <c r="E1232" s="1005"/>
      <c r="F1232" s="1005"/>
    </row>
    <row r="1233" spans="1:7" ht="12.75" customHeight="1">
      <c r="A1233" s="44"/>
      <c r="B1233" s="44"/>
      <c r="D1233" s="1004" t="s">
        <v>1411</v>
      </c>
      <c r="E1233" s="1004"/>
      <c r="F1233" s="1004"/>
    </row>
    <row r="1234" spans="1:7" ht="12.75" customHeight="1">
      <c r="A1234" s="44"/>
      <c r="B1234" s="44"/>
    </row>
    <row r="1235" spans="1:7" ht="14.25">
      <c r="A1235" s="269"/>
      <c r="B1235" s="606" t="s">
        <v>124</v>
      </c>
      <c r="D1235" s="1014" t="s">
        <v>1013</v>
      </c>
      <c r="E1235" s="1014"/>
      <c r="F1235" s="1014"/>
    </row>
    <row r="1236" spans="1:7" ht="12.75">
      <c r="D1236" s="1004" t="s">
        <v>1133</v>
      </c>
      <c r="E1236" s="1004"/>
      <c r="F1236" s="1004"/>
    </row>
    <row r="1237" spans="1:7" ht="12.75">
      <c r="E1237" s="1029" t="s">
        <v>2080</v>
      </c>
      <c r="F1237" s="1029"/>
    </row>
    <row r="1238" spans="1:7" ht="12.75">
      <c r="D1238" s="3"/>
    </row>
    <row r="1239" spans="1:7" ht="12.75">
      <c r="D1239" s="1042" t="s">
        <v>1272</v>
      </c>
      <c r="E1239" s="1042"/>
      <c r="F1239" s="1042"/>
    </row>
    <row r="1240" spans="1:7" ht="12.75">
      <c r="B1240" s="606" t="s">
        <v>124</v>
      </c>
      <c r="D1240" s="977" t="s">
        <v>2081</v>
      </c>
      <c r="E1240" s="985"/>
      <c r="F1240" s="985"/>
      <c r="G1240"/>
    </row>
    <row r="1241" spans="1:7" ht="12.75">
      <c r="D1241" s="985"/>
      <c r="E1241" s="985"/>
      <c r="F1241" s="985"/>
      <c r="G1241"/>
    </row>
    <row r="1242" spans="1:7" ht="12.75">
      <c r="D1242" s="498" t="s">
        <v>1275</v>
      </c>
      <c r="E1242"/>
      <c r="F1242"/>
      <c r="G1242"/>
    </row>
    <row r="1243" spans="1:7" ht="13.7" customHeight="1">
      <c r="D1243" s="977" t="s">
        <v>2082</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1016</v>
      </c>
      <c r="E1247" s="1029"/>
      <c r="F1247" s="1029"/>
      <c r="G1247"/>
    </row>
    <row r="1248" spans="1:7" ht="12.75">
      <c r="B1248" s="606" t="s">
        <v>124</v>
      </c>
      <c r="D1248" s="1014" t="s">
        <v>1273</v>
      </c>
      <c r="E1248" s="1014"/>
      <c r="F1248" s="1014"/>
      <c r="G1248"/>
    </row>
    <row r="1249" spans="1:7" ht="12.75">
      <c r="E1249"/>
      <c r="F1249"/>
      <c r="G1249"/>
    </row>
    <row r="1250" spans="1:7" ht="12.75">
      <c r="D1250" s="1044" t="s">
        <v>1274</v>
      </c>
      <c r="E1250" s="1044"/>
      <c r="F1250" s="1044"/>
      <c r="G1250"/>
    </row>
    <row r="1251" spans="1:7" ht="12.75">
      <c r="D1251" s="3" t="s">
        <v>1014</v>
      </c>
      <c r="E1251"/>
      <c r="F1251"/>
      <c r="G1251"/>
    </row>
    <row r="1252" spans="1:7" ht="14.45" customHeight="1">
      <c r="A1252" s="269"/>
      <c r="B1252" s="606" t="s">
        <v>124</v>
      </c>
      <c r="D1252" s="985" t="s">
        <v>1511</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5" t="s">
        <v>1512</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1435</v>
      </c>
      <c r="B1263" s="1038"/>
      <c r="C1263" s="1038"/>
      <c r="D1263" s="1038"/>
      <c r="E1263" s="1038"/>
      <c r="F1263" s="1038"/>
      <c r="G1263" s="1038"/>
    </row>
    <row r="1264" spans="1:7" ht="12.75">
      <c r="A1264" s="44"/>
      <c r="B1264" s="44"/>
    </row>
    <row r="1265" spans="1:7" ht="12.75">
      <c r="A1265" s="44"/>
      <c r="B1265" s="44"/>
      <c r="D1265" s="1034" t="s">
        <v>1436</v>
      </c>
      <c r="E1265" s="1034"/>
      <c r="F1265" s="1034"/>
    </row>
    <row r="1266" spans="1:7" ht="12.75">
      <c r="A1266" s="266"/>
      <c r="B1266" s="266"/>
      <c r="C1266" s="266"/>
      <c r="D1266" s="1014" t="s">
        <v>1449</v>
      </c>
      <c r="E1266" s="1014"/>
      <c r="F1266" s="1014"/>
      <c r="G1266" s="267"/>
    </row>
    <row r="1267" spans="1:7" ht="10.5" customHeight="1"/>
    <row r="1268" spans="1:7" ht="14.25">
      <c r="A1268" s="269"/>
      <c r="B1268" s="606" t="s">
        <v>124</v>
      </c>
      <c r="D1268" s="1014" t="s">
        <v>1134</v>
      </c>
      <c r="E1268" s="1014"/>
      <c r="F1268" s="1014"/>
    </row>
    <row r="1269" spans="1:7" ht="12.75">
      <c r="E1269" s="1029" t="s">
        <v>2083</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104" workbookViewId="0">
      <selection activeCell="AL221" sqref="AL221"/>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6" t="s">
        <v>792</v>
      </c>
      <c r="B9" s="1586"/>
      <c r="C9" s="1586"/>
      <c r="D9" s="1586"/>
      <c r="E9" s="1586"/>
      <c r="F9" s="1586"/>
      <c r="G9" s="1586"/>
      <c r="H9" s="1586"/>
      <c r="I9" s="1586"/>
      <c r="J9" s="1586"/>
      <c r="K9" s="1586"/>
      <c r="L9" s="1586"/>
      <c r="M9" s="1586"/>
      <c r="N9" s="1586"/>
      <c r="O9" s="1586"/>
      <c r="P9" s="1586"/>
      <c r="Q9" s="1586"/>
      <c r="R9" s="1586"/>
      <c r="S9" s="1586"/>
      <c r="T9" s="1586"/>
      <c r="U9" s="1586"/>
      <c r="V9" s="1586"/>
      <c r="W9" s="1586"/>
      <c r="X9" s="1586"/>
      <c r="Y9" s="1586"/>
      <c r="Z9" s="1586"/>
      <c r="AA9" s="1586"/>
      <c r="AB9" s="1586"/>
      <c r="AC9" s="1586"/>
      <c r="AD9" s="1586"/>
      <c r="AE9" s="1586"/>
      <c r="AF9" s="1586"/>
      <c r="AG9" s="1586"/>
      <c r="AH9" s="1586"/>
      <c r="AI9" s="1586"/>
      <c r="AJ9" s="1586"/>
      <c r="AK9" s="1586"/>
      <c r="AL9" s="1586"/>
      <c r="AM9" s="1586"/>
      <c r="AN9" s="1586"/>
      <c r="AO9" s="1586"/>
      <c r="AP9" s="1586"/>
      <c r="AQ9" s="1586"/>
      <c r="AR9" s="1586"/>
      <c r="AS9" s="1586"/>
      <c r="AT9" s="1586"/>
    </row>
    <row r="10" spans="1:46" s="656" customFormat="1" ht="12.95" customHeight="1">
      <c r="A10" s="1587" t="s">
        <v>2316</v>
      </c>
      <c r="B10" s="1587"/>
      <c r="C10" s="1587"/>
      <c r="D10" s="1587"/>
      <c r="E10" s="1587"/>
      <c r="F10" s="1587"/>
      <c r="G10" s="1587"/>
      <c r="H10" s="1587"/>
      <c r="I10" s="1587"/>
      <c r="J10" s="1587"/>
      <c r="K10" s="1587"/>
      <c r="L10" s="1587"/>
      <c r="M10" s="1587"/>
      <c r="N10" s="1587"/>
      <c r="O10" s="1587"/>
      <c r="P10" s="1587"/>
      <c r="Q10" s="1587"/>
      <c r="R10" s="1587"/>
      <c r="S10" s="1587"/>
      <c r="T10" s="1587"/>
      <c r="U10" s="1587"/>
      <c r="V10" s="1587"/>
      <c r="W10" s="1587"/>
      <c r="X10" s="1587"/>
      <c r="Y10" s="1587"/>
      <c r="Z10" s="1587"/>
      <c r="AA10" s="1587"/>
      <c r="AB10" s="1587"/>
      <c r="AC10" s="1587"/>
      <c r="AD10" s="1587"/>
      <c r="AE10" s="1587"/>
      <c r="AF10" s="1587"/>
      <c r="AG10" s="1587"/>
      <c r="AH10" s="1587"/>
      <c r="AI10" s="1587"/>
      <c r="AJ10" s="1587"/>
      <c r="AK10" s="1587"/>
      <c r="AL10" s="1587"/>
      <c r="AM10" s="1587"/>
      <c r="AN10" s="1587"/>
      <c r="AO10" s="1587"/>
      <c r="AP10" s="1587"/>
      <c r="AQ10" s="1587"/>
      <c r="AR10" s="1587"/>
      <c r="AS10" s="1587"/>
      <c r="AT10" s="1587"/>
    </row>
    <row r="11" spans="1:46" s="41" customFormat="1" ht="12.95" customHeight="1">
      <c r="A11" s="1588" t="s">
        <v>2328</v>
      </c>
      <c r="B11" s="1588"/>
      <c r="C11" s="1588"/>
      <c r="D11" s="1588"/>
      <c r="E11" s="1588"/>
      <c r="F11" s="1588"/>
      <c r="G11" s="1588"/>
      <c r="H11" s="1588"/>
      <c r="I11" s="1588"/>
      <c r="J11" s="1588"/>
      <c r="K11" s="1588"/>
      <c r="L11" s="1588"/>
      <c r="M11" s="1588"/>
      <c r="N11" s="1588"/>
      <c r="O11" s="1588"/>
      <c r="P11" s="1588"/>
      <c r="Q11" s="1588"/>
      <c r="R11" s="1588"/>
      <c r="S11" s="1588"/>
      <c r="T11" s="1588"/>
      <c r="U11" s="1588"/>
      <c r="V11" s="1588"/>
      <c r="W11" s="1588"/>
      <c r="X11" s="1588"/>
      <c r="Y11" s="1588"/>
      <c r="Z11" s="1588"/>
      <c r="AA11" s="1588"/>
      <c r="AB11" s="1588"/>
      <c r="AC11" s="1588"/>
      <c r="AD11" s="1588"/>
      <c r="AE11" s="1588"/>
      <c r="AF11" s="1588"/>
      <c r="AG11" s="1588"/>
      <c r="AH11" s="1588"/>
      <c r="AI11" s="1588"/>
      <c r="AJ11" s="1588"/>
      <c r="AK11" s="1588"/>
      <c r="AL11" s="1588"/>
      <c r="AM11" s="1588"/>
      <c r="AN11" s="1588"/>
      <c r="AO11" s="1588"/>
      <c r="AP11" s="1588"/>
      <c r="AQ11" s="1588"/>
      <c r="AR11" s="1588"/>
      <c r="AS11" s="1588"/>
      <c r="AT11" s="1588"/>
    </row>
    <row r="12" spans="1:46" ht="12.95" customHeight="1">
      <c r="A12" s="988" t="s">
        <v>1861</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30" t="s">
        <v>2538</v>
      </c>
      <c r="I15" s="1430"/>
      <c r="J15" s="1430"/>
      <c r="K15" s="1430"/>
      <c r="L15" s="1430"/>
      <c r="M15" s="1430"/>
      <c r="N15" s="1430"/>
      <c r="O15" s="1430"/>
      <c r="P15" s="1430"/>
      <c r="Q15" s="1430"/>
      <c r="R15" s="1430"/>
      <c r="S15" s="1430"/>
      <c r="T15" s="1430"/>
      <c r="U15" s="1430"/>
      <c r="V15" s="1430"/>
      <c r="W15" s="1430"/>
      <c r="X15" s="1430"/>
      <c r="Y15" s="1430"/>
      <c r="Z15" s="1430"/>
      <c r="AA15" s="1430"/>
      <c r="AB15" s="1430"/>
      <c r="AC15" s="1430"/>
      <c r="AD15" s="1430"/>
      <c r="AE15" s="1430"/>
      <c r="AF15" s="1430"/>
      <c r="AG15" s="1430"/>
      <c r="AH15" s="1430"/>
      <c r="AI15" s="1430"/>
      <c r="AJ15" s="1430"/>
    </row>
    <row r="16" spans="1:46" ht="12.95" customHeight="1">
      <c r="C16"/>
    </row>
    <row r="17" spans="1:46" ht="12.95" customHeight="1">
      <c r="A17" s="63" t="s">
        <v>793</v>
      </c>
      <c r="C17" s="5"/>
      <c r="D17" s="5"/>
      <c r="E17" s="5"/>
      <c r="F17" s="5"/>
      <c r="G17" s="5"/>
      <c r="H17" s="1113" t="s">
        <v>2330</v>
      </c>
      <c r="I17" s="1421"/>
      <c r="J17" s="1421"/>
      <c r="K17" s="1421"/>
      <c r="L17" s="1421"/>
      <c r="M17" s="1421"/>
      <c r="N17" s="1421"/>
      <c r="O17" s="1421"/>
      <c r="P17" s="1421"/>
      <c r="Q17" s="1421"/>
      <c r="R17" s="1421"/>
      <c r="S17" s="1421"/>
      <c r="T17" s="1421"/>
      <c r="U17" s="1421"/>
      <c r="V17" s="1421"/>
      <c r="W17" s="1421"/>
      <c r="X17" s="1421"/>
      <c r="Y17" s="1421"/>
      <c r="Z17" s="1421"/>
      <c r="AA17" s="1421"/>
      <c r="AB17" s="1421"/>
      <c r="AC17" s="1421"/>
      <c r="AD17" s="1421"/>
      <c r="AE17" s="1421"/>
      <c r="AF17" s="1421"/>
      <c r="AG17" s="1421"/>
      <c r="AH17" s="1421"/>
      <c r="AI17" s="1421"/>
      <c r="AJ17" s="1421"/>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34" t="s">
        <v>1350</v>
      </c>
      <c r="B20" s="1434"/>
      <c r="C20" s="1434"/>
      <c r="D20" s="1434"/>
      <c r="E20" s="1434"/>
      <c r="F20" s="1434"/>
      <c r="G20" s="1434"/>
      <c r="H20" s="1434"/>
      <c r="I20" s="1434"/>
      <c r="J20" s="1434"/>
      <c r="K20" s="1434"/>
      <c r="L20" s="1434"/>
      <c r="M20" s="1434"/>
      <c r="N20" s="1434"/>
      <c r="O20" s="1434"/>
      <c r="P20" s="1434"/>
      <c r="Q20" s="1434"/>
      <c r="R20" s="1434"/>
      <c r="S20" s="1434"/>
      <c r="T20" s="1434"/>
      <c r="U20" s="1434"/>
      <c r="V20" s="1434"/>
      <c r="W20" s="1434"/>
      <c r="X20" s="1434"/>
      <c r="Y20" s="1434"/>
      <c r="Z20" s="1434"/>
      <c r="AA20" s="1434"/>
      <c r="AB20" s="1434"/>
      <c r="AC20" s="1434"/>
      <c r="AD20" s="1434"/>
      <c r="AE20" s="1434"/>
      <c r="AF20" s="1434"/>
      <c r="AG20" s="1434"/>
      <c r="AH20" s="1434"/>
      <c r="AI20" s="1434"/>
      <c r="AJ20" s="1434"/>
      <c r="AK20" s="1434"/>
      <c r="AL20" s="143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2233</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8">
        <f>ROUND('Basis &amp; Credits'!AB55,0)</f>
        <v>2500000</v>
      </c>
      <c r="N25" s="1418"/>
      <c r="O25" s="1418"/>
      <c r="P25" s="1418"/>
      <c r="Q25" s="1418"/>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8">
        <f>'Basis &amp; Credits'!AB76</f>
        <v>9310451</v>
      </c>
      <c r="N27" s="1418"/>
      <c r="O27" s="1418"/>
      <c r="P27" s="1418"/>
      <c r="Q27" s="1418"/>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2234</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08" t="s">
        <v>108</v>
      </c>
      <c r="P33" s="1108"/>
      <c r="Q33" s="1589" t="s">
        <v>2235</v>
      </c>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589"/>
      <c r="AP33" s="1589"/>
      <c r="AQ33" s="1589"/>
      <c r="AR33" s="1589"/>
      <c r="AS33" s="1589"/>
      <c r="AT33" s="1589"/>
    </row>
    <row r="34" spans="1:46" ht="12.95" customHeight="1">
      <c r="A34" s="998" t="s">
        <v>2236</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2237</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2238</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2239</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2241</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2243</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2245</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2246</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2247</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2248</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2249</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2" t="s">
        <v>2250</v>
      </c>
      <c r="B91" s="1592"/>
      <c r="C91" s="1592"/>
      <c r="D91" s="1592"/>
      <c r="E91" s="1592"/>
      <c r="F91" s="1592"/>
      <c r="G91" s="1592"/>
      <c r="H91" s="1592"/>
      <c r="I91" s="1592"/>
      <c r="J91" s="1592"/>
      <c r="K91" s="1592"/>
      <c r="L91" s="1592"/>
      <c r="M91" s="1592"/>
      <c r="N91" s="1592"/>
      <c r="O91" s="1592"/>
      <c r="P91" s="1592"/>
      <c r="Q91" s="1592"/>
      <c r="R91" s="1592"/>
      <c r="S91" s="1592"/>
      <c r="T91" s="1592"/>
      <c r="U91" s="1592"/>
      <c r="V91" s="1592"/>
      <c r="W91" s="1592"/>
      <c r="X91" s="1592"/>
      <c r="Y91" s="1592"/>
      <c r="Z91" s="1592"/>
      <c r="AA91" s="1592"/>
      <c r="AB91" s="1592"/>
      <c r="AC91" s="1592"/>
      <c r="AD91" s="1592"/>
      <c r="AE91" s="1592"/>
      <c r="AF91" s="1592"/>
      <c r="AG91" s="1592"/>
      <c r="AH91" s="1592"/>
      <c r="AI91" s="1592"/>
      <c r="AJ91" s="1592"/>
      <c r="AK91" s="1592"/>
      <c r="AL91" s="1592"/>
      <c r="AM91" s="1592"/>
      <c r="AN91" s="1592"/>
      <c r="AO91" s="1592"/>
      <c r="AP91" s="1592"/>
      <c r="AQ91" s="1592"/>
      <c r="AR91" s="1592"/>
      <c r="AS91" s="1592"/>
      <c r="AT91" s="1592"/>
    </row>
    <row r="92" spans="1:16384" ht="12.95" customHeight="1">
      <c r="A92" s="1592"/>
      <c r="B92" s="1592"/>
      <c r="C92" s="1592"/>
      <c r="D92" s="1592"/>
      <c r="E92" s="1592"/>
      <c r="F92" s="1592"/>
      <c r="G92" s="1592"/>
      <c r="H92" s="1592"/>
      <c r="I92" s="1592"/>
      <c r="J92" s="1592"/>
      <c r="K92" s="1592"/>
      <c r="L92" s="1592"/>
      <c r="M92" s="1592"/>
      <c r="N92" s="1592"/>
      <c r="O92" s="1592"/>
      <c r="P92" s="1592"/>
      <c r="Q92" s="1592"/>
      <c r="R92" s="1592"/>
      <c r="S92" s="1592"/>
      <c r="T92" s="1592"/>
      <c r="U92" s="1592"/>
      <c r="V92" s="1592"/>
      <c r="W92" s="1592"/>
      <c r="X92" s="1592"/>
      <c r="Y92" s="1592"/>
      <c r="Z92" s="1592"/>
      <c r="AA92" s="1592"/>
      <c r="AB92" s="1592"/>
      <c r="AC92" s="1592"/>
      <c r="AD92" s="1592"/>
      <c r="AE92" s="1592"/>
      <c r="AF92" s="1592"/>
      <c r="AG92" s="1592"/>
      <c r="AH92" s="1592"/>
      <c r="AI92" s="1592"/>
      <c r="AJ92" s="1592"/>
      <c r="AK92" s="1592"/>
      <c r="AL92" s="1592"/>
      <c r="AM92" s="1592"/>
      <c r="AN92" s="1592"/>
      <c r="AO92" s="1592"/>
      <c r="AP92" s="1592"/>
      <c r="AQ92" s="1592"/>
      <c r="AR92" s="1592"/>
      <c r="AS92" s="1592"/>
      <c r="AT92" s="1592"/>
    </row>
    <row r="93" spans="1:16384" ht="12.95" customHeight="1">
      <c r="A93" s="1592"/>
      <c r="B93" s="1592"/>
      <c r="C93" s="1592"/>
      <c r="D93" s="1592"/>
      <c r="E93" s="1592"/>
      <c r="F93" s="1592"/>
      <c r="G93" s="1592"/>
      <c r="H93" s="1592"/>
      <c r="I93" s="1592"/>
      <c r="J93" s="1592"/>
      <c r="K93" s="1592"/>
      <c r="L93" s="1592"/>
      <c r="M93" s="1592"/>
      <c r="N93" s="1592"/>
      <c r="O93" s="1592"/>
      <c r="P93" s="1592"/>
      <c r="Q93" s="1592"/>
      <c r="R93" s="1592"/>
      <c r="S93" s="1592"/>
      <c r="T93" s="1592"/>
      <c r="U93" s="1592"/>
      <c r="V93" s="1592"/>
      <c r="W93" s="1592"/>
      <c r="X93" s="1592"/>
      <c r="Y93" s="1592"/>
      <c r="Z93" s="1592"/>
      <c r="AA93" s="1592"/>
      <c r="AB93" s="1592"/>
      <c r="AC93" s="1592"/>
      <c r="AD93" s="1592"/>
      <c r="AE93" s="1592"/>
      <c r="AF93" s="1592"/>
      <c r="AG93" s="1592"/>
      <c r="AH93" s="1592"/>
      <c r="AI93" s="1592"/>
      <c r="AJ93" s="1592"/>
      <c r="AK93" s="1592"/>
      <c r="AL93" s="1592"/>
      <c r="AM93" s="1592"/>
      <c r="AN93" s="1592"/>
      <c r="AO93" s="1592"/>
      <c r="AP93" s="1592"/>
      <c r="AQ93" s="1592"/>
      <c r="AR93" s="1592"/>
      <c r="AS93" s="1592"/>
      <c r="AT93" s="1592"/>
    </row>
    <row r="94" spans="1:16384" ht="12.95" customHeight="1">
      <c r="A94" s="1592"/>
      <c r="B94" s="1592"/>
      <c r="C94" s="1592"/>
      <c r="D94" s="1592"/>
      <c r="E94" s="1592"/>
      <c r="F94" s="1592"/>
      <c r="G94" s="1592"/>
      <c r="H94" s="1592"/>
      <c r="I94" s="1592"/>
      <c r="J94" s="1592"/>
      <c r="K94" s="1592"/>
      <c r="L94" s="1592"/>
      <c r="M94" s="1592"/>
      <c r="N94" s="1592"/>
      <c r="O94" s="1592"/>
      <c r="P94" s="1592"/>
      <c r="Q94" s="1592"/>
      <c r="R94" s="1592"/>
      <c r="S94" s="1592"/>
      <c r="T94" s="1592"/>
      <c r="U94" s="1592"/>
      <c r="V94" s="1592"/>
      <c r="W94" s="1592"/>
      <c r="X94" s="1592"/>
      <c r="Y94" s="1592"/>
      <c r="Z94" s="1592"/>
      <c r="AA94" s="1592"/>
      <c r="AB94" s="1592"/>
      <c r="AC94" s="1592"/>
      <c r="AD94" s="1592"/>
      <c r="AE94" s="1592"/>
      <c r="AF94" s="1592"/>
      <c r="AG94" s="1592"/>
      <c r="AH94" s="1592"/>
      <c r="AI94" s="1592"/>
      <c r="AJ94" s="1592"/>
      <c r="AK94" s="1592"/>
      <c r="AL94" s="1592"/>
      <c r="AM94" s="1592"/>
      <c r="AN94" s="1592"/>
      <c r="AO94" s="1592"/>
      <c r="AP94" s="1592"/>
      <c r="AQ94" s="1592"/>
      <c r="AR94" s="1592"/>
      <c r="AS94" s="1592"/>
      <c r="AT94" s="1592"/>
    </row>
    <row r="95" spans="1:16384" ht="12.95" customHeight="1">
      <c r="A95" s="1592"/>
      <c r="B95" s="1592"/>
      <c r="C95" s="1592"/>
      <c r="D95" s="1592"/>
      <c r="E95" s="1592"/>
      <c r="F95" s="1592"/>
      <c r="G95" s="1592"/>
      <c r="H95" s="1592"/>
      <c r="I95" s="1592"/>
      <c r="J95" s="1592"/>
      <c r="K95" s="1592"/>
      <c r="L95" s="1592"/>
      <c r="M95" s="1592"/>
      <c r="N95" s="1592"/>
      <c r="O95" s="1592"/>
      <c r="P95" s="1592"/>
      <c r="Q95" s="1592"/>
      <c r="R95" s="1592"/>
      <c r="S95" s="1592"/>
      <c r="T95" s="1592"/>
      <c r="U95" s="1592"/>
      <c r="V95" s="1592"/>
      <c r="W95" s="1592"/>
      <c r="X95" s="1592"/>
      <c r="Y95" s="1592"/>
      <c r="Z95" s="1592"/>
      <c r="AA95" s="1592"/>
      <c r="AB95" s="1592"/>
      <c r="AC95" s="1592"/>
      <c r="AD95" s="1592"/>
      <c r="AE95" s="1592"/>
      <c r="AF95" s="1592"/>
      <c r="AG95" s="1592"/>
      <c r="AH95" s="1592"/>
      <c r="AI95" s="1592"/>
      <c r="AJ95" s="1592"/>
      <c r="AK95" s="1592"/>
      <c r="AL95" s="1592"/>
      <c r="AM95" s="1592"/>
      <c r="AN95" s="1592"/>
      <c r="AO95" s="1592"/>
      <c r="AP95" s="1592"/>
      <c r="AQ95" s="1592"/>
      <c r="AR95" s="1592"/>
      <c r="AS95" s="1592"/>
      <c r="AT95" s="1592"/>
    </row>
    <row r="96" spans="1:16384" ht="12.95" customHeight="1">
      <c r="A96" s="1592"/>
      <c r="B96" s="1592"/>
      <c r="C96" s="1592"/>
      <c r="D96" s="1592"/>
      <c r="E96" s="1592"/>
      <c r="F96" s="1592"/>
      <c r="G96" s="1592"/>
      <c r="H96" s="1592"/>
      <c r="I96" s="1592"/>
      <c r="J96" s="1592"/>
      <c r="K96" s="1592"/>
      <c r="L96" s="1592"/>
      <c r="M96" s="1592"/>
      <c r="N96" s="1592"/>
      <c r="O96" s="1592"/>
      <c r="P96" s="1592"/>
      <c r="Q96" s="1592"/>
      <c r="R96" s="1592"/>
      <c r="S96" s="1592"/>
      <c r="T96" s="1592"/>
      <c r="U96" s="1592"/>
      <c r="V96" s="1592"/>
      <c r="W96" s="1592"/>
      <c r="X96" s="1592"/>
      <c r="Y96" s="1592"/>
      <c r="Z96" s="1592"/>
      <c r="AA96" s="1592"/>
      <c r="AB96" s="1592"/>
      <c r="AC96" s="1592"/>
      <c r="AD96" s="1592"/>
      <c r="AE96" s="1592"/>
      <c r="AF96" s="1592"/>
      <c r="AG96" s="1592"/>
      <c r="AH96" s="1592"/>
      <c r="AI96" s="1592"/>
      <c r="AJ96" s="1592"/>
      <c r="AK96" s="1592"/>
      <c r="AL96" s="1592"/>
      <c r="AM96" s="1592"/>
      <c r="AN96" s="1592"/>
      <c r="AO96" s="1592"/>
      <c r="AP96" s="1592"/>
      <c r="AQ96" s="1592"/>
      <c r="AR96" s="1592"/>
      <c r="AS96" s="1592"/>
      <c r="AT96" s="1592"/>
    </row>
    <row r="97" spans="1:46" ht="12.95" customHeight="1">
      <c r="A97" s="1592"/>
      <c r="B97" s="1592"/>
      <c r="C97" s="1592"/>
      <c r="D97" s="1592"/>
      <c r="E97" s="1592"/>
      <c r="F97" s="1592"/>
      <c r="G97" s="1592"/>
      <c r="H97" s="1592"/>
      <c r="I97" s="1592"/>
      <c r="J97" s="1592"/>
      <c r="K97" s="1592"/>
      <c r="L97" s="1592"/>
      <c r="M97" s="1592"/>
      <c r="N97" s="1592"/>
      <c r="O97" s="1592"/>
      <c r="P97" s="1592"/>
      <c r="Q97" s="1592"/>
      <c r="R97" s="1592"/>
      <c r="S97" s="1592"/>
      <c r="T97" s="1592"/>
      <c r="U97" s="1592"/>
      <c r="V97" s="1592"/>
      <c r="W97" s="1592"/>
      <c r="X97" s="1592"/>
      <c r="Y97" s="1592"/>
      <c r="Z97" s="1592"/>
      <c r="AA97" s="1592"/>
      <c r="AB97" s="1592"/>
      <c r="AC97" s="1592"/>
      <c r="AD97" s="1592"/>
      <c r="AE97" s="1592"/>
      <c r="AF97" s="1592"/>
      <c r="AG97" s="1592"/>
      <c r="AH97" s="1592"/>
      <c r="AI97" s="1592"/>
      <c r="AJ97" s="1592"/>
      <c r="AK97" s="1592"/>
      <c r="AL97" s="1592"/>
      <c r="AM97" s="1592"/>
      <c r="AN97" s="1592"/>
      <c r="AO97" s="1592"/>
      <c r="AP97" s="1592"/>
      <c r="AQ97" s="1592"/>
      <c r="AR97" s="1592"/>
      <c r="AS97" s="1592"/>
      <c r="AT97" s="1592"/>
    </row>
    <row r="98" spans="1:46" ht="12.95" customHeight="1">
      <c r="A98" s="1592"/>
      <c r="B98" s="1592"/>
      <c r="C98" s="1592"/>
      <c r="D98" s="1592"/>
      <c r="E98" s="1592"/>
      <c r="F98" s="1592"/>
      <c r="G98" s="1592"/>
      <c r="H98" s="1592"/>
      <c r="I98" s="1592"/>
      <c r="J98" s="1592"/>
      <c r="K98" s="1592"/>
      <c r="L98" s="1592"/>
      <c r="M98" s="1592"/>
      <c r="N98" s="1592"/>
      <c r="O98" s="1592"/>
      <c r="P98" s="1592"/>
      <c r="Q98" s="1592"/>
      <c r="R98" s="1592"/>
      <c r="S98" s="1592"/>
      <c r="T98" s="1592"/>
      <c r="U98" s="1592"/>
      <c r="V98" s="1592"/>
      <c r="W98" s="1592"/>
      <c r="X98" s="1592"/>
      <c r="Y98" s="1592"/>
      <c r="Z98" s="1592"/>
      <c r="AA98" s="1592"/>
      <c r="AB98" s="1592"/>
      <c r="AC98" s="1592"/>
      <c r="AD98" s="1592"/>
      <c r="AE98" s="1592"/>
      <c r="AF98" s="1592"/>
      <c r="AG98" s="1592"/>
      <c r="AH98" s="1592"/>
      <c r="AI98" s="1592"/>
      <c r="AJ98" s="1592"/>
      <c r="AK98" s="1592"/>
      <c r="AL98" s="1592"/>
      <c r="AM98" s="1592"/>
      <c r="AN98" s="1592"/>
      <c r="AO98" s="1592"/>
      <c r="AP98" s="1592"/>
      <c r="AQ98" s="1592"/>
      <c r="AR98" s="1592"/>
      <c r="AS98" s="1592"/>
      <c r="AT98" s="1592"/>
    </row>
    <row r="99" spans="1:46" ht="12.95" customHeight="1">
      <c r="A99" s="1592"/>
      <c r="B99" s="1592"/>
      <c r="C99" s="1592"/>
      <c r="D99" s="1592"/>
      <c r="E99" s="1592"/>
      <c r="F99" s="1592"/>
      <c r="G99" s="1592"/>
      <c r="H99" s="1592"/>
      <c r="I99" s="1592"/>
      <c r="J99" s="1592"/>
      <c r="K99" s="1592"/>
      <c r="L99" s="1592"/>
      <c r="M99" s="1592"/>
      <c r="N99" s="1592"/>
      <c r="O99" s="1592"/>
      <c r="P99" s="1592"/>
      <c r="Q99" s="1592"/>
      <c r="R99" s="1592"/>
      <c r="S99" s="1592"/>
      <c r="T99" s="1592"/>
      <c r="U99" s="1592"/>
      <c r="V99" s="1592"/>
      <c r="W99" s="1592"/>
      <c r="X99" s="1592"/>
      <c r="Y99" s="1592"/>
      <c r="Z99" s="1592"/>
      <c r="AA99" s="1592"/>
      <c r="AB99" s="1592"/>
      <c r="AC99" s="1592"/>
      <c r="AD99" s="1592"/>
      <c r="AE99" s="1592"/>
      <c r="AF99" s="1592"/>
      <c r="AG99" s="1592"/>
      <c r="AH99" s="1592"/>
      <c r="AI99" s="1592"/>
      <c r="AJ99" s="1592"/>
      <c r="AK99" s="1592"/>
      <c r="AL99" s="1592"/>
      <c r="AM99" s="1592"/>
      <c r="AN99" s="1592"/>
      <c r="AO99" s="1592"/>
      <c r="AP99" s="1592"/>
      <c r="AQ99" s="1592"/>
      <c r="AR99" s="1592"/>
      <c r="AS99" s="1592"/>
      <c r="AT99" s="1592"/>
    </row>
    <row r="100" spans="1:46" ht="20.100000000000001" customHeight="1">
      <c r="A100" s="1592"/>
      <c r="B100" s="1592"/>
      <c r="C100" s="1592"/>
      <c r="D100" s="1592"/>
      <c r="E100" s="1592"/>
      <c r="F100" s="1592"/>
      <c r="G100" s="1592"/>
      <c r="H100" s="1592"/>
      <c r="I100" s="1592"/>
      <c r="J100" s="1592"/>
      <c r="K100" s="1592"/>
      <c r="L100" s="1592"/>
      <c r="M100" s="1592"/>
      <c r="N100" s="1592"/>
      <c r="O100" s="1592"/>
      <c r="P100" s="1592"/>
      <c r="Q100" s="1592"/>
      <c r="R100" s="1592"/>
      <c r="S100" s="1592"/>
      <c r="T100" s="1592"/>
      <c r="U100" s="1592"/>
      <c r="V100" s="1592"/>
      <c r="W100" s="1592"/>
      <c r="X100" s="1592"/>
      <c r="Y100" s="1592"/>
      <c r="Z100" s="1592"/>
      <c r="AA100" s="1592"/>
      <c r="AB100" s="1592"/>
      <c r="AC100" s="1592"/>
      <c r="AD100" s="1592"/>
      <c r="AE100" s="1592"/>
      <c r="AF100" s="1592"/>
      <c r="AG100" s="1592"/>
      <c r="AH100" s="1592"/>
      <c r="AI100" s="1592"/>
      <c r="AJ100" s="1592"/>
      <c r="AK100" s="1592"/>
      <c r="AL100" s="1592"/>
      <c r="AM100" s="1592"/>
      <c r="AN100" s="1592"/>
      <c r="AO100" s="1592"/>
      <c r="AP100" s="1592"/>
      <c r="AQ100" s="1592"/>
      <c r="AR100" s="1592"/>
      <c r="AS100" s="1592"/>
      <c r="AT100" s="159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2251</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2" t="s">
        <v>2252</v>
      </c>
      <c r="B107" s="1592"/>
      <c r="C107" s="1592"/>
      <c r="D107" s="1592"/>
      <c r="E107" s="1592"/>
      <c r="F107" s="1592"/>
      <c r="G107" s="1592"/>
      <c r="H107" s="1592"/>
      <c r="I107" s="1592"/>
      <c r="J107" s="1592"/>
      <c r="K107" s="1592"/>
      <c r="L107" s="1592"/>
      <c r="M107" s="1592"/>
      <c r="N107" s="1592"/>
      <c r="O107" s="1592"/>
      <c r="P107" s="1592"/>
      <c r="Q107" s="1592"/>
      <c r="R107" s="1592"/>
      <c r="S107" s="1592"/>
      <c r="T107" s="1592"/>
      <c r="U107" s="1592"/>
      <c r="V107" s="1592"/>
      <c r="W107" s="1592"/>
      <c r="X107" s="1592"/>
      <c r="Y107" s="1592"/>
      <c r="Z107" s="1592"/>
      <c r="AA107" s="1592"/>
      <c r="AB107" s="1592"/>
      <c r="AC107" s="1592"/>
      <c r="AD107" s="1592"/>
      <c r="AE107" s="1592"/>
      <c r="AF107" s="1592"/>
      <c r="AG107" s="1592"/>
      <c r="AH107" s="1592"/>
      <c r="AI107" s="1592"/>
      <c r="AJ107" s="1592"/>
      <c r="AK107" s="1592"/>
      <c r="AL107" s="1592"/>
      <c r="AM107" s="1592"/>
      <c r="AN107" s="1592"/>
      <c r="AO107" s="1592"/>
      <c r="AP107" s="1592"/>
      <c r="AQ107" s="1592"/>
      <c r="AR107" s="1592"/>
      <c r="AS107" s="1592"/>
      <c r="AT107" s="1592"/>
    </row>
    <row r="108" spans="1:46" ht="12.95" customHeight="1">
      <c r="A108" s="1592"/>
      <c r="B108" s="1592"/>
      <c r="C108" s="1592"/>
      <c r="D108" s="1592"/>
      <c r="E108" s="1592"/>
      <c r="F108" s="1592"/>
      <c r="G108" s="1592"/>
      <c r="H108" s="1592"/>
      <c r="I108" s="1592"/>
      <c r="J108" s="1592"/>
      <c r="K108" s="1592"/>
      <c r="L108" s="1592"/>
      <c r="M108" s="1592"/>
      <c r="N108" s="1592"/>
      <c r="O108" s="1592"/>
      <c r="P108" s="1592"/>
      <c r="Q108" s="1592"/>
      <c r="R108" s="1592"/>
      <c r="S108" s="1592"/>
      <c r="T108" s="1592"/>
      <c r="U108" s="1592"/>
      <c r="V108" s="1592"/>
      <c r="W108" s="1592"/>
      <c r="X108" s="1592"/>
      <c r="Y108" s="1592"/>
      <c r="Z108" s="1592"/>
      <c r="AA108" s="1592"/>
      <c r="AB108" s="1592"/>
      <c r="AC108" s="1592"/>
      <c r="AD108" s="1592"/>
      <c r="AE108" s="1592"/>
      <c r="AF108" s="1592"/>
      <c r="AG108" s="1592"/>
      <c r="AH108" s="1592"/>
      <c r="AI108" s="1592"/>
      <c r="AJ108" s="1592"/>
      <c r="AK108" s="1592"/>
      <c r="AL108" s="1592"/>
      <c r="AM108" s="1592"/>
      <c r="AN108" s="1592"/>
      <c r="AO108" s="1592"/>
      <c r="AP108" s="1592"/>
      <c r="AQ108" s="1592"/>
      <c r="AR108" s="1592"/>
      <c r="AS108" s="1592"/>
      <c r="AT108" s="159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2253</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1">
        <v>18</v>
      </c>
      <c r="H115" s="1111"/>
      <c r="I115" s="41" t="s">
        <v>412</v>
      </c>
      <c r="J115" s="41"/>
      <c r="L115" s="1432" t="s">
        <v>2541</v>
      </c>
      <c r="M115" s="1433"/>
      <c r="N115" s="1433"/>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32" t="s">
        <v>114</v>
      </c>
      <c r="D117" s="1433"/>
      <c r="E117" s="1433"/>
      <c r="F117" s="1433"/>
      <c r="G117" s="1433"/>
      <c r="H117" s="1433"/>
      <c r="I117" s="1433"/>
      <c r="J117" s="1433"/>
      <c r="K117" s="1433"/>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3" t="s">
        <v>2331</v>
      </c>
      <c r="Z118" s="1421"/>
      <c r="AA118" s="1421"/>
      <c r="AB118" s="1421"/>
      <c r="AC118" s="1421"/>
      <c r="AD118" s="1421"/>
      <c r="AE118" s="1421"/>
      <c r="AF118" s="1421"/>
      <c r="AG118" s="1421"/>
      <c r="AH118" s="1421"/>
      <c r="AI118" s="1421"/>
      <c r="AJ118" s="1421"/>
      <c r="AK118" s="1421"/>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3" t="s">
        <v>2332</v>
      </c>
      <c r="Z121" s="1421"/>
      <c r="AA121" s="1421"/>
      <c r="AB121" s="1421"/>
      <c r="AC121" s="1421"/>
      <c r="AD121" s="1421"/>
      <c r="AE121" s="1421"/>
      <c r="AF121" s="1421"/>
      <c r="AG121" s="1421"/>
      <c r="AH121" s="1421"/>
      <c r="AI121" s="1421"/>
      <c r="AJ121" s="1421"/>
      <c r="AK121" s="1421"/>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421" t="s">
        <v>2333</v>
      </c>
      <c r="P156" s="1421"/>
      <c r="Q156" s="1421"/>
      <c r="R156" s="1421"/>
      <c r="S156" s="1421"/>
      <c r="T156" s="1421"/>
      <c r="U156" s="1421"/>
      <c r="V156" s="1421"/>
      <c r="W156" s="1421"/>
      <c r="X156" s="1421"/>
      <c r="Y156" s="1421"/>
      <c r="Z156" s="1421"/>
      <c r="AA156" s="1421"/>
      <c r="AB156" s="1421"/>
      <c r="AC156" s="1421"/>
      <c r="AD156" s="1421"/>
      <c r="AE156" s="1421"/>
      <c r="AF156" s="1421"/>
      <c r="AG156" s="1421"/>
      <c r="AH156" s="1421"/>
      <c r="BT156" t="s">
        <v>79</v>
      </c>
    </row>
    <row r="157" spans="1:72" ht="12.95" customHeight="1">
      <c r="C157"/>
      <c r="D157" s="337" t="s">
        <v>543</v>
      </c>
      <c r="O157" s="1266" t="s">
        <v>2334</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709</v>
      </c>
      <c r="BN157" s="30" t="s">
        <v>422</v>
      </c>
      <c r="BT157" t="s">
        <v>28</v>
      </c>
    </row>
    <row r="158" spans="1:72" ht="12.95" customHeight="1">
      <c r="C158"/>
      <c r="D158" s="12" t="s">
        <v>544</v>
      </c>
      <c r="F158" s="12"/>
      <c r="G158" s="12"/>
      <c r="H158" s="12"/>
      <c r="I158" s="12"/>
      <c r="J158" s="12"/>
      <c r="K158" s="12"/>
      <c r="L158" s="12"/>
      <c r="M158" s="12"/>
      <c r="N158" s="12"/>
      <c r="O158" s="1419" t="s">
        <v>545</v>
      </c>
      <c r="P158" s="1419"/>
      <c r="Q158" s="1419"/>
      <c r="R158" s="1419"/>
      <c r="S158" s="1419"/>
      <c r="T158" s="1419"/>
      <c r="U158" s="1419"/>
      <c r="V158" s="1419"/>
      <c r="W158" s="1419"/>
      <c r="X158" s="1419"/>
      <c r="Y158" s="1419"/>
      <c r="Z158" s="1419"/>
      <c r="AA158" s="1419"/>
      <c r="AB158" s="1419"/>
      <c r="AC158" s="1419"/>
      <c r="AD158" s="1419"/>
      <c r="AE158" s="1419"/>
      <c r="AF158" s="1419"/>
      <c r="AG158" s="1419"/>
      <c r="AH158" s="1419"/>
      <c r="BN158" s="30" t="s">
        <v>423</v>
      </c>
      <c r="BT158" t="s">
        <v>29</v>
      </c>
    </row>
    <row r="159" spans="1:72" ht="12.95" customHeight="1">
      <c r="C159"/>
      <c r="D159" t="s">
        <v>647</v>
      </c>
      <c r="O159" s="1113" t="s">
        <v>2335</v>
      </c>
      <c r="P159" s="1117"/>
      <c r="Q159" s="1117"/>
      <c r="R159" s="1117"/>
      <c r="S159" s="1117"/>
      <c r="T159" s="1117"/>
      <c r="U159" s="1117"/>
      <c r="V159" s="1117"/>
      <c r="W159" s="1117"/>
      <c r="X159" s="1117"/>
      <c r="Y159" s="1117"/>
      <c r="Z159" s="1117"/>
      <c r="AA159" s="1117"/>
      <c r="AB159" s="1117"/>
      <c r="AC159" s="1117"/>
      <c r="AD159" s="1117"/>
      <c r="AE159" s="1117"/>
      <c r="AF159" s="1117"/>
      <c r="AG159" s="1117"/>
      <c r="AH159" s="1117"/>
      <c r="BN159" s="30" t="s">
        <v>73</v>
      </c>
      <c r="BT159" t="s">
        <v>384</v>
      </c>
    </row>
    <row r="160" spans="1:72" ht="12.95" customHeight="1">
      <c r="C160"/>
      <c r="D160" t="s">
        <v>648</v>
      </c>
      <c r="O160" s="1113" t="s">
        <v>2336</v>
      </c>
      <c r="P160" s="1421"/>
      <c r="Q160" s="1421"/>
      <c r="R160" s="1421"/>
      <c r="S160" s="1421"/>
      <c r="T160" s="1421"/>
      <c r="U160" s="1421"/>
      <c r="V160" s="1421"/>
      <c r="W160" s="1421"/>
      <c r="X160" s="1421"/>
      <c r="Y160" s="12"/>
      <c r="Z160" s="12"/>
      <c r="AA160" s="12"/>
      <c r="AB160" s="12"/>
      <c r="AC160" s="12"/>
      <c r="AD160" s="12"/>
      <c r="AE160" s="12"/>
      <c r="AF160" s="12"/>
      <c r="BN160" s="30" t="s">
        <v>75</v>
      </c>
      <c r="BT160" t="s">
        <v>385</v>
      </c>
    </row>
    <row r="161" spans="1:72" ht="12.95" customHeight="1">
      <c r="C161"/>
      <c r="D161" t="s">
        <v>649</v>
      </c>
      <c r="O161" s="1487">
        <v>94103</v>
      </c>
      <c r="P161" s="1487"/>
      <c r="Q161" s="1487"/>
      <c r="R161" s="1487"/>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83" t="s">
        <v>2337</v>
      </c>
      <c r="P162" s="1483"/>
      <c r="Q162" s="1483"/>
      <c r="R162" s="1483"/>
      <c r="S162" s="1483"/>
      <c r="T162" s="1483"/>
      <c r="V162" s="177" t="s">
        <v>12</v>
      </c>
      <c r="W162" s="1488"/>
      <c r="X162" s="1488"/>
      <c r="Y162" s="14"/>
      <c r="Z162" s="14"/>
      <c r="AA162" s="14"/>
      <c r="AB162" s="14"/>
      <c r="AC162" s="14"/>
      <c r="AD162" s="14"/>
      <c r="AE162" s="14"/>
      <c r="AF162" s="14"/>
      <c r="BJ162" t="s">
        <v>108</v>
      </c>
      <c r="BN162" s="30" t="s">
        <v>77</v>
      </c>
      <c r="BT162" t="s">
        <v>387</v>
      </c>
    </row>
    <row r="163" spans="1:72" ht="12.95" customHeight="1">
      <c r="C163"/>
      <c r="D163" t="s">
        <v>651</v>
      </c>
      <c r="O163" s="1483" t="s">
        <v>2338</v>
      </c>
      <c r="P163" s="1483"/>
      <c r="Q163" s="1483"/>
      <c r="R163" s="1483"/>
      <c r="S163" s="1483"/>
      <c r="T163" s="1483"/>
      <c r="U163" s="14"/>
      <c r="V163" s="14"/>
      <c r="W163" s="14"/>
      <c r="X163" s="14"/>
      <c r="Y163" s="14"/>
      <c r="Z163" s="14"/>
      <c r="AA163" s="14"/>
      <c r="AB163" s="14"/>
      <c r="AC163" s="14"/>
      <c r="AD163" s="14"/>
      <c r="AE163" s="14"/>
      <c r="AF163" s="14"/>
      <c r="BN163" s="30" t="s">
        <v>476</v>
      </c>
      <c r="BT163" t="s">
        <v>388</v>
      </c>
    </row>
    <row r="164" spans="1:72" ht="12.95" customHeight="1">
      <c r="C164"/>
      <c r="D164" t="s">
        <v>652</v>
      </c>
      <c r="O164" s="1482" t="s">
        <v>2339</v>
      </c>
      <c r="P164" s="1482"/>
      <c r="Q164" s="1482"/>
      <c r="R164" s="1482"/>
      <c r="S164" s="1482"/>
      <c r="T164" s="1482"/>
      <c r="U164" s="1482"/>
      <c r="V164" s="1482"/>
      <c r="W164" s="1482"/>
      <c r="X164" s="1482"/>
      <c r="Y164" s="1482"/>
      <c r="Z164" s="1482"/>
      <c r="AA164" s="1482"/>
      <c r="AB164" s="1482"/>
      <c r="AC164" s="1482"/>
      <c r="AD164" s="1482"/>
      <c r="AE164" s="1482"/>
      <c r="AF164" s="1482"/>
      <c r="AG164" s="1482"/>
      <c r="AH164" s="1482"/>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500" t="s">
        <v>2280</v>
      </c>
      <c r="E167" s="1500"/>
      <c r="F167" s="1500"/>
      <c r="G167" s="1500"/>
      <c r="H167" s="1500"/>
      <c r="I167" s="1500"/>
      <c r="J167" s="1500"/>
      <c r="K167" s="1500"/>
      <c r="L167" s="1500"/>
      <c r="M167" s="1500"/>
      <c r="N167" s="1500"/>
      <c r="O167" s="1500"/>
      <c r="P167" s="1500"/>
      <c r="Q167" s="1500"/>
      <c r="R167" s="1500"/>
      <c r="S167" s="1500"/>
      <c r="T167" s="1500"/>
      <c r="U167" s="1500"/>
      <c r="V167" s="1500"/>
      <c r="W167" s="1500"/>
      <c r="X167" s="1500"/>
      <c r="Y167" s="1500"/>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3" t="s">
        <v>379</v>
      </c>
      <c r="B169" s="1093"/>
      <c r="C169" s="1093"/>
      <c r="D169" s="1093"/>
      <c r="E169" s="1093"/>
      <c r="F169" s="1093"/>
      <c r="G169" s="1093"/>
      <c r="H169" s="1093"/>
      <c r="I169" s="1093"/>
      <c r="J169" s="1093"/>
      <c r="K169" s="1093"/>
      <c r="L169" s="1093"/>
      <c r="M169" s="1093"/>
      <c r="N169" s="1093"/>
      <c r="O169" s="1093"/>
      <c r="P169" s="1093"/>
      <c r="Q169" s="1093"/>
      <c r="R169" s="1093"/>
      <c r="S169" s="1093"/>
      <c r="T169" s="1093"/>
      <c r="U169" s="1093"/>
      <c r="V169" s="1093"/>
      <c r="W169" s="1093"/>
      <c r="X169" s="1093"/>
      <c r="Y169" s="1093"/>
      <c r="Z169" s="1093"/>
      <c r="AA169" s="1093"/>
      <c r="AB169" s="1093"/>
      <c r="AC169" s="1093"/>
      <c r="AD169" s="1093"/>
      <c r="AE169" s="1093"/>
      <c r="AF169" s="1093"/>
      <c r="AG169" s="1093"/>
      <c r="AH169" s="1093"/>
      <c r="AI169" s="1093"/>
      <c r="AJ169" s="1093"/>
      <c r="AK169" s="1093"/>
      <c r="AL169" s="1093"/>
      <c r="AM169" s="1093"/>
      <c r="AN169" s="1093"/>
      <c r="AO169" s="1093"/>
      <c r="AP169" s="1093"/>
      <c r="AQ169" s="1093"/>
      <c r="AR169" s="1093"/>
      <c r="AS169" s="1093"/>
      <c r="AT169" s="1093"/>
      <c r="AU169"/>
      <c r="BN169" s="264" t="s">
        <v>486</v>
      </c>
      <c r="BT169" t="s">
        <v>394</v>
      </c>
    </row>
    <row r="170" spans="1:72" s="956" customFormat="1" ht="12.95" customHeight="1">
      <c r="A170" s="1093"/>
      <c r="B170" s="1093"/>
      <c r="C170" s="1093"/>
      <c r="D170" s="1093"/>
      <c r="E170" s="1093"/>
      <c r="F170" s="1093"/>
      <c r="G170" s="1093"/>
      <c r="H170" s="1093"/>
      <c r="I170" s="1093"/>
      <c r="J170" s="1093"/>
      <c r="K170" s="1093"/>
      <c r="L170" s="1093"/>
      <c r="M170" s="1093"/>
      <c r="N170" s="1093"/>
      <c r="O170" s="1093"/>
      <c r="P170" s="1093"/>
      <c r="Q170" s="1093"/>
      <c r="R170" s="1093"/>
      <c r="S170" s="1093"/>
      <c r="T170" s="1093"/>
      <c r="U170" s="1093"/>
      <c r="V170" s="1093"/>
      <c r="W170" s="1093"/>
      <c r="X170" s="1093"/>
      <c r="Y170" s="1093"/>
      <c r="Z170" s="1093"/>
      <c r="AA170" s="1093"/>
      <c r="AB170" s="1093"/>
      <c r="AC170" s="1093"/>
      <c r="AD170" s="1093"/>
      <c r="AE170" s="1093"/>
      <c r="AF170" s="1093"/>
      <c r="AG170" s="1093"/>
      <c r="AH170" s="1093"/>
      <c r="AI170" s="1093"/>
      <c r="AJ170" s="1093"/>
      <c r="AK170" s="1093"/>
      <c r="AL170" s="1093"/>
      <c r="AM170" s="1093"/>
      <c r="AN170" s="1093"/>
      <c r="AO170" s="1093"/>
      <c r="AP170" s="1093"/>
      <c r="AQ170" s="1093"/>
      <c r="AR170" s="1093"/>
      <c r="AS170" s="1093"/>
      <c r="AT170" s="1093"/>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22" t="s">
        <v>505</v>
      </c>
      <c r="K173" s="1422"/>
      <c r="L173" s="1422"/>
      <c r="M173" s="1422"/>
      <c r="N173" s="1422"/>
      <c r="O173" s="1422"/>
      <c r="P173" s="1422"/>
      <c r="Q173" s="1422"/>
      <c r="R173" s="1422"/>
      <c r="S173" s="1422"/>
      <c r="U173" s="32"/>
      <c r="X173" s="32"/>
      <c r="BN173" s="30" t="s">
        <v>491</v>
      </c>
      <c r="BT173" t="s">
        <v>398</v>
      </c>
    </row>
    <row r="174" spans="1:72" ht="12.95" customHeight="1">
      <c r="C174" s="31"/>
      <c r="D174" t="s">
        <v>438</v>
      </c>
      <c r="U174" s="1108" t="s">
        <v>482</v>
      </c>
      <c r="V174" s="1108"/>
      <c r="BN174" s="30" t="s">
        <v>594</v>
      </c>
      <c r="BT174" t="s">
        <v>399</v>
      </c>
    </row>
    <row r="175" spans="1:72" ht="12.95" customHeight="1">
      <c r="C175" s="12"/>
      <c r="D175" s="33"/>
      <c r="E175" t="s">
        <v>230</v>
      </c>
      <c r="O175" s="34"/>
      <c r="P175" t="s">
        <v>2090</v>
      </c>
      <c r="T175" s="34" t="s">
        <v>231</v>
      </c>
      <c r="U175" s="1298"/>
      <c r="V175" s="1298"/>
      <c r="W175" s="1" t="s">
        <v>232</v>
      </c>
      <c r="X175" s="1485"/>
      <c r="Y175" s="1485"/>
      <c r="BN175" s="30" t="s">
        <v>595</v>
      </c>
      <c r="BT175" t="s">
        <v>400</v>
      </c>
    </row>
    <row r="176" spans="1:72" ht="12.95" customHeight="1">
      <c r="C176" s="31"/>
      <c r="D176" t="s">
        <v>279</v>
      </c>
      <c r="U176" s="1108" t="s">
        <v>108</v>
      </c>
      <c r="V176" s="1108"/>
      <c r="BN176" s="30" t="s">
        <v>597</v>
      </c>
      <c r="BT176" t="s">
        <v>401</v>
      </c>
    </row>
    <row r="177" spans="1:72" ht="12.95" customHeight="1">
      <c r="C177" s="31"/>
      <c r="D177" s="358" t="s">
        <v>1231</v>
      </c>
      <c r="BN177" s="30" t="s">
        <v>598</v>
      </c>
      <c r="BT177" t="s">
        <v>402</v>
      </c>
    </row>
    <row r="178" spans="1:72" ht="12.95" customHeight="1">
      <c r="C178" s="31"/>
      <c r="E178" s="358" t="s">
        <v>2090</v>
      </c>
      <c r="F178" s="358"/>
      <c r="G178" s="358"/>
      <c r="I178" s="936" t="s">
        <v>231</v>
      </c>
      <c r="J178" s="1492">
        <v>23</v>
      </c>
      <c r="K178" s="1492"/>
      <c r="L178" s="367" t="s">
        <v>232</v>
      </c>
      <c r="M178" s="1493" t="s">
        <v>2340</v>
      </c>
      <c r="N178" s="1119"/>
      <c r="O178" s="358"/>
      <c r="P178" s="358"/>
      <c r="Q178" s="358"/>
      <c r="R178" s="358"/>
      <c r="U178" s="358" t="s">
        <v>1232</v>
      </c>
      <c r="V178" s="358"/>
      <c r="W178" s="358"/>
      <c r="X178" s="358"/>
      <c r="Y178" s="358"/>
      <c r="Z178" s="358"/>
      <c r="AA178" s="358"/>
      <c r="AB178" s="358"/>
      <c r="AD178" s="1494">
        <v>2500000</v>
      </c>
      <c r="AE178" s="1494"/>
      <c r="AF178" s="1494"/>
      <c r="AG178" s="1494"/>
      <c r="AH178" s="1494"/>
      <c r="BN178" s="30" t="s">
        <v>599</v>
      </c>
      <c r="BT178" t="s">
        <v>403</v>
      </c>
    </row>
    <row r="179" spans="1:72" ht="12.95" customHeight="1">
      <c r="C179" s="31"/>
      <c r="BN179" s="30" t="s">
        <v>600</v>
      </c>
      <c r="BT179" t="s">
        <v>404</v>
      </c>
    </row>
    <row r="180" spans="1:72" ht="12.95" customHeight="1">
      <c r="C180" s="12"/>
      <c r="D180" t="s">
        <v>2091</v>
      </c>
      <c r="O180" s="358"/>
      <c r="P180" s="358"/>
      <c r="Q180" s="358"/>
      <c r="R180" s="358"/>
      <c r="Y180" s="1108" t="s">
        <v>108</v>
      </c>
      <c r="Z180" s="1465"/>
      <c r="BN180" s="30" t="s">
        <v>602</v>
      </c>
      <c r="BT180" t="s">
        <v>405</v>
      </c>
    </row>
    <row r="181" spans="1:72" ht="12.95" customHeight="1">
      <c r="C181" s="12"/>
      <c r="D181" s="35"/>
      <c r="E181" s="358" t="s">
        <v>1230</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7" t="str">
        <f>H17</f>
        <v>Derek Silva Community</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574</v>
      </c>
      <c r="BT184" t="s">
        <v>409</v>
      </c>
    </row>
    <row r="185" spans="1:72" ht="12.95" customHeight="1">
      <c r="C185" s="29"/>
      <c r="D185" t="s">
        <v>429</v>
      </c>
      <c r="I185" s="1265" t="s">
        <v>2341</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121</v>
      </c>
      <c r="BN185" s="30" t="s">
        <v>575</v>
      </c>
      <c r="BT185" t="s">
        <v>839</v>
      </c>
    </row>
    <row r="186" spans="1:72" ht="12.95" customHeight="1">
      <c r="C186" s="29"/>
      <c r="E186" t="s">
        <v>62</v>
      </c>
      <c r="BN186" s="30" t="s">
        <v>576</v>
      </c>
      <c r="BT186" t="s">
        <v>840</v>
      </c>
    </row>
    <row r="187" spans="1:72" ht="12.95" customHeight="1">
      <c r="C187" s="29"/>
      <c r="E187" s="1369"/>
      <c r="F187" s="1369"/>
      <c r="G187" s="1369"/>
      <c r="H187" s="1369"/>
      <c r="I187" s="1369"/>
      <c r="J187" s="1369"/>
      <c r="K187" s="1369"/>
      <c r="L187" s="1369"/>
      <c r="M187" s="1369"/>
      <c r="N187" s="1369"/>
      <c r="O187" s="1369"/>
      <c r="P187" s="1369"/>
      <c r="Q187" s="1369"/>
      <c r="R187" s="1369"/>
      <c r="S187" s="1369"/>
      <c r="T187" s="1369"/>
      <c r="U187" s="1369"/>
      <c r="V187" s="1369"/>
      <c r="W187" s="1369"/>
      <c r="X187" s="1369"/>
      <c r="Y187" s="1369"/>
      <c r="Z187" s="1369"/>
      <c r="AA187" s="1369"/>
      <c r="AB187" s="1369"/>
      <c r="AC187" s="1369"/>
      <c r="AD187" s="1369"/>
      <c r="AE187" s="1369"/>
      <c r="BN187" s="30" t="s">
        <v>577</v>
      </c>
      <c r="BT187" t="s">
        <v>841</v>
      </c>
    </row>
    <row r="188" spans="1:72" ht="12.95" customHeight="1">
      <c r="C188" s="29"/>
      <c r="E188" s="1370"/>
      <c r="F188" s="1370"/>
      <c r="G188" s="1370"/>
      <c r="H188" s="1370"/>
      <c r="I188" s="1370"/>
      <c r="J188" s="1370"/>
      <c r="K188" s="1370"/>
      <c r="L188" s="1370"/>
      <c r="M188" s="1370"/>
      <c r="N188" s="1370"/>
      <c r="O188" s="1370"/>
      <c r="P188" s="1370"/>
      <c r="Q188" s="1370"/>
      <c r="R188" s="1370"/>
      <c r="S188" s="1370"/>
      <c r="T188" s="1370"/>
      <c r="U188" s="1370"/>
      <c r="V188" s="1370"/>
      <c r="W188" s="1370"/>
      <c r="X188" s="1370"/>
      <c r="Y188" s="1370"/>
      <c r="Z188" s="1370"/>
      <c r="AA188" s="1370"/>
      <c r="AB188" s="1370"/>
      <c r="AC188" s="1370"/>
      <c r="AD188" s="1370"/>
      <c r="AE188" s="1370"/>
      <c r="BN188" s="30" t="s">
        <v>579</v>
      </c>
      <c r="BT188" t="s">
        <v>842</v>
      </c>
    </row>
    <row r="189" spans="1:72" ht="12.95" customHeight="1">
      <c r="C189" s="29"/>
      <c r="D189" t="s">
        <v>430</v>
      </c>
      <c r="I189" s="1113" t="s">
        <v>114</v>
      </c>
      <c r="J189" s="1117"/>
      <c r="K189" s="1117"/>
      <c r="L189" s="1117"/>
      <c r="M189" s="1117"/>
      <c r="N189" s="1117"/>
      <c r="O189" s="1117"/>
      <c r="P189" s="1117"/>
      <c r="Q189" t="s">
        <v>432</v>
      </c>
      <c r="T189" s="1117" t="s">
        <v>114</v>
      </c>
      <c r="U189" s="1117"/>
      <c r="V189" s="1117"/>
      <c r="W189" s="1117"/>
      <c r="X189" s="1117"/>
      <c r="Y189" s="1117"/>
      <c r="Z189" s="1117"/>
      <c r="AA189" s="1117"/>
      <c r="AB189" s="1117"/>
      <c r="AC189" s="1117"/>
      <c r="AD189" s="1117"/>
      <c r="AE189" s="1117"/>
      <c r="BC189" t="s">
        <v>79</v>
      </c>
      <c r="BH189" s="41" t="s">
        <v>124</v>
      </c>
      <c r="BN189" s="30" t="s">
        <v>580</v>
      </c>
      <c r="BT189" t="s">
        <v>109</v>
      </c>
    </row>
    <row r="190" spans="1:72" ht="12.95" customHeight="1">
      <c r="C190" s="29"/>
      <c r="D190" t="s">
        <v>433</v>
      </c>
      <c r="I190" s="1265">
        <v>94102</v>
      </c>
      <c r="J190" s="1265"/>
      <c r="K190" s="1265"/>
      <c r="L190" s="1265"/>
      <c r="M190" s="1265"/>
      <c r="N190" s="1265"/>
      <c r="O190" t="s">
        <v>435</v>
      </c>
      <c r="T190" s="1490">
        <v>168.02</v>
      </c>
      <c r="U190" s="1490"/>
      <c r="V190" s="1490"/>
      <c r="W190" s="1490"/>
      <c r="X190" s="1490"/>
      <c r="Y190" s="1490"/>
      <c r="Z190" s="1490"/>
      <c r="AA190" s="1490"/>
      <c r="AB190" s="1490"/>
      <c r="AC190" s="1490"/>
      <c r="AD190" s="1490"/>
      <c r="AE190" s="1490"/>
      <c r="BC190" t="s">
        <v>663</v>
      </c>
      <c r="BH190" t="s">
        <v>663</v>
      </c>
      <c r="BN190" s="30" t="s">
        <v>421</v>
      </c>
      <c r="BT190" t="s">
        <v>110</v>
      </c>
    </row>
    <row r="191" spans="1:72" ht="12.95" customHeight="1">
      <c r="C191" s="29"/>
      <c r="D191" t="s">
        <v>81</v>
      </c>
      <c r="N191" s="1369" t="s">
        <v>2342</v>
      </c>
      <c r="O191" s="1369"/>
      <c r="P191" s="1369"/>
      <c r="Q191" s="1369"/>
      <c r="R191" s="1369"/>
      <c r="S191" s="1369"/>
      <c r="T191" s="1369"/>
      <c r="U191" s="1369"/>
      <c r="V191" s="1369"/>
      <c r="W191" s="1369"/>
      <c r="X191" s="1369"/>
      <c r="Y191" s="1369"/>
      <c r="Z191" s="1369"/>
      <c r="AA191" s="1369"/>
      <c r="AB191" s="1369"/>
      <c r="AC191" s="1369"/>
      <c r="AD191" s="1369"/>
      <c r="AE191" s="1369"/>
      <c r="BC191" t="s">
        <v>1422</v>
      </c>
      <c r="BH191" t="s">
        <v>1422</v>
      </c>
      <c r="BN191" s="30" t="s">
        <v>582</v>
      </c>
      <c r="BT191" t="s">
        <v>111</v>
      </c>
    </row>
    <row r="192" spans="1:72" ht="12.95" customHeight="1">
      <c r="C192" s="29"/>
      <c r="M192" s="49"/>
      <c r="N192" s="1370"/>
      <c r="O192" s="1370"/>
      <c r="P192" s="1370"/>
      <c r="Q192" s="1370"/>
      <c r="R192" s="1370"/>
      <c r="S192" s="1370"/>
      <c r="T192" s="1370"/>
      <c r="U192" s="1370"/>
      <c r="V192" s="1370"/>
      <c r="W192" s="1370"/>
      <c r="X192" s="1370"/>
      <c r="Y192" s="1370"/>
      <c r="Z192" s="1370"/>
      <c r="AA192" s="1370"/>
      <c r="AB192" s="1370"/>
      <c r="AC192" s="1370"/>
      <c r="AD192" s="1370"/>
      <c r="AE192" s="1370"/>
      <c r="BC192" t="s">
        <v>664</v>
      </c>
      <c r="BH192" t="s">
        <v>615</v>
      </c>
      <c r="BN192" s="30" t="s">
        <v>583</v>
      </c>
      <c r="BT192" t="s">
        <v>112</v>
      </c>
    </row>
    <row r="193" spans="1:73" ht="12.95" customHeight="1">
      <c r="C193" s="29"/>
      <c r="D193" t="s">
        <v>436</v>
      </c>
      <c r="T193" s="1108" t="s">
        <v>482</v>
      </c>
      <c r="U193" s="1108"/>
      <c r="W193" s="41" t="s">
        <v>1874</v>
      </c>
      <c r="AA193" s="1498"/>
      <c r="AB193" s="1498"/>
      <c r="AC193" s="1498"/>
      <c r="BC193" t="s">
        <v>564</v>
      </c>
      <c r="BH193" s="5" t="s">
        <v>1427</v>
      </c>
      <c r="BN193" s="30" t="s">
        <v>584</v>
      </c>
      <c r="BT193" t="s">
        <v>113</v>
      </c>
    </row>
    <row r="194" spans="1:73" ht="12.95" customHeight="1">
      <c r="C194" s="29"/>
      <c r="D194" t="s">
        <v>118</v>
      </c>
      <c r="T194" s="1065" t="s">
        <v>482</v>
      </c>
      <c r="U194" s="1065"/>
      <c r="W194" t="s">
        <v>63</v>
      </c>
      <c r="AI194" s="1108" t="s">
        <v>482</v>
      </c>
      <c r="AJ194" s="1108"/>
      <c r="AX194" s="5" t="s">
        <v>124</v>
      </c>
      <c r="BC194" t="s">
        <v>615</v>
      </c>
      <c r="BN194" s="30" t="s">
        <v>753</v>
      </c>
      <c r="BT194" t="s">
        <v>114</v>
      </c>
    </row>
    <row r="195" spans="1:73" ht="12.95" customHeight="1">
      <c r="C195" s="29"/>
      <c r="D195" s="41" t="s">
        <v>1725</v>
      </c>
      <c r="T195" s="1065" t="s">
        <v>482</v>
      </c>
      <c r="U195" s="1065"/>
      <c r="X195" s="794" t="s">
        <v>2092</v>
      </c>
      <c r="AX195" s="5" t="s">
        <v>1150</v>
      </c>
      <c r="BN195" s="30" t="s">
        <v>754</v>
      </c>
      <c r="BT195" t="s">
        <v>115</v>
      </c>
    </row>
    <row r="196" spans="1:73" ht="12.95" customHeight="1">
      <c r="C196" s="29"/>
      <c r="D196" s="5" t="s">
        <v>1155</v>
      </c>
      <c r="T196" s="1065" t="s">
        <v>482</v>
      </c>
      <c r="U196" s="1065"/>
      <c r="AK196" s="1497"/>
      <c r="AL196" s="1497"/>
      <c r="AX196" s="41" t="s">
        <v>2183</v>
      </c>
      <c r="BN196" s="30" t="s">
        <v>755</v>
      </c>
      <c r="BT196" t="s">
        <v>116</v>
      </c>
    </row>
    <row r="197" spans="1:73" ht="12.95" customHeight="1">
      <c r="C197" s="29"/>
      <c r="D197" s="41" t="s">
        <v>1875</v>
      </c>
      <c r="T197" s="1108" t="s">
        <v>482</v>
      </c>
      <c r="U197" s="1108"/>
      <c r="AX197" s="5" t="s">
        <v>1151</v>
      </c>
      <c r="BC197" t="s">
        <v>79</v>
      </c>
      <c r="BN197" s="30" t="s">
        <v>756</v>
      </c>
      <c r="BT197" t="s">
        <v>117</v>
      </c>
    </row>
    <row r="198" spans="1:73" ht="12.95" customHeight="1">
      <c r="C198" s="29"/>
      <c r="D198" s="41" t="s">
        <v>1903</v>
      </c>
      <c r="W198" s="1366" t="s">
        <v>482</v>
      </c>
      <c r="X198" s="1108"/>
      <c r="AX198" s="5" t="s">
        <v>1152</v>
      </c>
      <c r="BC198" t="s">
        <v>1103</v>
      </c>
      <c r="BN198" s="30" t="s">
        <v>757</v>
      </c>
      <c r="BT198" t="s">
        <v>803</v>
      </c>
    </row>
    <row r="199" spans="1:73" ht="12.95" customHeight="1">
      <c r="C199" s="29"/>
      <c r="L199" s="307"/>
      <c r="M199" s="307"/>
      <c r="N199" s="307"/>
      <c r="O199" s="307"/>
      <c r="P199" s="307"/>
      <c r="Q199" s="918" t="s">
        <v>2093</v>
      </c>
      <c r="R199" s="1113" t="s">
        <v>2007</v>
      </c>
      <c r="S199" s="1113"/>
      <c r="T199" s="1113"/>
      <c r="U199" s="1113"/>
      <c r="V199" s="1113"/>
      <c r="W199" s="1113"/>
      <c r="X199" s="1113"/>
      <c r="Y199" s="1113"/>
      <c r="Z199" s="1113"/>
      <c r="AA199" s="1113"/>
      <c r="AB199" s="1113"/>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2009</v>
      </c>
      <c r="AH200" s="1"/>
      <c r="AI200" s="1"/>
      <c r="AX200" s="41" t="s">
        <v>2271</v>
      </c>
      <c r="BC200" s="41" t="s">
        <v>2043</v>
      </c>
      <c r="BN200" s="264" t="s">
        <v>658</v>
      </c>
      <c r="BO200" s="21"/>
      <c r="BP200" s="40"/>
      <c r="BQ200" s="40"/>
      <c r="BR200" s="40"/>
      <c r="BS200" s="40"/>
      <c r="BT200" s="40" t="s">
        <v>805</v>
      </c>
    </row>
    <row r="201" spans="1:73" ht="12.95" customHeight="1">
      <c r="C201" s="29"/>
      <c r="AX201" s="41" t="s">
        <v>2042</v>
      </c>
      <c r="BC201" t="s">
        <v>861</v>
      </c>
      <c r="BN201" s="30" t="s">
        <v>659</v>
      </c>
      <c r="BO201" s="21"/>
      <c r="BP201" s="40"/>
      <c r="BQ201" s="40"/>
      <c r="BR201" s="40"/>
      <c r="BS201" s="40"/>
      <c r="BT201" s="40" t="s">
        <v>806</v>
      </c>
    </row>
    <row r="202" spans="1:73" ht="12.95" customHeight="1">
      <c r="A202" s="3" t="s">
        <v>119</v>
      </c>
      <c r="C202" s="3" t="s">
        <v>1149</v>
      </c>
      <c r="AX202" s="5" t="s">
        <v>1154</v>
      </c>
      <c r="BC202" t="s">
        <v>1433</v>
      </c>
      <c r="BN202" s="30" t="s">
        <v>660</v>
      </c>
      <c r="BT202" s="40" t="s">
        <v>807</v>
      </c>
      <c r="BU202" s="21"/>
    </row>
    <row r="203" spans="1:73" ht="12.95" customHeight="1">
      <c r="C203"/>
      <c r="D203" s="1267" t="str">
        <f>IF(AND(M25&gt;0,M27&gt;0),"Federal and State","Federal Only")</f>
        <v>Federal and State</v>
      </c>
      <c r="E203" s="1267"/>
      <c r="F203" s="1267"/>
      <c r="G203" s="1267"/>
      <c r="H203" s="1267"/>
      <c r="I203" s="1267"/>
      <c r="J203" s="1267"/>
      <c r="K203" s="1267"/>
      <c r="L203" s="1267"/>
      <c r="M203" s="1267"/>
      <c r="P203" s="1501">
        <f>M25</f>
        <v>2500000</v>
      </c>
      <c r="Q203" s="1501"/>
      <c r="R203" s="1501"/>
      <c r="S203" s="1501"/>
      <c r="T203" s="1501"/>
      <c r="U203" s="1501"/>
      <c r="W203" s="1501">
        <f>M27</f>
        <v>9310451</v>
      </c>
      <c r="X203" s="1501"/>
      <c r="Y203" s="1501"/>
      <c r="Z203" s="1501"/>
      <c r="AA203" s="1501"/>
      <c r="AB203" s="1501"/>
      <c r="AV203" t="s">
        <v>124</v>
      </c>
      <c r="AX203" s="5" t="s">
        <v>564</v>
      </c>
      <c r="BC203" t="s">
        <v>1431</v>
      </c>
      <c r="BN203" s="30" t="s">
        <v>661</v>
      </c>
      <c r="BT203" s="40" t="s">
        <v>808</v>
      </c>
      <c r="BU203" s="21"/>
    </row>
    <row r="204" spans="1:73" ht="12.95" customHeight="1">
      <c r="C204" s="29"/>
      <c r="P204" s="1415" t="s">
        <v>175</v>
      </c>
      <c r="Q204" s="1415"/>
      <c r="R204" s="1415"/>
      <c r="S204" s="1415"/>
      <c r="T204" s="1415"/>
      <c r="U204" s="1415"/>
      <c r="V204" s="36"/>
      <c r="W204" s="1415" t="s">
        <v>176</v>
      </c>
      <c r="X204" s="1415"/>
      <c r="Y204" s="1415"/>
      <c r="Z204" s="1415"/>
      <c r="AA204" s="1415"/>
      <c r="AB204" s="1415"/>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2272</v>
      </c>
      <c r="BN207" s="30" t="s">
        <v>1</v>
      </c>
      <c r="BT207" s="40" t="s">
        <v>811</v>
      </c>
    </row>
    <row r="208" spans="1:73" ht="12.95" customHeight="1">
      <c r="C208" s="29"/>
      <c r="D208" s="1421" t="s">
        <v>2343</v>
      </c>
      <c r="E208" s="1421"/>
      <c r="F208" s="1421"/>
      <c r="G208" s="1421"/>
      <c r="H208" s="1421"/>
      <c r="I208" s="1421"/>
      <c r="J208" s="1421"/>
      <c r="K208" s="1421"/>
      <c r="L208" s="1421"/>
      <c r="M208" s="1421"/>
      <c r="X208" s="800"/>
      <c r="Y208" s="911"/>
      <c r="Z208" s="801"/>
      <c r="AA208" s="801"/>
      <c r="AB208" s="801"/>
      <c r="AC208" s="801"/>
      <c r="AD208" s="801"/>
      <c r="AE208" s="801"/>
      <c r="AF208" s="801"/>
      <c r="AG208" s="801"/>
      <c r="AH208" s="801"/>
      <c r="AI208" s="801"/>
      <c r="AJ208" s="801"/>
      <c r="AK208" s="802"/>
      <c r="BC208" t="s">
        <v>1432</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3" t="s">
        <v>124</v>
      </c>
      <c r="E211" s="1421"/>
      <c r="F211" s="1421"/>
      <c r="G211" s="1421"/>
      <c r="H211" s="1421"/>
      <c r="I211" s="1421"/>
      <c r="J211" s="1421"/>
      <c r="K211" s="1421"/>
      <c r="L211" s="1421"/>
      <c r="M211" s="1421"/>
      <c r="N211" s="1421"/>
      <c r="O211" s="1421"/>
      <c r="P211" s="1421"/>
      <c r="X211" s="800"/>
      <c r="Y211" s="1491" t="s">
        <v>482</v>
      </c>
      <c r="Z211" s="1491"/>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1423</v>
      </c>
      <c r="AX213" t="s">
        <v>2005</v>
      </c>
      <c r="BC213" t="s">
        <v>626</v>
      </c>
      <c r="BN213" s="30" t="s">
        <v>6</v>
      </c>
      <c r="BT213" s="40" t="s">
        <v>816</v>
      </c>
    </row>
    <row r="214" spans="1:72" ht="12.95" customHeight="1">
      <c r="C214" s="29"/>
      <c r="D214" s="1489" t="s">
        <v>664</v>
      </c>
      <c r="E214" s="1489"/>
      <c r="F214" s="1489"/>
      <c r="G214" s="1489"/>
      <c r="H214" s="1489"/>
      <c r="I214" s="1489"/>
      <c r="J214" s="1489"/>
      <c r="AX214" t="s">
        <v>2006</v>
      </c>
      <c r="BC214" t="s">
        <v>630</v>
      </c>
      <c r="BN214" s="30" t="s">
        <v>443</v>
      </c>
      <c r="BT214" s="40" t="s">
        <v>817</v>
      </c>
    </row>
    <row r="215" spans="1:72" ht="12.95" customHeight="1">
      <c r="C215"/>
      <c r="D215" s="35"/>
      <c r="E215" s="41" t="s">
        <v>2297</v>
      </c>
      <c r="S215" s="1499">
        <v>69</v>
      </c>
      <c r="T215" s="1499"/>
      <c r="V215" s="1495">
        <f>IFERROR(S215/AG441,"")</f>
        <v>1</v>
      </c>
      <c r="W215" s="1495"/>
      <c r="AX215" t="s">
        <v>2007</v>
      </c>
      <c r="BC215" t="s">
        <v>627</v>
      </c>
    </row>
    <row r="216" spans="1:72" ht="12.95" customHeight="1">
      <c r="C216"/>
      <c r="D216" s="35"/>
      <c r="E216" s="934" t="s">
        <v>2292</v>
      </c>
      <c r="AX216" t="s">
        <v>2008</v>
      </c>
      <c r="BC216" t="s">
        <v>744</v>
      </c>
    </row>
    <row r="217" spans="1:72" ht="12.95" customHeight="1">
      <c r="C217"/>
      <c r="E217" s="1436" t="s">
        <v>124</v>
      </c>
      <c r="F217" s="1436"/>
      <c r="G217" s="1436"/>
      <c r="H217" s="1436"/>
      <c r="I217" s="1436"/>
      <c r="J217" s="1436"/>
      <c r="K217" s="1436"/>
      <c r="L217" s="1436"/>
      <c r="M217" s="1436"/>
      <c r="N217" s="1436"/>
      <c r="O217" s="1436"/>
      <c r="P217" s="1436"/>
      <c r="Q217" s="1436"/>
      <c r="R217" s="1436"/>
      <c r="S217" s="1436"/>
      <c r="T217" s="1436"/>
      <c r="U217" s="1436"/>
      <c r="V217" s="1436"/>
      <c r="W217" s="1436"/>
      <c r="X217" s="1436"/>
      <c r="Y217" s="1436"/>
      <c r="Z217" s="1436"/>
      <c r="AA217" s="49"/>
      <c r="AB217" s="49"/>
      <c r="AC217" s="49"/>
      <c r="AD217" s="49"/>
      <c r="AE217" s="49"/>
      <c r="AF217" s="49"/>
      <c r="AX217" s="41" t="s">
        <v>2010</v>
      </c>
      <c r="BC217" t="s">
        <v>628</v>
      </c>
    </row>
    <row r="218" spans="1:72" ht="12.95" customHeight="1">
      <c r="C218"/>
      <c r="E218" s="41" t="s">
        <v>1946</v>
      </c>
      <c r="AA218" s="49"/>
      <c r="AC218" s="1431"/>
      <c r="AD218" s="1431"/>
      <c r="AE218" s="1431"/>
      <c r="AF218" s="1431"/>
      <c r="AG218" s="1431"/>
      <c r="AH218" s="1431"/>
      <c r="AI218" s="1431"/>
      <c r="AJ218" s="1431"/>
      <c r="AK218" s="1431"/>
      <c r="AL218" s="1431"/>
      <c r="AM218" s="1431"/>
      <c r="BC218" t="s">
        <v>629</v>
      </c>
      <c r="BI218" s="39"/>
    </row>
    <row r="219" spans="1:72" ht="12.95" customHeight="1">
      <c r="C219"/>
      <c r="E219" s="41" t="s">
        <v>1947</v>
      </c>
      <c r="AA219" s="49"/>
      <c r="AC219" s="1431"/>
      <c r="AD219" s="1431"/>
      <c r="AE219" s="1431"/>
      <c r="AF219" s="1431"/>
      <c r="AG219" s="1431"/>
      <c r="AH219" s="1431"/>
      <c r="AI219" s="1431"/>
      <c r="AJ219" s="1431"/>
      <c r="AK219" s="1431"/>
      <c r="AL219" s="1431"/>
      <c r="AM219" s="143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3" t="s">
        <v>74</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5" customHeight="1">
      <c r="C224"/>
      <c r="AJ224" s="5"/>
    </row>
    <row r="225" spans="1:59" ht="12.95" customHeight="1">
      <c r="C225"/>
      <c r="D225" t="s">
        <v>557</v>
      </c>
      <c r="O225" s="1108">
        <v>11</v>
      </c>
      <c r="P225" s="1108"/>
    </row>
    <row r="226" spans="1:59" ht="12.95" customHeight="1">
      <c r="C226"/>
      <c r="D226" t="s">
        <v>558</v>
      </c>
      <c r="O226" s="1108">
        <v>17</v>
      </c>
      <c r="P226" s="1108"/>
      <c r="BB226" s="5" t="s">
        <v>638</v>
      </c>
      <c r="BG226" s="407">
        <f>IF(AND(AND($M$251="for profit",$M$259="for profit",$M$267="nonprofit")),2,0)</f>
        <v>0</v>
      </c>
    </row>
    <row r="227" spans="1:59" ht="12.95" customHeight="1">
      <c r="C227"/>
      <c r="D227" t="s">
        <v>559</v>
      </c>
      <c r="O227" s="1108">
        <v>11</v>
      </c>
      <c r="P227" s="1108"/>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93" t="s">
        <v>495</v>
      </c>
      <c r="B231" s="1093"/>
      <c r="C231" s="1093"/>
      <c r="D231" s="1093"/>
      <c r="E231" s="1093"/>
      <c r="F231" s="1093"/>
      <c r="G231" s="1093"/>
      <c r="H231" s="1093"/>
      <c r="I231" s="1093"/>
      <c r="J231" s="1093"/>
      <c r="K231" s="1093"/>
      <c r="L231" s="1093"/>
      <c r="M231" s="1093"/>
      <c r="N231" s="1093"/>
      <c r="O231" s="1093"/>
      <c r="P231" s="1093"/>
      <c r="Q231" s="1093"/>
      <c r="R231" s="1093"/>
      <c r="S231" s="1093"/>
      <c r="T231" s="1093"/>
      <c r="U231" s="1093"/>
      <c r="V231" s="1093"/>
      <c r="W231" s="1093"/>
      <c r="X231" s="1093"/>
      <c r="Y231" s="1093"/>
      <c r="Z231" s="1093"/>
      <c r="AA231" s="1093"/>
      <c r="AB231" s="1093"/>
      <c r="AC231" s="1093"/>
      <c r="AD231" s="1093"/>
      <c r="AE231" s="1093"/>
      <c r="AF231" s="1093"/>
      <c r="AG231" s="1093"/>
      <c r="AH231" s="1093"/>
      <c r="AI231" s="1093"/>
      <c r="AJ231" s="1093"/>
      <c r="AK231" s="1093"/>
      <c r="AL231" s="1093"/>
      <c r="AM231" s="1093"/>
      <c r="AN231" s="1093"/>
      <c r="AO231" s="1093"/>
      <c r="AP231" s="1093"/>
      <c r="AQ231" s="1093"/>
      <c r="AR231" s="1093"/>
      <c r="AS231" s="1093"/>
      <c r="AT231" s="1093"/>
    </row>
    <row r="232" spans="1:59" ht="12.95" customHeight="1">
      <c r="A232" s="1093"/>
      <c r="B232" s="1093"/>
      <c r="C232" s="1093"/>
      <c r="D232" s="1093"/>
      <c r="E232" s="1093"/>
      <c r="F232" s="1093"/>
      <c r="G232" s="1093"/>
      <c r="H232" s="1093"/>
      <c r="I232" s="1093"/>
      <c r="J232" s="1093"/>
      <c r="K232" s="1093"/>
      <c r="L232" s="1093"/>
      <c r="M232" s="1093"/>
      <c r="N232" s="1093"/>
      <c r="O232" s="1093"/>
      <c r="P232" s="1093"/>
      <c r="Q232" s="1093"/>
      <c r="R232" s="1093"/>
      <c r="S232" s="1093"/>
      <c r="T232" s="1093"/>
      <c r="U232" s="1093"/>
      <c r="V232" s="1093"/>
      <c r="W232" s="1093"/>
      <c r="X232" s="1093"/>
      <c r="Y232" s="1093"/>
      <c r="Z232" s="1093"/>
      <c r="AA232" s="1093"/>
      <c r="AB232" s="1093"/>
      <c r="AC232" s="1093"/>
      <c r="AD232" s="1093"/>
      <c r="AE232" s="1093"/>
      <c r="AF232" s="1093"/>
      <c r="AG232" s="1093"/>
      <c r="AH232" s="1093"/>
      <c r="AI232" s="1093"/>
      <c r="AJ232" s="1093"/>
      <c r="AK232" s="1093"/>
      <c r="AL232" s="1093"/>
      <c r="AM232" s="1093"/>
      <c r="AN232" s="1093"/>
      <c r="AO232" s="1093"/>
      <c r="AP232" s="1093"/>
      <c r="AQ232" s="1093"/>
      <c r="AR232" s="1093"/>
      <c r="AS232" s="1093"/>
      <c r="AT232" s="1093"/>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7" t="str">
        <f>H15</f>
        <v xml:space="preserve">Mercy Housing California </v>
      </c>
      <c r="N235" s="1417"/>
      <c r="O235" s="1417"/>
      <c r="P235" s="1417"/>
      <c r="Q235" s="1417"/>
      <c r="R235" s="1417"/>
      <c r="S235" s="1417"/>
      <c r="T235" s="1417"/>
      <c r="U235" s="1417"/>
      <c r="V235" s="1417"/>
      <c r="W235" s="1417"/>
      <c r="X235" s="1417"/>
      <c r="Y235" s="1417"/>
      <c r="Z235" s="1417"/>
      <c r="AA235" s="1417"/>
      <c r="AB235" s="1417"/>
      <c r="AC235" s="1417"/>
      <c r="AD235" s="1417"/>
      <c r="AE235" s="1417"/>
      <c r="AF235" s="1417"/>
      <c r="AG235" s="1417"/>
      <c r="AH235" s="1417"/>
      <c r="AI235" s="1417"/>
      <c r="AJ235" s="1417"/>
      <c r="AK235" s="1417"/>
      <c r="BB235" s="3"/>
      <c r="BG235" s="5"/>
    </row>
    <row r="236" spans="1:59" ht="12.95" customHeight="1">
      <c r="C236"/>
      <c r="D236" s="5" t="s">
        <v>372</v>
      </c>
      <c r="E236" s="5"/>
      <c r="F236" s="5"/>
      <c r="G236" s="5"/>
      <c r="H236" s="5"/>
      <c r="I236" s="5"/>
      <c r="J236" s="5"/>
      <c r="K236" s="5"/>
      <c r="M236" s="1421" t="s">
        <v>2344</v>
      </c>
      <c r="N236" s="1421"/>
      <c r="O236" s="1421"/>
      <c r="P236" s="1421"/>
      <c r="Q236" s="1421"/>
      <c r="R236" s="1421"/>
      <c r="S236" s="1421"/>
      <c r="T236" s="1421"/>
      <c r="U236" s="1421"/>
      <c r="V236" s="1421"/>
      <c r="W236" s="1421"/>
      <c r="X236" s="1421"/>
      <c r="Y236" s="1421"/>
      <c r="Z236" s="1421"/>
      <c r="AA236" s="1421"/>
      <c r="AB236" s="1421"/>
      <c r="AC236" s="1421"/>
      <c r="AD236" s="1421"/>
      <c r="AE236" s="1421"/>
      <c r="AM236" s="41"/>
      <c r="AN236" s="41"/>
      <c r="BB236" t="s">
        <v>637</v>
      </c>
      <c r="BG236" s="407">
        <f>IF(AND(AND($M$251="nonprofit",$M$259="nonprofit",$M$267="nonprofit")),1,0)</f>
        <v>0</v>
      </c>
    </row>
    <row r="237" spans="1:59" ht="12.95" customHeight="1">
      <c r="C237"/>
      <c r="D237" s="5" t="s">
        <v>430</v>
      </c>
      <c r="E237" s="5"/>
      <c r="M237" s="1113" t="s">
        <v>114</v>
      </c>
      <c r="N237" s="1421"/>
      <c r="O237" s="1421"/>
      <c r="P237" s="1421"/>
      <c r="Q237" s="1421"/>
      <c r="R237" s="1421"/>
      <c r="S237" s="1421"/>
      <c r="T237" s="1421"/>
      <c r="V237" s="42" t="s">
        <v>373</v>
      </c>
      <c r="W237" s="1496" t="s">
        <v>2346</v>
      </c>
      <c r="X237" s="1266"/>
      <c r="Y237" s="5" t="s">
        <v>433</v>
      </c>
      <c r="AC237" s="1421">
        <v>94102</v>
      </c>
      <c r="AD237" s="1421"/>
      <c r="AE237" s="1421"/>
      <c r="AN237" s="41"/>
      <c r="BB237" t="s">
        <v>637</v>
      </c>
      <c r="BG237" s="407">
        <f>IF(AND(AND($M$251="nonprofit",$M$259="nonprofit",$M$267="(select one)")),1,0)</f>
        <v>0</v>
      </c>
    </row>
    <row r="238" spans="1:59" ht="12.95" customHeight="1">
      <c r="C238"/>
      <c r="D238" s="5" t="s">
        <v>374</v>
      </c>
      <c r="E238" s="5"/>
      <c r="F238" s="5"/>
      <c r="G238" s="5"/>
      <c r="H238" s="5"/>
      <c r="I238" s="5"/>
      <c r="J238" s="5"/>
      <c r="K238" s="28"/>
      <c r="M238" s="1421" t="s">
        <v>2331</v>
      </c>
      <c r="N238" s="1421"/>
      <c r="O238" s="1421"/>
      <c r="P238" s="1421"/>
      <c r="Q238" s="1421"/>
      <c r="R238" s="1421"/>
      <c r="S238" s="1421"/>
      <c r="T238" s="1421"/>
      <c r="U238" s="1421"/>
      <c r="V238" s="1421"/>
      <c r="W238" s="1421"/>
      <c r="X238" s="1421"/>
      <c r="Y238" s="1421"/>
      <c r="Z238" s="1421"/>
      <c r="AA238" s="1421"/>
      <c r="AB238" s="1421"/>
      <c r="AC238" s="1421"/>
      <c r="AD238" s="1421"/>
      <c r="AE238" s="1421"/>
      <c r="AI238" s="5"/>
      <c r="AJ238" s="5"/>
      <c r="AK238" s="5"/>
      <c r="AL238" s="5"/>
      <c r="AN238" s="41"/>
      <c r="BB238" t="s">
        <v>637</v>
      </c>
      <c r="BG238" s="407">
        <f>IF(AND(AND($M$251="nonprofit",$M$259="(select one)",$M$267="(select one)")),1,0)</f>
        <v>1</v>
      </c>
    </row>
    <row r="239" spans="1:59" ht="12.95" customHeight="1">
      <c r="C239"/>
      <c r="D239" s="5" t="s">
        <v>375</v>
      </c>
      <c r="E239" s="5"/>
      <c r="F239" s="5"/>
      <c r="M239" s="1486" t="s">
        <v>2347</v>
      </c>
      <c r="N239" s="1486"/>
      <c r="O239" s="1486"/>
      <c r="P239" s="1486"/>
      <c r="Q239" s="1486"/>
      <c r="R239" s="1486"/>
      <c r="S239" s="5" t="s">
        <v>818</v>
      </c>
      <c r="T239" s="5"/>
      <c r="U239" s="1266"/>
      <c r="V239" s="1266"/>
      <c r="W239" s="1266"/>
      <c r="X239" s="5" t="s">
        <v>376</v>
      </c>
      <c r="Z239" s="1268"/>
      <c r="AA239" s="1268"/>
      <c r="AB239" s="1268"/>
      <c r="AC239" s="1268"/>
      <c r="AD239" s="1268"/>
      <c r="AE239" s="1268"/>
      <c r="AM239" s="41"/>
      <c r="AN239" s="41"/>
      <c r="BB239" t="s">
        <v>1009</v>
      </c>
      <c r="BG239" s="407">
        <f>IF(AND(AND($M$251="for profit",$M$259="for profit",$M$267="for profit")),3,0)</f>
        <v>0</v>
      </c>
    </row>
    <row r="240" spans="1:59" ht="12.95" customHeight="1">
      <c r="C240"/>
      <c r="D240" s="5" t="s">
        <v>377</v>
      </c>
      <c r="E240" s="5"/>
      <c r="F240" s="5"/>
      <c r="M240" s="1482" t="s">
        <v>2348</v>
      </c>
      <c r="N240" s="1482"/>
      <c r="O240" s="1482"/>
      <c r="P240" s="1482"/>
      <c r="Q240" s="1482"/>
      <c r="R240" s="1482"/>
      <c r="S240" s="1482"/>
      <c r="T240" s="1482"/>
      <c r="U240" s="1482"/>
      <c r="V240" s="1482"/>
      <c r="W240" s="1482"/>
      <c r="X240" s="1482"/>
      <c r="Y240" s="1482"/>
      <c r="Z240" s="1482"/>
      <c r="AA240" s="1482"/>
      <c r="AB240" s="1482"/>
      <c r="AC240" s="1482"/>
      <c r="AD240" s="1482"/>
      <c r="AE240" s="1482"/>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5" t="s">
        <v>494</v>
      </c>
      <c r="N241" s="1265"/>
      <c r="O241" s="1265"/>
      <c r="P241" s="1265"/>
      <c r="Q241" s="1265"/>
      <c r="R241" s="1265"/>
      <c r="S241" s="1265"/>
      <c r="T241" s="1265"/>
      <c r="U241" s="5" t="s">
        <v>1144</v>
      </c>
      <c r="AA241" s="1435" t="s">
        <v>2539</v>
      </c>
      <c r="AB241" s="1416"/>
      <c r="AC241" s="1416"/>
      <c r="AD241" s="1416"/>
      <c r="AE241" s="1416"/>
      <c r="AF241" s="1416"/>
      <c r="AG241" s="1416"/>
      <c r="AH241" s="1416"/>
      <c r="AI241" s="1416"/>
      <c r="AJ241" s="1416"/>
      <c r="AK241" s="1416"/>
      <c r="AL241" s="41"/>
      <c r="AM241" s="5"/>
      <c r="AN241" s="41"/>
      <c r="AO241" s="41"/>
      <c r="BB241" t="s">
        <v>1009</v>
      </c>
      <c r="BG241" s="408">
        <f>IF(AND(AND($M$251="for profit",$M$259="(select one)",$M$267="(select one)")),3,0)</f>
        <v>0</v>
      </c>
    </row>
    <row r="242" spans="1:67" ht="12.95" customHeight="1">
      <c r="C242"/>
      <c r="D242" t="s">
        <v>631</v>
      </c>
      <c r="M242" s="1113"/>
      <c r="N242" s="1117"/>
      <c r="O242" s="1117"/>
      <c r="P242" s="1117"/>
      <c r="Q242" s="1117"/>
      <c r="R242" s="1117"/>
      <c r="S242" s="1117"/>
      <c r="T242" s="1117"/>
      <c r="U242" s="1117"/>
      <c r="V242" s="1117"/>
      <c r="W242" s="1117"/>
      <c r="X242" s="1117"/>
      <c r="Y242" s="1117"/>
      <c r="Z242" s="1117"/>
      <c r="AA242" s="1117"/>
      <c r="AB242" s="1117"/>
      <c r="AC242" s="1117"/>
      <c r="AD242" s="1117"/>
      <c r="AE242" s="1117"/>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1465</v>
      </c>
      <c r="D245" s="5" t="s">
        <v>632</v>
      </c>
      <c r="E245" s="5"/>
      <c r="F245" s="5"/>
      <c r="G245" s="5"/>
      <c r="H245" s="5"/>
      <c r="I245" s="5"/>
      <c r="J245" s="5"/>
      <c r="K245" s="5"/>
      <c r="L245" s="5"/>
      <c r="M245" s="1430" t="s">
        <v>2540</v>
      </c>
      <c r="N245" s="1430"/>
      <c r="O245" s="1430"/>
      <c r="P245" s="1430"/>
      <c r="Q245" s="1430"/>
      <c r="R245" s="1430"/>
      <c r="S245" s="1430"/>
      <c r="T245" s="1430"/>
      <c r="U245" s="1430"/>
      <c r="V245" s="1430"/>
      <c r="W245" s="1430"/>
      <c r="X245" s="1430"/>
      <c r="Y245" s="1430"/>
      <c r="Z245" s="1430"/>
      <c r="AA245" s="1430"/>
      <c r="AB245" s="1430"/>
      <c r="AC245" s="1430"/>
      <c r="AD245" s="1430"/>
      <c r="AE245" s="1430"/>
      <c r="AF245" s="1481" t="s">
        <v>2345</v>
      </c>
      <c r="AG245" s="1481"/>
      <c r="AH245" s="1481"/>
      <c r="AI245" s="1481"/>
      <c r="AJ245" s="1481"/>
      <c r="AK245" s="1481"/>
      <c r="AM245" s="5"/>
      <c r="AN245" s="41"/>
      <c r="BB245" s="5" t="s">
        <v>892</v>
      </c>
      <c r="BH245">
        <v>2</v>
      </c>
      <c r="BI245" t="s">
        <v>744</v>
      </c>
      <c r="BO245" s="409" t="str">
        <f>IFERROR(VLOOKUP(AZ260,BH244:BI246,2,FALSE),"")</f>
        <v>Nonprofit</v>
      </c>
    </row>
    <row r="246" spans="1:67" ht="12.95" customHeight="1">
      <c r="A246" s="28"/>
      <c r="B246" s="5"/>
      <c r="C246" s="5"/>
      <c r="D246" s="5" t="s">
        <v>372</v>
      </c>
      <c r="E246" s="5"/>
      <c r="F246" s="5"/>
      <c r="G246" s="5"/>
      <c r="H246" s="5"/>
      <c r="I246" s="5"/>
      <c r="J246" s="5"/>
      <c r="K246" s="5"/>
      <c r="L246" s="5"/>
      <c r="M246" s="1421" t="s">
        <v>2344</v>
      </c>
      <c r="N246" s="1421"/>
      <c r="O246" s="1421"/>
      <c r="P246" s="1421"/>
      <c r="Q246" s="1421"/>
      <c r="R246" s="1421"/>
      <c r="S246" s="1421"/>
      <c r="T246" s="1421"/>
      <c r="U246" s="1421"/>
      <c r="V246" s="1421"/>
      <c r="W246" s="1421"/>
      <c r="X246" s="1421"/>
      <c r="Y246" s="1421"/>
      <c r="Z246" s="1421"/>
      <c r="AA246" s="1421"/>
      <c r="AB246" s="1421"/>
      <c r="AC246" s="1421"/>
      <c r="AD246" s="1421"/>
      <c r="AE246" s="1421"/>
      <c r="AL246" s="5"/>
      <c r="AN246" s="41"/>
      <c r="BB246" s="5" t="s">
        <v>454</v>
      </c>
      <c r="BH246">
        <v>3</v>
      </c>
      <c r="BI246" t="s">
        <v>636</v>
      </c>
    </row>
    <row r="247" spans="1:67" ht="12.95" customHeight="1">
      <c r="A247" s="28"/>
      <c r="B247" s="5"/>
      <c r="C247" s="5"/>
      <c r="D247" s="5" t="s">
        <v>430</v>
      </c>
      <c r="E247" s="5"/>
      <c r="M247" s="1113" t="s">
        <v>114</v>
      </c>
      <c r="N247" s="1421"/>
      <c r="O247" s="1421"/>
      <c r="P247" s="1421"/>
      <c r="Q247" s="1421"/>
      <c r="R247" s="1421"/>
      <c r="S247" s="1421"/>
      <c r="T247" s="1421"/>
      <c r="V247" s="42" t="s">
        <v>373</v>
      </c>
      <c r="W247" s="1496" t="s">
        <v>2346</v>
      </c>
      <c r="X247" s="1266"/>
      <c r="Y247" s="5" t="s">
        <v>433</v>
      </c>
      <c r="AC247" s="1421">
        <v>94102</v>
      </c>
      <c r="AD247" s="1421"/>
      <c r="AE247" s="1421"/>
      <c r="AN247" s="41"/>
    </row>
    <row r="248" spans="1:67" ht="12.95" customHeight="1">
      <c r="A248" s="28"/>
      <c r="B248" s="5"/>
      <c r="C248" s="5"/>
      <c r="D248" s="5" t="s">
        <v>374</v>
      </c>
      <c r="E248" s="5"/>
      <c r="F248" s="5"/>
      <c r="G248" s="5"/>
      <c r="H248" s="5"/>
      <c r="I248" s="5"/>
      <c r="J248" s="5"/>
      <c r="K248" s="5"/>
      <c r="L248" s="28"/>
      <c r="M248" s="1421" t="s">
        <v>2331</v>
      </c>
      <c r="N248" s="1421"/>
      <c r="O248" s="1421"/>
      <c r="P248" s="1421"/>
      <c r="Q248" s="1421"/>
      <c r="R248" s="1421"/>
      <c r="S248" s="1421"/>
      <c r="T248" s="1421"/>
      <c r="U248" s="1421"/>
      <c r="V248" s="1421"/>
      <c r="W248" s="1421"/>
      <c r="X248" s="1421"/>
      <c r="Y248" s="1421"/>
      <c r="Z248" s="1421"/>
      <c r="AA248" s="1421"/>
      <c r="AB248" s="1421"/>
      <c r="AC248" s="1421"/>
      <c r="AD248" s="1421"/>
      <c r="AE248" s="1421"/>
      <c r="AJ248" s="5"/>
      <c r="AK248" s="5"/>
      <c r="AL248" s="5"/>
      <c r="AN248" s="41"/>
    </row>
    <row r="249" spans="1:67" ht="12.95" customHeight="1">
      <c r="A249" s="28"/>
      <c r="B249" s="5"/>
      <c r="C249" s="5"/>
      <c r="D249" s="5" t="s">
        <v>375</v>
      </c>
      <c r="E249" s="5"/>
      <c r="F249" s="5"/>
      <c r="M249" s="1268" t="s">
        <v>2347</v>
      </c>
      <c r="N249" s="1268"/>
      <c r="O249" s="1268"/>
      <c r="P249" s="1268"/>
      <c r="Q249" s="1268"/>
      <c r="R249" s="1268"/>
      <c r="S249" s="5" t="s">
        <v>818</v>
      </c>
      <c r="T249" s="5"/>
      <c r="U249" s="1266"/>
      <c r="V249" s="1266"/>
      <c r="W249" s="1266"/>
      <c r="X249" s="5" t="s">
        <v>376</v>
      </c>
      <c r="Z249" s="1268"/>
      <c r="AA249" s="1268"/>
      <c r="AB249" s="1268"/>
      <c r="AC249" s="1268"/>
      <c r="AD249" s="1268"/>
      <c r="AE249" s="1268"/>
      <c r="AM249" s="5"/>
      <c r="AN249" s="41"/>
    </row>
    <row r="250" spans="1:67" ht="12.95" customHeight="1">
      <c r="A250" s="28"/>
      <c r="B250" s="5"/>
      <c r="C250" s="5"/>
      <c r="D250" s="5" t="s">
        <v>377</v>
      </c>
      <c r="E250" s="5"/>
      <c r="F250" s="5"/>
      <c r="M250" s="1482" t="s">
        <v>2348</v>
      </c>
      <c r="N250" s="1482"/>
      <c r="O250" s="1482"/>
      <c r="P250" s="1482"/>
      <c r="Q250" s="1482"/>
      <c r="R250" s="1482"/>
      <c r="S250" s="1482"/>
      <c r="T250" s="1482"/>
      <c r="U250" s="1482"/>
      <c r="V250" s="1482"/>
      <c r="W250" s="1482"/>
      <c r="X250" s="1482"/>
      <c r="Y250" s="1482"/>
      <c r="Z250" s="1482"/>
      <c r="AA250" s="1482"/>
      <c r="AB250" s="1482"/>
      <c r="AC250" s="1482"/>
      <c r="AD250" s="1482"/>
      <c r="AE250" s="1482"/>
      <c r="AG250" s="5"/>
      <c r="AH250" s="5"/>
      <c r="AI250" s="5"/>
      <c r="AJ250" s="5"/>
      <c r="AK250" s="5"/>
      <c r="AL250" s="5"/>
    </row>
    <row r="251" spans="1:67" ht="12.95" customHeight="1">
      <c r="A251" s="18"/>
      <c r="B251" s="5"/>
      <c r="C251" s="62"/>
      <c r="D251" s="5" t="s">
        <v>635</v>
      </c>
      <c r="E251" s="5"/>
      <c r="F251" s="5"/>
      <c r="G251" s="5"/>
      <c r="H251" s="5"/>
      <c r="I251" s="5"/>
      <c r="J251" s="5"/>
      <c r="K251" s="5"/>
      <c r="L251" s="5"/>
      <c r="M251" s="1265" t="s">
        <v>634</v>
      </c>
      <c r="N251" s="1265"/>
      <c r="O251" s="1265"/>
      <c r="P251" s="1265"/>
      <c r="Q251" s="1265"/>
      <c r="R251" s="1265"/>
      <c r="S251" s="1265"/>
      <c r="T251" s="1265"/>
      <c r="U251" s="5" t="s">
        <v>1144</v>
      </c>
      <c r="AA251" s="1416" t="s">
        <v>2349</v>
      </c>
      <c r="AB251" s="1416"/>
      <c r="AC251" s="1416"/>
      <c r="AD251" s="1416"/>
      <c r="AE251" s="1416"/>
      <c r="AF251" s="1416"/>
      <c r="AG251" s="1416"/>
      <c r="AH251" s="1416"/>
      <c r="AI251" s="1416"/>
      <c r="AJ251" s="1416"/>
      <c r="AK251" s="141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30"/>
      <c r="N253" s="1430"/>
      <c r="O253" s="1430"/>
      <c r="P253" s="1430"/>
      <c r="Q253" s="1430"/>
      <c r="R253" s="1430"/>
      <c r="S253" s="1430"/>
      <c r="T253" s="1430"/>
      <c r="U253" s="1430"/>
      <c r="V253" s="1430"/>
      <c r="W253" s="1430"/>
      <c r="X253" s="1430"/>
      <c r="Y253" s="1430"/>
      <c r="Z253" s="1430"/>
      <c r="AA253" s="1430"/>
      <c r="AB253" s="1430"/>
      <c r="AC253" s="1430"/>
      <c r="AD253" s="1430"/>
      <c r="AE253" s="1430"/>
      <c r="AF253" s="1481" t="s">
        <v>79</v>
      </c>
      <c r="AG253" s="1481"/>
      <c r="AH253" s="1481"/>
      <c r="AI253" s="1481"/>
      <c r="AJ253" s="1481"/>
      <c r="AK253" s="1481"/>
      <c r="AM253" s="5"/>
    </row>
    <row r="254" spans="1:67" ht="12.95" customHeight="1">
      <c r="A254" s="28"/>
      <c r="B254" s="5"/>
      <c r="C254" s="5"/>
      <c r="D254" s="5" t="s">
        <v>372</v>
      </c>
      <c r="E254" s="5"/>
      <c r="F254" s="5"/>
      <c r="G254" s="5"/>
      <c r="H254" s="5"/>
      <c r="I254" s="5"/>
      <c r="J254" s="5"/>
      <c r="K254" s="5"/>
      <c r="L254" s="5"/>
      <c r="M254" s="1421"/>
      <c r="N254" s="1421"/>
      <c r="O254" s="1421"/>
      <c r="P254" s="1421"/>
      <c r="Q254" s="1421"/>
      <c r="R254" s="1421"/>
      <c r="S254" s="1421"/>
      <c r="T254" s="1421"/>
      <c r="U254" s="1421"/>
      <c r="V254" s="1421"/>
      <c r="W254" s="1421"/>
      <c r="X254" s="1421"/>
      <c r="Y254" s="1421"/>
      <c r="Z254" s="1421"/>
      <c r="AA254" s="1421"/>
      <c r="AB254" s="1421"/>
      <c r="AC254" s="1421"/>
      <c r="AD254" s="1421"/>
      <c r="AE254" s="1421"/>
      <c r="AL254" s="5"/>
    </row>
    <row r="255" spans="1:67" ht="12.95" customHeight="1">
      <c r="A255" s="28"/>
      <c r="B255" s="5"/>
      <c r="C255" s="5"/>
      <c r="D255" s="5" t="s">
        <v>430</v>
      </c>
      <c r="E255" s="5"/>
      <c r="M255" s="1421"/>
      <c r="N255" s="1421"/>
      <c r="O255" s="1421"/>
      <c r="P255" s="1421"/>
      <c r="Q255" s="1421"/>
      <c r="R255" s="1421"/>
      <c r="S255" s="1421"/>
      <c r="T255" s="1421"/>
      <c r="V255" s="42" t="s">
        <v>373</v>
      </c>
      <c r="W255" s="1266"/>
      <c r="X255" s="1266"/>
      <c r="Y255" s="5" t="s">
        <v>433</v>
      </c>
      <c r="AC255" s="1421"/>
      <c r="AD255" s="1421"/>
      <c r="AE255" s="1421"/>
    </row>
    <row r="256" spans="1:67" ht="12.95" customHeight="1">
      <c r="A256" s="28"/>
      <c r="B256" s="5"/>
      <c r="C256" s="5"/>
      <c r="D256" s="5" t="s">
        <v>374</v>
      </c>
      <c r="E256" s="5"/>
      <c r="F256" s="5"/>
      <c r="G256" s="5"/>
      <c r="H256" s="5"/>
      <c r="I256" s="5"/>
      <c r="J256" s="5"/>
      <c r="K256" s="5"/>
      <c r="L256" s="28"/>
      <c r="M256" s="1421"/>
      <c r="N256" s="1421"/>
      <c r="O256" s="1421"/>
      <c r="P256" s="1421"/>
      <c r="Q256" s="1421"/>
      <c r="R256" s="1421"/>
      <c r="S256" s="1421"/>
      <c r="T256" s="1421"/>
      <c r="U256" s="1421"/>
      <c r="V256" s="1421"/>
      <c r="W256" s="1421"/>
      <c r="X256" s="1421"/>
      <c r="Y256" s="1421"/>
      <c r="Z256" s="1421"/>
      <c r="AA256" s="1421"/>
      <c r="AB256" s="1421"/>
      <c r="AC256" s="1421"/>
      <c r="AD256" s="1421"/>
      <c r="AE256" s="1421"/>
      <c r="AJ256" s="5"/>
      <c r="AK256" s="5"/>
      <c r="AL256" s="5"/>
    </row>
    <row r="257" spans="1:53" ht="12.95" customHeight="1">
      <c r="A257" s="28"/>
      <c r="B257" s="5"/>
      <c r="C257" s="5"/>
      <c r="D257" s="5" t="s">
        <v>375</v>
      </c>
      <c r="E257" s="5"/>
      <c r="F257" s="5"/>
      <c r="M257" s="1268"/>
      <c r="N257" s="1268"/>
      <c r="O257" s="1268"/>
      <c r="P257" s="1268"/>
      <c r="Q257" s="1268"/>
      <c r="R257" s="1268"/>
      <c r="S257" s="5" t="s">
        <v>818</v>
      </c>
      <c r="T257" s="5"/>
      <c r="U257" s="1266"/>
      <c r="V257" s="1266"/>
      <c r="W257" s="1266"/>
      <c r="X257" s="5" t="s">
        <v>376</v>
      </c>
      <c r="Z257" s="1268"/>
      <c r="AA257" s="1268"/>
      <c r="AB257" s="1268"/>
      <c r="AC257" s="1268"/>
      <c r="AD257" s="1268"/>
      <c r="AE257" s="1268"/>
      <c r="BA257" s="43"/>
    </row>
    <row r="258" spans="1:53" ht="12.95" customHeight="1">
      <c r="A258" s="28"/>
      <c r="B258" s="5"/>
      <c r="C258" s="5"/>
      <c r="D258" s="5" t="s">
        <v>377</v>
      </c>
      <c r="E258" s="5"/>
      <c r="F258" s="5"/>
      <c r="M258" s="1482"/>
      <c r="N258" s="1482"/>
      <c r="O258" s="1482"/>
      <c r="P258" s="1482"/>
      <c r="Q258" s="1482"/>
      <c r="R258" s="1482"/>
      <c r="S258" s="1482"/>
      <c r="T258" s="1482"/>
      <c r="U258" s="1482"/>
      <c r="V258" s="1482"/>
      <c r="W258" s="1482"/>
      <c r="X258" s="1482"/>
      <c r="Y258" s="1482"/>
      <c r="Z258" s="1482"/>
      <c r="AA258" s="1482"/>
      <c r="AB258" s="1482"/>
      <c r="AC258" s="1482"/>
      <c r="AD258" s="1482"/>
      <c r="AE258" s="1482"/>
      <c r="AG258" s="5"/>
      <c r="AH258" s="5"/>
      <c r="AI258" s="5"/>
      <c r="AJ258" s="5"/>
      <c r="AK258" s="5"/>
      <c r="AL258" s="5"/>
    </row>
    <row r="259" spans="1:53" ht="12.95" customHeight="1">
      <c r="A259" s="18"/>
      <c r="B259" s="5"/>
      <c r="C259" s="62"/>
      <c r="D259" s="5" t="s">
        <v>635</v>
      </c>
      <c r="E259" s="5"/>
      <c r="F259" s="5"/>
      <c r="G259" s="5"/>
      <c r="H259" s="5"/>
      <c r="I259" s="5"/>
      <c r="J259" s="5"/>
      <c r="K259" s="5"/>
      <c r="L259" s="5"/>
      <c r="M259" s="1265" t="s">
        <v>79</v>
      </c>
      <c r="N259" s="1265"/>
      <c r="O259" s="1265"/>
      <c r="P259" s="1265"/>
      <c r="Q259" s="1265"/>
      <c r="R259" s="1265"/>
      <c r="S259" s="1265"/>
      <c r="T259" s="1265"/>
      <c r="U259" s="5" t="s">
        <v>1144</v>
      </c>
      <c r="AA259" s="1416"/>
      <c r="AB259" s="1416"/>
      <c r="AC259" s="1416"/>
      <c r="AD259" s="1416"/>
      <c r="AE259" s="1416"/>
      <c r="AF259" s="1416"/>
      <c r="AG259" s="1416"/>
      <c r="AH259" s="1416"/>
      <c r="AI259" s="1416"/>
      <c r="AJ259" s="1416"/>
      <c r="AK259" s="141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632</v>
      </c>
      <c r="E261" s="5"/>
      <c r="F261" s="5"/>
      <c r="G261" s="5"/>
      <c r="H261" s="5"/>
      <c r="I261" s="5"/>
      <c r="J261" s="5"/>
      <c r="K261" s="5"/>
      <c r="L261" s="5"/>
      <c r="M261" s="1481"/>
      <c r="N261" s="1481"/>
      <c r="O261" s="1481"/>
      <c r="P261" s="1481"/>
      <c r="Q261" s="1481"/>
      <c r="R261" s="1481"/>
      <c r="S261" s="1481"/>
      <c r="T261" s="1481"/>
      <c r="U261" s="1481"/>
      <c r="V261" s="1481"/>
      <c r="W261" s="1481"/>
      <c r="X261" s="1481"/>
      <c r="Y261" s="1481"/>
      <c r="Z261" s="1481"/>
      <c r="AA261" s="1481"/>
      <c r="AB261" s="1481"/>
      <c r="AC261" s="1481"/>
      <c r="AD261" s="1481"/>
      <c r="AE261" s="1481"/>
      <c r="AF261" s="1481" t="s">
        <v>79</v>
      </c>
      <c r="AG261" s="1481"/>
      <c r="AH261" s="1481"/>
      <c r="AI261" s="1481"/>
      <c r="AJ261" s="1481"/>
      <c r="AK261" s="1481"/>
      <c r="AL261" s="41"/>
    </row>
    <row r="262" spans="1:53" ht="12.95" customHeight="1">
      <c r="A262" s="18"/>
      <c r="B262" s="5"/>
      <c r="C262" s="5"/>
      <c r="D262" s="5" t="s">
        <v>372</v>
      </c>
      <c r="E262" s="5"/>
      <c r="F262" s="5"/>
      <c r="G262" s="5"/>
      <c r="H262" s="5"/>
      <c r="I262" s="5"/>
      <c r="J262" s="5"/>
      <c r="K262" s="5"/>
      <c r="L262" s="5"/>
      <c r="M262" s="1421"/>
      <c r="N262" s="1421"/>
      <c r="O262" s="1421"/>
      <c r="P262" s="1421"/>
      <c r="Q262" s="1421"/>
      <c r="R262" s="1421"/>
      <c r="S262" s="1421"/>
      <c r="T262" s="1421"/>
      <c r="U262" s="1421"/>
      <c r="V262" s="1421"/>
      <c r="W262" s="1421"/>
      <c r="X262" s="1421"/>
      <c r="Y262" s="1421"/>
      <c r="Z262" s="1421"/>
      <c r="AA262" s="1421"/>
      <c r="AB262" s="1421"/>
      <c r="AC262" s="1421"/>
      <c r="AD262" s="1421"/>
      <c r="AE262" s="1421"/>
      <c r="AL262" s="41"/>
      <c r="BA262" s="43"/>
    </row>
    <row r="263" spans="1:53" ht="12.95" customHeight="1">
      <c r="A263" s="18"/>
      <c r="B263" s="5"/>
      <c r="C263" s="5"/>
      <c r="D263" s="5" t="s">
        <v>430</v>
      </c>
      <c r="E263" s="5"/>
      <c r="M263" s="1421"/>
      <c r="N263" s="1421"/>
      <c r="O263" s="1421"/>
      <c r="P263" s="1421"/>
      <c r="Q263" s="1421"/>
      <c r="R263" s="1421"/>
      <c r="S263" s="1421"/>
      <c r="T263" s="1421"/>
      <c r="V263" s="42" t="s">
        <v>373</v>
      </c>
      <c r="W263" s="1266"/>
      <c r="X263" s="1266"/>
      <c r="Y263" s="5" t="s">
        <v>433</v>
      </c>
      <c r="AC263" s="1421"/>
      <c r="AD263" s="1421"/>
      <c r="AE263" s="1421"/>
      <c r="AL263" s="41"/>
      <c r="BA263" s="43"/>
    </row>
    <row r="264" spans="1:53" ht="12.95" customHeight="1">
      <c r="A264" s="18"/>
      <c r="B264" s="5"/>
      <c r="C264" s="5"/>
      <c r="D264" s="5" t="s">
        <v>374</v>
      </c>
      <c r="E264" s="5"/>
      <c r="F264" s="5"/>
      <c r="G264" s="5"/>
      <c r="H264" s="5"/>
      <c r="I264" s="5"/>
      <c r="J264" s="5"/>
      <c r="K264" s="5"/>
      <c r="L264" s="28"/>
      <c r="M264" s="1421"/>
      <c r="N264" s="1421"/>
      <c r="O264" s="1421"/>
      <c r="P264" s="1421"/>
      <c r="Q264" s="1421"/>
      <c r="R264" s="1421"/>
      <c r="S264" s="1421"/>
      <c r="T264" s="1421"/>
      <c r="U264" s="1421"/>
      <c r="V264" s="1421"/>
      <c r="W264" s="1421"/>
      <c r="X264" s="1421"/>
      <c r="Y264" s="1421"/>
      <c r="Z264" s="1421"/>
      <c r="AA264" s="1421"/>
      <c r="AB264" s="1421"/>
      <c r="AC264" s="1421"/>
      <c r="AD264" s="1421"/>
      <c r="AE264" s="1421"/>
      <c r="AJ264" s="5"/>
      <c r="AK264" s="5"/>
      <c r="AL264" s="41"/>
      <c r="BA264" s="43"/>
    </row>
    <row r="265" spans="1:53" ht="12.95" customHeight="1">
      <c r="A265" s="18"/>
      <c r="B265" s="5"/>
      <c r="C265" s="5"/>
      <c r="D265" s="5" t="s">
        <v>375</v>
      </c>
      <c r="E265" s="5"/>
      <c r="F265" s="5"/>
      <c r="M265" s="1268"/>
      <c r="N265" s="1268"/>
      <c r="O265" s="1268"/>
      <c r="P265" s="1268"/>
      <c r="Q265" s="1268"/>
      <c r="R265" s="1268"/>
      <c r="S265" s="5" t="s">
        <v>818</v>
      </c>
      <c r="T265" s="5"/>
      <c r="U265" s="1266"/>
      <c r="V265" s="1266"/>
      <c r="W265" s="1266"/>
      <c r="X265" s="5" t="s">
        <v>376</v>
      </c>
      <c r="Z265" s="1268"/>
      <c r="AA265" s="1268"/>
      <c r="AB265" s="1268"/>
      <c r="AC265" s="1268"/>
      <c r="AD265" s="1268"/>
      <c r="AE265" s="1268"/>
      <c r="AL265" s="41"/>
      <c r="BA265" s="43"/>
    </row>
    <row r="266" spans="1:53" ht="12.95" customHeight="1">
      <c r="A266" s="18"/>
      <c r="B266" s="5"/>
      <c r="C266" s="5"/>
      <c r="D266" s="5" t="s">
        <v>377</v>
      </c>
      <c r="E266" s="5"/>
      <c r="F266" s="5"/>
      <c r="M266" s="1482"/>
      <c r="N266" s="1482"/>
      <c r="O266" s="1482"/>
      <c r="P266" s="1482"/>
      <c r="Q266" s="1482"/>
      <c r="R266" s="1482"/>
      <c r="S266" s="1482"/>
      <c r="T266" s="1482"/>
      <c r="U266" s="1482"/>
      <c r="V266" s="1482"/>
      <c r="W266" s="1482"/>
      <c r="X266" s="1482"/>
      <c r="Y266" s="1482"/>
      <c r="Z266" s="1482"/>
      <c r="AA266" s="1482"/>
      <c r="AB266" s="1482"/>
      <c r="AC266" s="1482"/>
      <c r="AD266" s="1482"/>
      <c r="AE266" s="148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5" t="s">
        <v>79</v>
      </c>
      <c r="N267" s="1265"/>
      <c r="O267" s="1265"/>
      <c r="P267" s="1265"/>
      <c r="Q267" s="1265"/>
      <c r="R267" s="1265"/>
      <c r="S267" s="1265"/>
      <c r="T267" s="1265"/>
      <c r="U267" s="5" t="s">
        <v>1144</v>
      </c>
      <c r="AA267" s="1416"/>
      <c r="AB267" s="1416"/>
      <c r="AC267" s="1416"/>
      <c r="AD267" s="1416"/>
      <c r="AE267" s="1416"/>
      <c r="AF267" s="1416"/>
      <c r="AG267" s="1416"/>
      <c r="AH267" s="1416"/>
      <c r="AI267" s="1416"/>
      <c r="AJ267" s="1416"/>
      <c r="AK267" s="1416"/>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5" t="str">
        <f>BO245</f>
        <v>Nonprofit</v>
      </c>
      <c r="U269" s="1585"/>
      <c r="V269" s="1585"/>
      <c r="W269" s="1585"/>
      <c r="X269" s="1585"/>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21" t="s">
        <v>892</v>
      </c>
      <c r="E272" s="1421"/>
      <c r="F272" s="1421"/>
      <c r="G272" s="1421"/>
      <c r="H272" s="1421"/>
      <c r="J272" t="s">
        <v>891</v>
      </c>
      <c r="X272" s="1484"/>
      <c r="Y272" s="1484"/>
      <c r="Z272" s="1484"/>
      <c r="AA272" s="1484"/>
      <c r="AB272" s="1484"/>
      <c r="AC272" s="1484"/>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30" t="s">
        <v>2350</v>
      </c>
      <c r="M276" s="1481"/>
      <c r="N276" s="1481"/>
      <c r="O276" s="1481"/>
      <c r="P276" s="1481"/>
      <c r="Q276" s="1481"/>
      <c r="R276" s="1481"/>
      <c r="S276" s="1481"/>
      <c r="T276" s="1481"/>
      <c r="U276" s="1481"/>
      <c r="V276" s="1481"/>
      <c r="W276" s="1481"/>
      <c r="X276" s="1481"/>
      <c r="Y276" s="1481"/>
      <c r="Z276" s="1481"/>
      <c r="AA276" s="1481"/>
      <c r="AB276" s="1481"/>
      <c r="AC276" s="1481"/>
      <c r="AD276" s="1481"/>
      <c r="AE276" s="1481"/>
      <c r="AF276" s="1481"/>
      <c r="AG276" s="1481"/>
      <c r="AH276" s="1481"/>
      <c r="AI276" s="1481"/>
      <c r="AJ276" s="1481"/>
      <c r="AK276" s="41"/>
      <c r="AL276" s="41"/>
      <c r="BA276" s="43"/>
    </row>
    <row r="277" spans="1:53" ht="12.95" customHeight="1">
      <c r="C277"/>
      <c r="D277" s="5" t="s">
        <v>372</v>
      </c>
      <c r="E277" s="5"/>
      <c r="F277" s="5"/>
      <c r="G277" s="5"/>
      <c r="H277" s="5"/>
      <c r="I277" s="5"/>
      <c r="J277" s="5"/>
      <c r="K277" s="5"/>
      <c r="L277" s="1421" t="s">
        <v>2344</v>
      </c>
      <c r="M277" s="1421"/>
      <c r="N277" s="1421"/>
      <c r="O277" s="1421"/>
      <c r="P277" s="1421"/>
      <c r="Q277" s="1421"/>
      <c r="R277" s="1421"/>
      <c r="S277" s="1421"/>
      <c r="T277" s="1421"/>
      <c r="U277" s="1421"/>
      <c r="V277" s="1421"/>
      <c r="W277" s="1421"/>
      <c r="X277" s="1421"/>
      <c r="Y277" s="1421"/>
      <c r="Z277" s="1421"/>
      <c r="AA277" s="1421"/>
      <c r="AB277" s="1421"/>
      <c r="AC277" s="1421"/>
      <c r="AD277" s="1421"/>
      <c r="AK277" s="41"/>
      <c r="AL277" s="41"/>
      <c r="BA277" s="43"/>
    </row>
    <row r="278" spans="1:53" ht="12.95" customHeight="1">
      <c r="C278"/>
      <c r="D278" s="5" t="s">
        <v>430</v>
      </c>
      <c r="E278" s="5"/>
      <c r="L278" s="1113" t="s">
        <v>114</v>
      </c>
      <c r="M278" s="1421"/>
      <c r="N278" s="1421"/>
      <c r="O278" s="1421"/>
      <c r="P278" s="1421"/>
      <c r="Q278" s="1421"/>
      <c r="R278" s="1421"/>
      <c r="S278" s="1421"/>
      <c r="U278" s="42" t="s">
        <v>373</v>
      </c>
      <c r="V278" s="1496" t="s">
        <v>2346</v>
      </c>
      <c r="W278" s="1266"/>
      <c r="X278" s="5" t="s">
        <v>433</v>
      </c>
      <c r="AB278" s="1421">
        <v>94102</v>
      </c>
      <c r="AC278" s="1421"/>
      <c r="AD278" s="1421"/>
      <c r="AK278" s="41"/>
      <c r="AL278" s="41"/>
      <c r="BA278" s="43"/>
    </row>
    <row r="279" spans="1:53" ht="12.95" customHeight="1">
      <c r="C279"/>
      <c r="D279" s="5" t="s">
        <v>374</v>
      </c>
      <c r="E279" s="5"/>
      <c r="F279" s="5"/>
      <c r="G279" s="5"/>
      <c r="H279" s="5"/>
      <c r="I279" s="5"/>
      <c r="J279" s="5"/>
      <c r="K279" s="28"/>
      <c r="L279" s="1421" t="s">
        <v>2351</v>
      </c>
      <c r="M279" s="1421"/>
      <c r="N279" s="1421"/>
      <c r="O279" s="1421"/>
      <c r="P279" s="1421"/>
      <c r="Q279" s="1421"/>
      <c r="R279" s="1421"/>
      <c r="S279" s="1421"/>
      <c r="T279" s="1421"/>
      <c r="U279" s="1421"/>
      <c r="V279" s="1421"/>
      <c r="W279" s="1421"/>
      <c r="X279" s="1421"/>
      <c r="Y279" s="1421"/>
      <c r="Z279" s="1421"/>
      <c r="AA279" s="1421"/>
      <c r="AB279" s="1421"/>
      <c r="AC279" s="1421"/>
      <c r="AD279" s="1421"/>
      <c r="AI279" s="5"/>
      <c r="AJ279" s="5"/>
      <c r="AK279" s="41"/>
      <c r="AL279" s="41"/>
      <c r="BA279" s="43"/>
    </row>
    <row r="280" spans="1:53" ht="12.95" customHeight="1">
      <c r="C280"/>
      <c r="D280" s="5" t="s">
        <v>375</v>
      </c>
      <c r="E280" s="5"/>
      <c r="F280" s="5"/>
      <c r="L280" s="1268" t="s">
        <v>2352</v>
      </c>
      <c r="M280" s="1268"/>
      <c r="N280" s="1268"/>
      <c r="O280" s="1268"/>
      <c r="P280" s="1268"/>
      <c r="Q280" s="1268"/>
      <c r="R280" s="5" t="s">
        <v>818</v>
      </c>
      <c r="S280" s="5"/>
      <c r="T280" s="1266"/>
      <c r="U280" s="1266"/>
      <c r="V280" s="1266"/>
      <c r="W280" s="5" t="s">
        <v>376</v>
      </c>
      <c r="Y280" s="1268"/>
      <c r="Z280" s="1268"/>
      <c r="AA280" s="1268"/>
      <c r="AB280" s="1268"/>
      <c r="AC280" s="1268"/>
      <c r="AD280" s="1268"/>
      <c r="BA280" s="43"/>
    </row>
    <row r="281" spans="1:53" ht="12.95" customHeight="1">
      <c r="C281"/>
      <c r="D281" s="5" t="s">
        <v>377</v>
      </c>
      <c r="E281" s="5"/>
      <c r="F281" s="5"/>
      <c r="L281" s="1482" t="s">
        <v>2353</v>
      </c>
      <c r="M281" s="1482"/>
      <c r="N281" s="1482"/>
      <c r="O281" s="1482"/>
      <c r="P281" s="1482"/>
      <c r="Q281" s="1482"/>
      <c r="R281" s="1482"/>
      <c r="S281" s="1482"/>
      <c r="T281" s="1482"/>
      <c r="U281" s="1482"/>
      <c r="V281" s="1482"/>
      <c r="W281" s="1482"/>
      <c r="X281" s="1482"/>
      <c r="Y281" s="1482"/>
      <c r="Z281" s="1482"/>
      <c r="AA281" s="1482"/>
      <c r="AB281" s="1482"/>
      <c r="AC281" s="1482"/>
      <c r="AD281" s="1482"/>
      <c r="AF281" s="5"/>
      <c r="AG281" s="5"/>
      <c r="AH281" s="5"/>
      <c r="AI281" s="5"/>
      <c r="AJ281" s="5"/>
      <c r="BA281" s="43"/>
    </row>
    <row r="282" spans="1:53" ht="12.95" customHeight="1">
      <c r="C282"/>
      <c r="D282" s="41" t="s">
        <v>186</v>
      </c>
      <c r="E282" s="41"/>
      <c r="F282" s="41"/>
      <c r="G282" s="41"/>
      <c r="H282" s="41"/>
      <c r="I282" s="41"/>
      <c r="L282" s="1496" t="s">
        <v>2354</v>
      </c>
      <c r="M282" s="1496"/>
      <c r="N282" s="1496"/>
      <c r="O282" s="1496"/>
      <c r="P282" s="1496"/>
      <c r="Q282" s="1496"/>
      <c r="R282" s="1496"/>
      <c r="S282" s="1496"/>
      <c r="T282" s="1496"/>
      <c r="U282" s="1496"/>
      <c r="V282" s="1496"/>
      <c r="W282" s="1496"/>
      <c r="X282" s="1496"/>
      <c r="Y282" s="1496"/>
      <c r="Z282" s="1496"/>
      <c r="AA282" s="1496"/>
      <c r="AB282" s="1496"/>
      <c r="AC282" s="1496"/>
      <c r="AD282" s="1496"/>
      <c r="AK282" s="41"/>
      <c r="AL282" s="41"/>
      <c r="BA282" s="43"/>
    </row>
    <row r="283" spans="1:53" ht="12.95" customHeight="1">
      <c r="C283"/>
      <c r="L283" s="4" t="s">
        <v>187</v>
      </c>
      <c r="BA283" s="43"/>
    </row>
    <row r="284" spans="1:53" ht="12.95" customHeight="1">
      <c r="A284" s="1093" t="s">
        <v>496</v>
      </c>
      <c r="B284" s="1093"/>
      <c r="C284" s="1093"/>
      <c r="D284" s="1093"/>
      <c r="E284" s="1093"/>
      <c r="F284" s="1093"/>
      <c r="G284" s="1093"/>
      <c r="H284" s="1093"/>
      <c r="I284" s="1093"/>
      <c r="J284" s="1093"/>
      <c r="K284" s="1093"/>
      <c r="L284" s="1093"/>
      <c r="M284" s="1093"/>
      <c r="N284" s="1093"/>
      <c r="O284" s="1093"/>
      <c r="P284" s="1093"/>
      <c r="Q284" s="1093"/>
      <c r="R284" s="1093"/>
      <c r="S284" s="1093"/>
      <c r="T284" s="1093"/>
      <c r="U284" s="1093"/>
      <c r="V284" s="1093"/>
      <c r="W284" s="1093"/>
      <c r="X284" s="1093"/>
      <c r="Y284" s="1093"/>
      <c r="Z284" s="1093"/>
      <c r="AA284" s="1093"/>
      <c r="AB284" s="1093"/>
      <c r="AC284" s="1093"/>
      <c r="AD284" s="1093"/>
      <c r="AE284" s="1093"/>
      <c r="AF284" s="1093"/>
      <c r="AG284" s="1093"/>
      <c r="AH284" s="1093"/>
      <c r="AI284" s="1093"/>
      <c r="AJ284" s="1093"/>
      <c r="AK284" s="1093"/>
      <c r="AL284" s="1093"/>
      <c r="AM284" s="1093"/>
      <c r="AN284" s="1093"/>
      <c r="AO284" s="1093"/>
      <c r="AP284" s="1093"/>
      <c r="AQ284" s="1093"/>
      <c r="AR284" s="1093"/>
      <c r="AS284" s="1093"/>
      <c r="AT284" s="1093"/>
      <c r="BA284" s="43"/>
    </row>
    <row r="285" spans="1:53" ht="12.95" customHeight="1">
      <c r="A285" s="1093"/>
      <c r="B285" s="1093"/>
      <c r="C285" s="1093"/>
      <c r="D285" s="1093"/>
      <c r="E285" s="1093"/>
      <c r="F285" s="1093"/>
      <c r="G285" s="1093"/>
      <c r="H285" s="1093"/>
      <c r="I285" s="1093"/>
      <c r="J285" s="1093"/>
      <c r="K285" s="1093"/>
      <c r="L285" s="1093"/>
      <c r="M285" s="1093"/>
      <c r="N285" s="1093"/>
      <c r="O285" s="1093"/>
      <c r="P285" s="1093"/>
      <c r="Q285" s="1093"/>
      <c r="R285" s="1093"/>
      <c r="S285" s="1093"/>
      <c r="T285" s="1093"/>
      <c r="U285" s="1093"/>
      <c r="V285" s="1093"/>
      <c r="W285" s="1093"/>
      <c r="X285" s="1093"/>
      <c r="Y285" s="1093"/>
      <c r="Z285" s="1093"/>
      <c r="AA285" s="1093"/>
      <c r="AB285" s="1093"/>
      <c r="AC285" s="1093"/>
      <c r="AD285" s="1093"/>
      <c r="AE285" s="1093"/>
      <c r="AF285" s="1093"/>
      <c r="AG285" s="1093"/>
      <c r="AH285" s="1093"/>
      <c r="AI285" s="1093"/>
      <c r="AJ285" s="1093"/>
      <c r="AK285" s="1093"/>
      <c r="AL285" s="1093"/>
      <c r="AM285" s="1093"/>
      <c r="AN285" s="1093"/>
      <c r="AO285" s="1093"/>
      <c r="AP285" s="1093"/>
      <c r="AQ285" s="1093"/>
      <c r="AR285" s="1093"/>
      <c r="AS285" s="1093"/>
      <c r="AT285" s="1093"/>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7" t="s">
        <v>2350</v>
      </c>
      <c r="I289" s="1117"/>
      <c r="J289" s="1117"/>
      <c r="K289" s="1117"/>
      <c r="L289" s="1117"/>
      <c r="M289" s="1117"/>
      <c r="N289" s="1117"/>
      <c r="O289" s="1117"/>
      <c r="P289" s="1117"/>
      <c r="Q289" s="1117"/>
      <c r="R289" s="1117"/>
      <c r="T289" s="41" t="s">
        <v>745</v>
      </c>
      <c r="V289" s="41"/>
      <c r="W289" s="41"/>
      <c r="X289" s="41"/>
      <c r="Y289" s="41"/>
      <c r="AA289" s="1117" t="s">
        <v>2357</v>
      </c>
      <c r="AB289" s="1117"/>
      <c r="AC289" s="1117"/>
      <c r="AD289" s="1117"/>
      <c r="AE289" s="1117"/>
      <c r="AF289" s="1117"/>
      <c r="AG289" s="1117"/>
      <c r="AH289" s="1117"/>
      <c r="AI289" s="1117"/>
      <c r="AJ289" s="1117"/>
      <c r="AK289" s="1117"/>
      <c r="BA289" s="43"/>
    </row>
    <row r="290" spans="2:53" ht="12.95" customHeight="1">
      <c r="B290" s="41" t="s">
        <v>699</v>
      </c>
      <c r="C290" s="41"/>
      <c r="D290" s="41"/>
      <c r="E290" s="41"/>
      <c r="F290" s="41"/>
      <c r="H290" s="1265" t="s">
        <v>2355</v>
      </c>
      <c r="I290" s="1265"/>
      <c r="J290" s="1265"/>
      <c r="K290" s="1265"/>
      <c r="L290" s="1265"/>
      <c r="M290" s="1265"/>
      <c r="N290" s="1265"/>
      <c r="O290" s="1265"/>
      <c r="P290" s="1265"/>
      <c r="Q290" s="1265"/>
      <c r="R290" s="1265"/>
      <c r="T290" s="41" t="s">
        <v>699</v>
      </c>
      <c r="V290" s="41"/>
      <c r="W290" s="41"/>
      <c r="X290" s="41"/>
      <c r="Y290" s="41"/>
      <c r="AA290" s="1265" t="s">
        <v>2358</v>
      </c>
      <c r="AB290" s="1265"/>
      <c r="AC290" s="1265"/>
      <c r="AD290" s="1265"/>
      <c r="AE290" s="1265"/>
      <c r="AF290" s="1265"/>
      <c r="AG290" s="1265"/>
      <c r="AH290" s="1265"/>
      <c r="AI290" s="1265"/>
      <c r="AJ290" s="1265"/>
      <c r="AK290" s="1265"/>
      <c r="BA290" s="43"/>
    </row>
    <row r="291" spans="2:53" ht="12.95" customHeight="1">
      <c r="B291" s="41" t="s">
        <v>701</v>
      </c>
      <c r="C291" s="41"/>
      <c r="D291" s="41"/>
      <c r="E291" s="41"/>
      <c r="F291" s="41"/>
      <c r="H291" s="1265" t="s">
        <v>2356</v>
      </c>
      <c r="I291" s="1265"/>
      <c r="J291" s="1265"/>
      <c r="K291" s="1265"/>
      <c r="L291" s="1265"/>
      <c r="M291" s="1265"/>
      <c r="N291" s="1265"/>
      <c r="O291" s="1265"/>
      <c r="P291" s="1265"/>
      <c r="Q291" s="1265"/>
      <c r="R291" s="1265"/>
      <c r="T291" s="41" t="s">
        <v>700</v>
      </c>
      <c r="V291" s="41"/>
      <c r="W291" s="41"/>
      <c r="X291" s="41"/>
      <c r="Y291" s="41"/>
      <c r="AA291" s="1265" t="s">
        <v>2359</v>
      </c>
      <c r="AB291" s="1265"/>
      <c r="AC291" s="1265"/>
      <c r="AD291" s="1265"/>
      <c r="AE291" s="1265"/>
      <c r="AF291" s="1265"/>
      <c r="AG291" s="1265"/>
      <c r="AH291" s="1265"/>
      <c r="AI291" s="1265"/>
      <c r="AJ291" s="1265"/>
      <c r="AK291" s="1265"/>
      <c r="BA291" s="43"/>
    </row>
    <row r="292" spans="2:53" ht="12.95" customHeight="1">
      <c r="B292" s="41" t="s">
        <v>374</v>
      </c>
      <c r="C292" s="41"/>
      <c r="D292" s="41"/>
      <c r="E292" s="41"/>
      <c r="F292" s="41"/>
      <c r="H292" s="1265" t="s">
        <v>2331</v>
      </c>
      <c r="I292" s="1265"/>
      <c r="J292" s="1265"/>
      <c r="K292" s="1265"/>
      <c r="L292" s="1265"/>
      <c r="M292" s="1265"/>
      <c r="N292" s="1265"/>
      <c r="O292" s="1265"/>
      <c r="P292" s="1265"/>
      <c r="Q292" s="1265"/>
      <c r="R292" s="1265"/>
      <c r="T292" s="41" t="s">
        <v>374</v>
      </c>
      <c r="V292" s="41"/>
      <c r="W292" s="41"/>
      <c r="X292" s="41"/>
      <c r="Y292" s="41"/>
      <c r="AA292" s="1265" t="s">
        <v>2360</v>
      </c>
      <c r="AB292" s="1265"/>
      <c r="AC292" s="1265"/>
      <c r="AD292" s="1265"/>
      <c r="AE292" s="1265"/>
      <c r="AF292" s="1265"/>
      <c r="AG292" s="1265"/>
      <c r="AH292" s="1265"/>
      <c r="AI292" s="1265"/>
      <c r="AJ292" s="1265"/>
      <c r="AK292" s="1265"/>
      <c r="BA292" s="43"/>
    </row>
    <row r="293" spans="2:53" ht="12.95" customHeight="1">
      <c r="B293" s="41" t="s">
        <v>375</v>
      </c>
      <c r="C293" s="41"/>
      <c r="D293" s="41"/>
      <c r="E293" s="41"/>
      <c r="F293" s="41"/>
      <c r="G293" s="41"/>
      <c r="H293" s="1416" t="s">
        <v>2352</v>
      </c>
      <c r="I293" s="1416"/>
      <c r="J293" s="1416"/>
      <c r="K293" s="1416"/>
      <c r="L293" s="1416"/>
      <c r="M293" s="1416"/>
      <c r="N293" s="5" t="s">
        <v>818</v>
      </c>
      <c r="O293" s="5"/>
      <c r="P293" s="1421"/>
      <c r="Q293" s="1421"/>
      <c r="R293" s="1421"/>
      <c r="S293" s="41"/>
      <c r="T293" s="41" t="s">
        <v>375</v>
      </c>
      <c r="V293" s="41"/>
      <c r="W293" s="41"/>
      <c r="X293" s="41"/>
      <c r="Y293" s="41"/>
      <c r="AA293" s="1416" t="s">
        <v>2401</v>
      </c>
      <c r="AB293" s="1416"/>
      <c r="AC293" s="1416"/>
      <c r="AD293" s="1416"/>
      <c r="AE293" s="1416"/>
      <c r="AF293" s="1416"/>
      <c r="AG293" s="5" t="s">
        <v>818</v>
      </c>
      <c r="AH293" s="5"/>
      <c r="AI293" s="1421"/>
      <c r="AJ293" s="1421"/>
      <c r="AK293" s="1421"/>
      <c r="BA293" s="43"/>
    </row>
    <row r="294" spans="2:53" ht="12.95" customHeight="1">
      <c r="B294" s="41" t="s">
        <v>376</v>
      </c>
      <c r="C294" s="41"/>
      <c r="D294" s="41"/>
      <c r="E294" s="41"/>
      <c r="F294" s="41"/>
      <c r="G294" s="41"/>
      <c r="H294" s="1268" t="s">
        <v>2399</v>
      </c>
      <c r="I294" s="1268"/>
      <c r="J294" s="1268"/>
      <c r="K294" s="1268"/>
      <c r="L294" s="1268"/>
      <c r="M294" s="1268"/>
      <c r="N294" s="5"/>
      <c r="O294" s="5"/>
      <c r="P294" s="44"/>
      <c r="Q294" s="44"/>
      <c r="R294" s="44"/>
      <c r="S294" s="41"/>
      <c r="T294" s="41" t="s">
        <v>376</v>
      </c>
      <c r="V294" s="41"/>
      <c r="W294" s="41"/>
      <c r="X294" s="41"/>
      <c r="Y294" s="41"/>
      <c r="AA294" s="1268"/>
      <c r="AB294" s="1268"/>
      <c r="AC294" s="1268"/>
      <c r="AD294" s="1268"/>
      <c r="AE294" s="1268"/>
      <c r="AF294" s="1268"/>
      <c r="AG294" s="5"/>
      <c r="AH294" s="5"/>
      <c r="AI294" s="44"/>
      <c r="AJ294" s="44"/>
      <c r="AK294" s="44"/>
      <c r="BA294" s="43"/>
    </row>
    <row r="295" spans="2:53" ht="12.95" customHeight="1">
      <c r="B295" s="41" t="s">
        <v>702</v>
      </c>
      <c r="C295" s="41"/>
      <c r="D295" s="41"/>
      <c r="E295" s="41"/>
      <c r="F295" s="41"/>
      <c r="G295" s="41"/>
      <c r="H295" s="1265" t="s">
        <v>2348</v>
      </c>
      <c r="I295" s="1265"/>
      <c r="J295" s="1265"/>
      <c r="K295" s="1265"/>
      <c r="L295" s="1265"/>
      <c r="M295" s="1265"/>
      <c r="N295" s="1117"/>
      <c r="O295" s="1117"/>
      <c r="P295" s="1117"/>
      <c r="Q295" s="1117"/>
      <c r="R295" s="1117"/>
      <c r="S295" s="41"/>
      <c r="T295" s="41" t="s">
        <v>702</v>
      </c>
      <c r="V295" s="41"/>
      <c r="W295" s="41"/>
      <c r="X295" s="41"/>
      <c r="Y295" s="41"/>
      <c r="AA295" s="1496" t="s">
        <v>2400</v>
      </c>
      <c r="AB295" s="1265"/>
      <c r="AC295" s="1265"/>
      <c r="AD295" s="1265"/>
      <c r="AE295" s="1265"/>
      <c r="AF295" s="1265"/>
      <c r="AG295" s="1117"/>
      <c r="AH295" s="1117"/>
      <c r="AI295" s="1117"/>
      <c r="AJ295" s="1117"/>
      <c r="AK295" s="111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7" t="s">
        <v>2365</v>
      </c>
      <c r="I297" s="1117"/>
      <c r="J297" s="1117"/>
      <c r="K297" s="1117"/>
      <c r="L297" s="1117"/>
      <c r="M297" s="1117"/>
      <c r="N297" s="1117"/>
      <c r="O297" s="1117"/>
      <c r="P297" s="1117"/>
      <c r="Q297" s="1117"/>
      <c r="R297" s="1117"/>
      <c r="T297" s="41" t="s">
        <v>35</v>
      </c>
      <c r="V297" s="41"/>
      <c r="W297" s="41"/>
      <c r="X297" s="41"/>
      <c r="Y297" s="41"/>
      <c r="AA297" s="1117" t="s">
        <v>2361</v>
      </c>
      <c r="AB297" s="1117"/>
      <c r="AC297" s="1117"/>
      <c r="AD297" s="1117"/>
      <c r="AE297" s="1117"/>
      <c r="AF297" s="1117"/>
      <c r="AG297" s="1117"/>
      <c r="AH297" s="1117"/>
      <c r="AI297" s="1117"/>
      <c r="AJ297" s="1117"/>
      <c r="AK297" s="1117"/>
      <c r="BA297" s="43"/>
    </row>
    <row r="298" spans="2:53" ht="12.95" customHeight="1">
      <c r="B298" s="41" t="s">
        <v>699</v>
      </c>
      <c r="C298" s="41"/>
      <c r="D298" s="41"/>
      <c r="E298" s="41"/>
      <c r="F298" s="41"/>
      <c r="H298" s="1265" t="s">
        <v>2366</v>
      </c>
      <c r="I298" s="1265"/>
      <c r="J298" s="1265"/>
      <c r="K298" s="1265"/>
      <c r="L298" s="1265"/>
      <c r="M298" s="1265"/>
      <c r="N298" s="1265"/>
      <c r="O298" s="1265"/>
      <c r="P298" s="1265"/>
      <c r="Q298" s="1265"/>
      <c r="R298" s="1265"/>
      <c r="T298" s="41" t="s">
        <v>699</v>
      </c>
      <c r="V298" s="41"/>
      <c r="W298" s="41"/>
      <c r="X298" s="41"/>
      <c r="Y298" s="41"/>
      <c r="AA298" s="1265" t="s">
        <v>2362</v>
      </c>
      <c r="AB298" s="1265"/>
      <c r="AC298" s="1265"/>
      <c r="AD298" s="1265"/>
      <c r="AE298" s="1265"/>
      <c r="AF298" s="1265"/>
      <c r="AG298" s="1265"/>
      <c r="AH298" s="1265"/>
      <c r="AI298" s="1265"/>
      <c r="AJ298" s="1265"/>
      <c r="AK298" s="1265"/>
      <c r="BA298" s="43"/>
    </row>
    <row r="299" spans="2:53" ht="12.95" customHeight="1">
      <c r="B299" s="41" t="s">
        <v>701</v>
      </c>
      <c r="C299" s="41"/>
      <c r="D299" s="41"/>
      <c r="E299" s="41"/>
      <c r="F299" s="41"/>
      <c r="H299" s="1265" t="s">
        <v>2367</v>
      </c>
      <c r="I299" s="1265"/>
      <c r="J299" s="1265"/>
      <c r="K299" s="1265"/>
      <c r="L299" s="1265"/>
      <c r="M299" s="1265"/>
      <c r="N299" s="1265"/>
      <c r="O299" s="1265"/>
      <c r="P299" s="1265"/>
      <c r="Q299" s="1265"/>
      <c r="R299" s="1265"/>
      <c r="T299" s="41" t="s">
        <v>700</v>
      </c>
      <c r="V299" s="41"/>
      <c r="W299" s="41"/>
      <c r="X299" s="41"/>
      <c r="Y299" s="41"/>
      <c r="AA299" s="1265" t="s">
        <v>2363</v>
      </c>
      <c r="AB299" s="1265"/>
      <c r="AC299" s="1265"/>
      <c r="AD299" s="1265"/>
      <c r="AE299" s="1265"/>
      <c r="AF299" s="1265"/>
      <c r="AG299" s="1265"/>
      <c r="AH299" s="1265"/>
      <c r="AI299" s="1265"/>
      <c r="AJ299" s="1265"/>
      <c r="AK299" s="1265"/>
      <c r="BA299" s="43"/>
    </row>
    <row r="300" spans="2:53" ht="12.95" customHeight="1">
      <c r="B300" s="41" t="s">
        <v>374</v>
      </c>
      <c r="C300" s="41"/>
      <c r="D300" s="41"/>
      <c r="E300" s="41"/>
      <c r="F300" s="41"/>
      <c r="H300" s="1265" t="s">
        <v>2368</v>
      </c>
      <c r="I300" s="1265"/>
      <c r="J300" s="1265"/>
      <c r="K300" s="1265"/>
      <c r="L300" s="1265"/>
      <c r="M300" s="1265"/>
      <c r="N300" s="1265"/>
      <c r="O300" s="1265"/>
      <c r="P300" s="1265"/>
      <c r="Q300" s="1265"/>
      <c r="R300" s="1265"/>
      <c r="T300" s="41" t="s">
        <v>374</v>
      </c>
      <c r="V300" s="41"/>
      <c r="W300" s="41"/>
      <c r="X300" s="41"/>
      <c r="Y300" s="41"/>
      <c r="AA300" s="1265" t="s">
        <v>2364</v>
      </c>
      <c r="AB300" s="1265"/>
      <c r="AC300" s="1265"/>
      <c r="AD300" s="1265"/>
      <c r="AE300" s="1265"/>
      <c r="AF300" s="1265"/>
      <c r="AG300" s="1265"/>
      <c r="AH300" s="1265"/>
      <c r="AI300" s="1265"/>
      <c r="AJ300" s="1265"/>
      <c r="AK300" s="1265"/>
      <c r="BA300" s="43"/>
    </row>
    <row r="301" spans="2:53" ht="12.95" customHeight="1">
      <c r="B301" s="41" t="s">
        <v>375</v>
      </c>
      <c r="C301" s="41"/>
      <c r="D301" s="41"/>
      <c r="E301" s="41"/>
      <c r="F301" s="41"/>
      <c r="G301" s="41"/>
      <c r="H301" s="1416" t="s">
        <v>2404</v>
      </c>
      <c r="I301" s="1416"/>
      <c r="J301" s="1416"/>
      <c r="K301" s="1416"/>
      <c r="L301" s="1416"/>
      <c r="M301" s="1416"/>
      <c r="N301" s="5" t="s">
        <v>818</v>
      </c>
      <c r="O301" s="5"/>
      <c r="P301" s="1421"/>
      <c r="Q301" s="1421"/>
      <c r="R301" s="1421"/>
      <c r="S301" s="41"/>
      <c r="T301" s="41" t="s">
        <v>375</v>
      </c>
      <c r="V301" s="41"/>
      <c r="W301" s="41"/>
      <c r="X301" s="41"/>
      <c r="Y301" s="41"/>
      <c r="AA301" s="1416" t="s">
        <v>2405</v>
      </c>
      <c r="AB301" s="1416"/>
      <c r="AC301" s="1416"/>
      <c r="AD301" s="1416"/>
      <c r="AE301" s="1416"/>
      <c r="AF301" s="1416"/>
      <c r="AG301" s="5" t="s">
        <v>818</v>
      </c>
      <c r="AH301" s="5"/>
      <c r="AI301" s="1421"/>
      <c r="AJ301" s="1421"/>
      <c r="AK301" s="1421"/>
      <c r="BA301" s="43"/>
    </row>
    <row r="302" spans="2:53" ht="12.95" customHeight="1">
      <c r="B302" s="41" t="s">
        <v>376</v>
      </c>
      <c r="C302" s="41"/>
      <c r="D302" s="41"/>
      <c r="E302" s="41"/>
      <c r="F302" s="41"/>
      <c r="G302" s="41"/>
      <c r="H302" s="1268"/>
      <c r="I302" s="1268"/>
      <c r="J302" s="1268"/>
      <c r="K302" s="1268"/>
      <c r="L302" s="1268"/>
      <c r="M302" s="1268"/>
      <c r="N302" s="5"/>
      <c r="O302" s="5"/>
      <c r="P302" s="44"/>
      <c r="Q302" s="44"/>
      <c r="R302" s="44"/>
      <c r="S302" s="41"/>
      <c r="T302" s="41" t="s">
        <v>376</v>
      </c>
      <c r="V302" s="41"/>
      <c r="W302" s="41"/>
      <c r="X302" s="41"/>
      <c r="Y302" s="41"/>
      <c r="AA302" s="1268"/>
      <c r="AB302" s="1268"/>
      <c r="AC302" s="1268"/>
      <c r="AD302" s="1268"/>
      <c r="AE302" s="1268"/>
      <c r="AF302" s="1268"/>
      <c r="AG302" s="5"/>
      <c r="AH302" s="5"/>
      <c r="AI302" s="44"/>
      <c r="AJ302" s="44"/>
      <c r="AK302" s="44"/>
      <c r="BA302" s="43"/>
    </row>
    <row r="303" spans="2:53" ht="12.95" customHeight="1">
      <c r="B303" s="41" t="s">
        <v>702</v>
      </c>
      <c r="C303" s="41"/>
      <c r="D303" s="41"/>
      <c r="E303" s="41"/>
      <c r="F303" s="41"/>
      <c r="G303" s="41"/>
      <c r="H303" s="1496" t="s">
        <v>2402</v>
      </c>
      <c r="I303" s="1265"/>
      <c r="J303" s="1265"/>
      <c r="K303" s="1265"/>
      <c r="L303" s="1265"/>
      <c r="M303" s="1265"/>
      <c r="N303" s="1117"/>
      <c r="O303" s="1117"/>
      <c r="P303" s="1117"/>
      <c r="Q303" s="1117"/>
      <c r="R303" s="1117"/>
      <c r="S303" s="41"/>
      <c r="T303" s="41" t="s">
        <v>702</v>
      </c>
      <c r="V303" s="41"/>
      <c r="W303" s="41"/>
      <c r="X303" s="41"/>
      <c r="Y303" s="41"/>
      <c r="AA303" s="1265" t="s">
        <v>2406</v>
      </c>
      <c r="AB303" s="1265"/>
      <c r="AC303" s="1265"/>
      <c r="AD303" s="1265"/>
      <c r="AE303" s="1265"/>
      <c r="AF303" s="1265"/>
      <c r="AG303" s="1117"/>
      <c r="AH303" s="1117"/>
      <c r="AI303" s="1117"/>
      <c r="AJ303" s="1117"/>
      <c r="AK303" s="1117"/>
      <c r="BA303" s="43"/>
    </row>
    <row r="304" spans="2:53" ht="12.95" customHeight="1">
      <c r="C304"/>
      <c r="BA304" s="43"/>
    </row>
    <row r="305" spans="2:53" ht="12.95" customHeight="1">
      <c r="B305" s="41" t="s">
        <v>703</v>
      </c>
      <c r="C305" s="41"/>
      <c r="D305" s="41"/>
      <c r="E305" s="41"/>
      <c r="F305" s="41"/>
      <c r="H305" s="1117" t="s">
        <v>2365</v>
      </c>
      <c r="I305" s="1117"/>
      <c r="J305" s="1117"/>
      <c r="K305" s="1117"/>
      <c r="L305" s="1117"/>
      <c r="M305" s="1117"/>
      <c r="N305" s="1117"/>
      <c r="O305" s="1117"/>
      <c r="P305" s="1117"/>
      <c r="Q305" s="1117"/>
      <c r="R305" s="1117"/>
      <c r="T305" s="5" t="s">
        <v>1105</v>
      </c>
      <c r="V305" s="41"/>
      <c r="W305" s="41"/>
      <c r="X305" s="41"/>
      <c r="Y305" s="41"/>
      <c r="AA305" s="1117" t="s">
        <v>2369</v>
      </c>
      <c r="AB305" s="1117"/>
      <c r="AC305" s="1117"/>
      <c r="AD305" s="1117"/>
      <c r="AE305" s="1117"/>
      <c r="AF305" s="1117"/>
      <c r="AG305" s="1117"/>
      <c r="AH305" s="1117"/>
      <c r="AI305" s="1117"/>
      <c r="AJ305" s="1117"/>
      <c r="AK305" s="1117"/>
      <c r="BA305" s="43"/>
    </row>
    <row r="306" spans="2:53" ht="12.95" customHeight="1">
      <c r="B306" s="41" t="s">
        <v>699</v>
      </c>
      <c r="C306" s="41"/>
      <c r="D306" s="41"/>
      <c r="E306" s="41"/>
      <c r="F306" s="41"/>
      <c r="H306" s="1265" t="s">
        <v>2366</v>
      </c>
      <c r="I306" s="1265"/>
      <c r="J306" s="1265"/>
      <c r="K306" s="1265"/>
      <c r="L306" s="1265"/>
      <c r="M306" s="1265"/>
      <c r="N306" s="1265"/>
      <c r="O306" s="1265"/>
      <c r="P306" s="1265"/>
      <c r="Q306" s="1265"/>
      <c r="R306" s="1265"/>
      <c r="T306" s="41" t="s">
        <v>699</v>
      </c>
      <c r="V306" s="41"/>
      <c r="W306" s="41"/>
      <c r="X306" s="41"/>
      <c r="Y306" s="41"/>
      <c r="AA306" s="1265" t="s">
        <v>2370</v>
      </c>
      <c r="AB306" s="1265"/>
      <c r="AC306" s="1265"/>
      <c r="AD306" s="1265"/>
      <c r="AE306" s="1265"/>
      <c r="AF306" s="1265"/>
      <c r="AG306" s="1265"/>
      <c r="AH306" s="1265"/>
      <c r="AI306" s="1265"/>
      <c r="AJ306" s="1265"/>
      <c r="AK306" s="1265"/>
      <c r="BA306" s="43"/>
    </row>
    <row r="307" spans="2:53" ht="12.95" customHeight="1">
      <c r="B307" s="41" t="s">
        <v>701</v>
      </c>
      <c r="C307" s="41"/>
      <c r="D307" s="41"/>
      <c r="E307" s="41"/>
      <c r="F307" s="41"/>
      <c r="H307" s="1265" t="s">
        <v>2367</v>
      </c>
      <c r="I307" s="1265"/>
      <c r="J307" s="1265"/>
      <c r="K307" s="1265"/>
      <c r="L307" s="1265"/>
      <c r="M307" s="1265"/>
      <c r="N307" s="1265"/>
      <c r="O307" s="1265"/>
      <c r="P307" s="1265"/>
      <c r="Q307" s="1265"/>
      <c r="R307" s="1265"/>
      <c r="T307" s="41" t="s">
        <v>700</v>
      </c>
      <c r="V307" s="41"/>
      <c r="W307" s="41"/>
      <c r="X307" s="41"/>
      <c r="Y307" s="41"/>
      <c r="AA307" s="1265" t="s">
        <v>2371</v>
      </c>
      <c r="AB307" s="1265"/>
      <c r="AC307" s="1265"/>
      <c r="AD307" s="1265"/>
      <c r="AE307" s="1265"/>
      <c r="AF307" s="1265"/>
      <c r="AG307" s="1265"/>
      <c r="AH307" s="1265"/>
      <c r="AI307" s="1265"/>
      <c r="AJ307" s="1265"/>
      <c r="AK307" s="1265"/>
      <c r="BA307" s="43"/>
    </row>
    <row r="308" spans="2:53" ht="12.95" customHeight="1">
      <c r="B308" s="41" t="s">
        <v>374</v>
      </c>
      <c r="C308" s="41"/>
      <c r="D308" s="41"/>
      <c r="E308" s="41"/>
      <c r="F308" s="41"/>
      <c r="H308" s="1265" t="s">
        <v>2368</v>
      </c>
      <c r="I308" s="1265"/>
      <c r="J308" s="1265"/>
      <c r="K308" s="1265"/>
      <c r="L308" s="1265"/>
      <c r="M308" s="1265"/>
      <c r="N308" s="1265"/>
      <c r="O308" s="1265"/>
      <c r="P308" s="1265"/>
      <c r="Q308" s="1265"/>
      <c r="R308" s="1265"/>
      <c r="T308" s="41" t="s">
        <v>374</v>
      </c>
      <c r="V308" s="41"/>
      <c r="W308" s="41"/>
      <c r="X308" s="41"/>
      <c r="Y308" s="41"/>
      <c r="AA308" s="1265" t="s">
        <v>2372</v>
      </c>
      <c r="AB308" s="1265"/>
      <c r="AC308" s="1265"/>
      <c r="AD308" s="1265"/>
      <c r="AE308" s="1265"/>
      <c r="AF308" s="1265"/>
      <c r="AG308" s="1265"/>
      <c r="AH308" s="1265"/>
      <c r="AI308" s="1265"/>
      <c r="AJ308" s="1265"/>
      <c r="AK308" s="1265"/>
      <c r="BA308" s="43"/>
    </row>
    <row r="309" spans="2:53" ht="12.95" customHeight="1">
      <c r="B309" s="41" t="s">
        <v>375</v>
      </c>
      <c r="C309" s="41"/>
      <c r="D309" s="41"/>
      <c r="E309" s="41"/>
      <c r="F309" s="41"/>
      <c r="G309" s="41"/>
      <c r="H309" s="1416" t="s">
        <v>2404</v>
      </c>
      <c r="I309" s="1416"/>
      <c r="J309" s="1416"/>
      <c r="K309" s="1416"/>
      <c r="L309" s="1416"/>
      <c r="M309" s="1416"/>
      <c r="N309" s="5" t="s">
        <v>818</v>
      </c>
      <c r="O309" s="5"/>
      <c r="P309" s="1421"/>
      <c r="Q309" s="1421"/>
      <c r="R309" s="1421"/>
      <c r="S309" s="41"/>
      <c r="T309" s="41" t="s">
        <v>375</v>
      </c>
      <c r="V309" s="41"/>
      <c r="W309" s="41"/>
      <c r="X309" s="41"/>
      <c r="Y309" s="41"/>
      <c r="AA309" s="1416" t="s">
        <v>2407</v>
      </c>
      <c r="AB309" s="1416"/>
      <c r="AC309" s="1416"/>
      <c r="AD309" s="1416"/>
      <c r="AE309" s="1416"/>
      <c r="AF309" s="1416"/>
      <c r="AG309" s="5" t="s">
        <v>818</v>
      </c>
      <c r="AH309" s="5"/>
      <c r="AI309" s="1421"/>
      <c r="AJ309" s="1421"/>
      <c r="AK309" s="1421"/>
      <c r="BA309" s="43"/>
    </row>
    <row r="310" spans="2:53" ht="12.95" customHeight="1">
      <c r="B310" s="41" t="s">
        <v>376</v>
      </c>
      <c r="C310" s="41"/>
      <c r="D310" s="41"/>
      <c r="E310" s="41"/>
      <c r="F310" s="41"/>
      <c r="G310" s="41"/>
      <c r="H310" s="1268"/>
      <c r="I310" s="1268"/>
      <c r="J310" s="1268"/>
      <c r="K310" s="1268"/>
      <c r="L310" s="1268"/>
      <c r="M310" s="1268"/>
      <c r="N310" s="5"/>
      <c r="O310" s="5"/>
      <c r="P310" s="44"/>
      <c r="Q310" s="44"/>
      <c r="R310" s="44"/>
      <c r="S310" s="41"/>
      <c r="T310" s="41" t="s">
        <v>376</v>
      </c>
      <c r="V310" s="41"/>
      <c r="W310" s="41"/>
      <c r="X310" s="41"/>
      <c r="Y310" s="41"/>
      <c r="AA310" s="1268"/>
      <c r="AB310" s="1268"/>
      <c r="AC310" s="1268"/>
      <c r="AD310" s="1268"/>
      <c r="AE310" s="1268"/>
      <c r="AF310" s="1268"/>
      <c r="AG310" s="5"/>
      <c r="AH310" s="5"/>
      <c r="AI310" s="44"/>
      <c r="AJ310" s="44"/>
      <c r="AK310" s="44"/>
      <c r="BA310" s="43"/>
    </row>
    <row r="311" spans="2:53" ht="12.95" customHeight="1">
      <c r="B311" s="41" t="s">
        <v>702</v>
      </c>
      <c r="C311" s="41"/>
      <c r="D311" s="41"/>
      <c r="E311" s="41"/>
      <c r="F311" s="41"/>
      <c r="G311" s="41"/>
      <c r="H311" s="1502" t="s">
        <v>2403</v>
      </c>
      <c r="I311" s="1502"/>
      <c r="J311" s="1502"/>
      <c r="K311" s="1502"/>
      <c r="L311" s="1502"/>
      <c r="M311" s="1502"/>
      <c r="N311" s="1502"/>
      <c r="O311" s="1502"/>
      <c r="P311" s="1502"/>
      <c r="Q311" s="1502"/>
      <c r="R311" s="1502"/>
      <c r="S311" s="41"/>
      <c r="T311" s="41" t="s">
        <v>702</v>
      </c>
      <c r="V311" s="41"/>
      <c r="W311" s="41"/>
      <c r="X311" s="41"/>
      <c r="Y311" s="41"/>
      <c r="AA311" s="1265" t="s">
        <v>2408</v>
      </c>
      <c r="AB311" s="1265"/>
      <c r="AC311" s="1265"/>
      <c r="AD311" s="1265"/>
      <c r="AE311" s="1265"/>
      <c r="AF311" s="1265"/>
      <c r="AG311" s="1117"/>
      <c r="AH311" s="1117"/>
      <c r="AI311" s="1117"/>
      <c r="AJ311" s="1117"/>
      <c r="AK311" s="1117"/>
      <c r="BA311" s="43"/>
    </row>
    <row r="312" spans="2:53" ht="12.95" customHeight="1">
      <c r="C312"/>
      <c r="BA312" s="43"/>
    </row>
    <row r="313" spans="2:53" ht="12.95" customHeight="1">
      <c r="B313" s="5" t="s">
        <v>1146</v>
      </c>
      <c r="C313" s="41"/>
      <c r="D313" s="41"/>
      <c r="E313" s="41"/>
      <c r="F313" s="41"/>
      <c r="H313" s="1117" t="s">
        <v>2373</v>
      </c>
      <c r="I313" s="1117"/>
      <c r="J313" s="1117"/>
      <c r="K313" s="1117"/>
      <c r="L313" s="1117"/>
      <c r="M313" s="1117"/>
      <c r="N313" s="1117"/>
      <c r="O313" s="1117"/>
      <c r="P313" s="1117"/>
      <c r="Q313" s="1117"/>
      <c r="R313" s="1117"/>
      <c r="T313" s="41" t="s">
        <v>36</v>
      </c>
      <c r="V313" s="41"/>
      <c r="W313" s="41"/>
      <c r="X313" s="41"/>
      <c r="Y313" s="41"/>
      <c r="AA313" s="1113" t="s">
        <v>2377</v>
      </c>
      <c r="AB313" s="1117"/>
      <c r="AC313" s="1117"/>
      <c r="AD313" s="1117"/>
      <c r="AE313" s="1117"/>
      <c r="AF313" s="1117"/>
      <c r="AG313" s="1117"/>
      <c r="AH313" s="1117"/>
      <c r="AI313" s="1117"/>
      <c r="AJ313" s="1117"/>
      <c r="AK313" s="1117"/>
      <c r="BA313" s="43"/>
    </row>
    <row r="314" spans="2:53" ht="12.95" customHeight="1">
      <c r="B314" s="41" t="s">
        <v>699</v>
      </c>
      <c r="C314" s="41"/>
      <c r="D314" s="41"/>
      <c r="E314" s="41"/>
      <c r="F314" s="41"/>
      <c r="H314" s="1265" t="s">
        <v>2374</v>
      </c>
      <c r="I314" s="1265"/>
      <c r="J314" s="1265"/>
      <c r="K314" s="1265"/>
      <c r="L314" s="1265"/>
      <c r="M314" s="1265"/>
      <c r="N314" s="1265"/>
      <c r="O314" s="1265"/>
      <c r="P314" s="1265"/>
      <c r="Q314" s="1265"/>
      <c r="R314" s="1265"/>
      <c r="T314" s="41" t="s">
        <v>699</v>
      </c>
      <c r="V314" s="41"/>
      <c r="W314" s="41"/>
      <c r="X314" s="41"/>
      <c r="Y314" s="41"/>
      <c r="AA314" s="1265"/>
      <c r="AB314" s="1265"/>
      <c r="AC314" s="1265"/>
      <c r="AD314" s="1265"/>
      <c r="AE314" s="1265"/>
      <c r="AF314" s="1265"/>
      <c r="AG314" s="1265"/>
      <c r="AH314" s="1265"/>
      <c r="AI314" s="1265"/>
      <c r="AJ314" s="1265"/>
      <c r="AK314" s="1265"/>
      <c r="BA314" s="43"/>
    </row>
    <row r="315" spans="2:53" ht="12.95" customHeight="1">
      <c r="B315" s="41" t="s">
        <v>701</v>
      </c>
      <c r="C315" s="41"/>
      <c r="D315" s="41"/>
      <c r="E315" s="41"/>
      <c r="F315" s="41"/>
      <c r="H315" s="1265" t="s">
        <v>2375</v>
      </c>
      <c r="I315" s="1265"/>
      <c r="J315" s="1265"/>
      <c r="K315" s="1265"/>
      <c r="L315" s="1265"/>
      <c r="M315" s="1265"/>
      <c r="N315" s="1265"/>
      <c r="O315" s="1265"/>
      <c r="P315" s="1265"/>
      <c r="Q315" s="1265"/>
      <c r="R315" s="1265"/>
      <c r="T315" s="41" t="s">
        <v>700</v>
      </c>
      <c r="V315" s="41"/>
      <c r="W315" s="41"/>
      <c r="X315" s="41"/>
      <c r="Y315" s="41"/>
      <c r="AA315" s="1265"/>
      <c r="AB315" s="1265"/>
      <c r="AC315" s="1265"/>
      <c r="AD315" s="1265"/>
      <c r="AE315" s="1265"/>
      <c r="AF315" s="1265"/>
      <c r="AG315" s="1265"/>
      <c r="AH315" s="1265"/>
      <c r="AI315" s="1265"/>
      <c r="AJ315" s="1265"/>
      <c r="AK315" s="1265"/>
      <c r="BA315" s="43"/>
    </row>
    <row r="316" spans="2:53" ht="12.95" customHeight="1">
      <c r="B316" s="41" t="s">
        <v>374</v>
      </c>
      <c r="C316" s="41"/>
      <c r="D316" s="41"/>
      <c r="E316" s="41"/>
      <c r="F316" s="41"/>
      <c r="H316" s="1265" t="s">
        <v>2376</v>
      </c>
      <c r="I316" s="1265"/>
      <c r="J316" s="1265"/>
      <c r="K316" s="1265"/>
      <c r="L316" s="1265"/>
      <c r="M316" s="1265"/>
      <c r="N316" s="1265"/>
      <c r="O316" s="1265"/>
      <c r="P316" s="1265"/>
      <c r="Q316" s="1265"/>
      <c r="R316" s="1265"/>
      <c r="T316" s="41" t="s">
        <v>374</v>
      </c>
      <c r="V316" s="41"/>
      <c r="W316" s="41"/>
      <c r="X316" s="41"/>
      <c r="Y316" s="41"/>
      <c r="AA316" s="1265"/>
      <c r="AB316" s="1265"/>
      <c r="AC316" s="1265"/>
      <c r="AD316" s="1265"/>
      <c r="AE316" s="1265"/>
      <c r="AF316" s="1265"/>
      <c r="AG316" s="1265"/>
      <c r="AH316" s="1265"/>
      <c r="AI316" s="1265"/>
      <c r="AJ316" s="1265"/>
      <c r="AK316" s="1265"/>
      <c r="BA316" s="43"/>
    </row>
    <row r="317" spans="2:53" ht="12.95" customHeight="1">
      <c r="B317" s="41" t="s">
        <v>375</v>
      </c>
      <c r="C317" s="41"/>
      <c r="D317" s="41"/>
      <c r="E317" s="41"/>
      <c r="F317" s="41"/>
      <c r="G317" s="41"/>
      <c r="H317" s="1416" t="s">
        <v>2409</v>
      </c>
      <c r="I317" s="1416"/>
      <c r="J317" s="1416"/>
      <c r="K317" s="1416"/>
      <c r="L317" s="1416"/>
      <c r="M317" s="1416"/>
      <c r="N317" s="5" t="s">
        <v>818</v>
      </c>
      <c r="O317" s="5"/>
      <c r="P317" s="1421"/>
      <c r="Q317" s="1421"/>
      <c r="R317" s="1421"/>
      <c r="S317" s="41"/>
      <c r="T317" s="41" t="s">
        <v>375</v>
      </c>
      <c r="V317" s="41"/>
      <c r="W317" s="41"/>
      <c r="X317" s="41"/>
      <c r="Y317" s="41"/>
      <c r="AA317" s="1416"/>
      <c r="AB317" s="1416"/>
      <c r="AC317" s="1416"/>
      <c r="AD317" s="1416"/>
      <c r="AE317" s="1416"/>
      <c r="AF317" s="1416"/>
      <c r="AG317" s="5" t="s">
        <v>818</v>
      </c>
      <c r="AH317" s="5"/>
      <c r="AI317" s="1421"/>
      <c r="AJ317" s="1421"/>
      <c r="AK317" s="1421"/>
      <c r="BA317" s="43"/>
    </row>
    <row r="318" spans="2:53" ht="12.95" customHeight="1">
      <c r="B318" s="41" t="s">
        <v>376</v>
      </c>
      <c r="C318" s="41"/>
      <c r="D318" s="41"/>
      <c r="E318" s="41"/>
      <c r="F318" s="41"/>
      <c r="G318" s="41"/>
      <c r="H318" s="1268" t="s">
        <v>2410</v>
      </c>
      <c r="I318" s="1268"/>
      <c r="J318" s="1268"/>
      <c r="K318" s="1268"/>
      <c r="L318" s="1268"/>
      <c r="M318" s="1268"/>
      <c r="N318" s="5"/>
      <c r="O318" s="5"/>
      <c r="P318" s="44"/>
      <c r="Q318" s="44"/>
      <c r="R318" s="44"/>
      <c r="S318" s="41"/>
      <c r="T318" s="41" t="s">
        <v>376</v>
      </c>
      <c r="V318" s="41"/>
      <c r="W318" s="41"/>
      <c r="X318" s="41"/>
      <c r="Y318" s="41"/>
      <c r="AA318" s="1268"/>
      <c r="AB318" s="1268"/>
      <c r="AC318" s="1268"/>
      <c r="AD318" s="1268"/>
      <c r="AE318" s="1268"/>
      <c r="AF318" s="1268"/>
      <c r="AG318" s="5"/>
      <c r="AH318" s="5"/>
      <c r="AI318" s="44"/>
      <c r="AJ318" s="44"/>
      <c r="AK318" s="44"/>
      <c r="BA318" s="43"/>
    </row>
    <row r="319" spans="2:53" ht="12.95" customHeight="1">
      <c r="B319" s="41" t="s">
        <v>702</v>
      </c>
      <c r="C319" s="41"/>
      <c r="D319" s="41"/>
      <c r="E319" s="41"/>
      <c r="F319" s="41"/>
      <c r="G319" s="41"/>
      <c r="H319" s="1265" t="s">
        <v>2412</v>
      </c>
      <c r="I319" s="1265"/>
      <c r="J319" s="1265"/>
      <c r="K319" s="1265"/>
      <c r="L319" s="1265"/>
      <c r="M319" s="1265"/>
      <c r="N319" s="1117"/>
      <c r="O319" s="1117"/>
      <c r="P319" s="1117"/>
      <c r="Q319" s="1117"/>
      <c r="R319" s="1117"/>
      <c r="S319" s="41"/>
      <c r="T319" s="41" t="s">
        <v>702</v>
      </c>
      <c r="V319" s="41"/>
      <c r="W319" s="41"/>
      <c r="X319" s="41"/>
      <c r="Y319" s="41"/>
      <c r="AA319" s="1265"/>
      <c r="AB319" s="1265"/>
      <c r="AC319" s="1265"/>
      <c r="AD319" s="1265"/>
      <c r="AE319" s="1265"/>
      <c r="AF319" s="1265"/>
      <c r="AG319" s="1117"/>
      <c r="AH319" s="1117"/>
      <c r="AI319" s="1117"/>
      <c r="AJ319" s="1117"/>
      <c r="AK319" s="111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17" t="s">
        <v>2384</v>
      </c>
      <c r="I321" s="1117"/>
      <c r="J321" s="1117"/>
      <c r="K321" s="1117"/>
      <c r="L321" s="1117"/>
      <c r="M321" s="1117"/>
      <c r="N321" s="1117"/>
      <c r="O321" s="1117"/>
      <c r="P321" s="1117"/>
      <c r="Q321" s="1117"/>
      <c r="R321" s="1117"/>
      <c r="T321" s="41" t="s">
        <v>37</v>
      </c>
      <c r="V321" s="41"/>
      <c r="W321" s="41"/>
      <c r="X321" s="41"/>
      <c r="Y321" s="41"/>
      <c r="AA321" s="1117" t="s">
        <v>2378</v>
      </c>
      <c r="AB321" s="1117"/>
      <c r="AC321" s="1117"/>
      <c r="AD321" s="1117"/>
      <c r="AE321" s="1117"/>
      <c r="AF321" s="1117"/>
      <c r="AG321" s="1117"/>
      <c r="AH321" s="1117"/>
      <c r="AI321" s="1117"/>
      <c r="AJ321" s="1117"/>
      <c r="AK321" s="1117"/>
      <c r="BA321" s="43"/>
    </row>
    <row r="322" spans="2:53" ht="12.95" customHeight="1">
      <c r="B322" s="41" t="s">
        <v>699</v>
      </c>
      <c r="C322" s="41"/>
      <c r="D322" s="41"/>
      <c r="E322" s="41"/>
      <c r="F322" s="41"/>
      <c r="H322" s="1265" t="s">
        <v>2385</v>
      </c>
      <c r="I322" s="1265"/>
      <c r="J322" s="1265"/>
      <c r="K322" s="1265"/>
      <c r="L322" s="1265"/>
      <c r="M322" s="1265"/>
      <c r="N322" s="1265"/>
      <c r="O322" s="1265"/>
      <c r="P322" s="1265"/>
      <c r="Q322" s="1265"/>
      <c r="R322" s="1265"/>
      <c r="T322" s="41" t="s">
        <v>699</v>
      </c>
      <c r="V322" s="41"/>
      <c r="W322" s="41"/>
      <c r="X322" s="41"/>
      <c r="Y322" s="41"/>
      <c r="AA322" s="1265" t="s">
        <v>2379</v>
      </c>
      <c r="AB322" s="1265"/>
      <c r="AC322" s="1265"/>
      <c r="AD322" s="1265"/>
      <c r="AE322" s="1265"/>
      <c r="AF322" s="1265"/>
      <c r="AG322" s="1265"/>
      <c r="AH322" s="1265"/>
      <c r="AI322" s="1265"/>
      <c r="AJ322" s="1265"/>
      <c r="AK322" s="1265"/>
      <c r="BA322" s="43"/>
    </row>
    <row r="323" spans="2:53" ht="12.95" customHeight="1">
      <c r="B323" s="41" t="s">
        <v>701</v>
      </c>
      <c r="C323" s="41"/>
      <c r="D323" s="41"/>
      <c r="E323" s="41"/>
      <c r="F323" s="41"/>
      <c r="H323" s="1265" t="s">
        <v>2386</v>
      </c>
      <c r="I323" s="1265"/>
      <c r="J323" s="1265"/>
      <c r="K323" s="1265"/>
      <c r="L323" s="1265"/>
      <c r="M323" s="1265"/>
      <c r="N323" s="1265"/>
      <c r="O323" s="1265"/>
      <c r="P323" s="1265"/>
      <c r="Q323" s="1265"/>
      <c r="R323" s="1265"/>
      <c r="T323" s="41" t="s">
        <v>700</v>
      </c>
      <c r="V323" s="41"/>
      <c r="W323" s="41"/>
      <c r="X323" s="41"/>
      <c r="Y323" s="41"/>
      <c r="AA323" s="1265" t="s">
        <v>2380</v>
      </c>
      <c r="AB323" s="1265"/>
      <c r="AC323" s="1265"/>
      <c r="AD323" s="1265"/>
      <c r="AE323" s="1265"/>
      <c r="AF323" s="1265"/>
      <c r="AG323" s="1265"/>
      <c r="AH323" s="1265"/>
      <c r="AI323" s="1265"/>
      <c r="AJ323" s="1265"/>
      <c r="AK323" s="1265"/>
      <c r="BA323" s="43"/>
    </row>
    <row r="324" spans="2:53" ht="12.95" customHeight="1">
      <c r="B324" s="41" t="s">
        <v>374</v>
      </c>
      <c r="C324" s="41"/>
      <c r="D324" s="41"/>
      <c r="E324" s="41"/>
      <c r="F324" s="41"/>
      <c r="H324" s="1265" t="s">
        <v>2387</v>
      </c>
      <c r="I324" s="1265"/>
      <c r="J324" s="1265"/>
      <c r="K324" s="1265"/>
      <c r="L324" s="1265"/>
      <c r="M324" s="1265"/>
      <c r="N324" s="1265"/>
      <c r="O324" s="1265"/>
      <c r="P324" s="1265"/>
      <c r="Q324" s="1265"/>
      <c r="R324" s="1265"/>
      <c r="T324" s="41" t="s">
        <v>374</v>
      </c>
      <c r="V324" s="41"/>
      <c r="W324" s="41"/>
      <c r="X324" s="41"/>
      <c r="Y324" s="41"/>
      <c r="AA324" s="1265" t="s">
        <v>2381</v>
      </c>
      <c r="AB324" s="1265"/>
      <c r="AC324" s="1265"/>
      <c r="AD324" s="1265"/>
      <c r="AE324" s="1265"/>
      <c r="AF324" s="1265"/>
      <c r="AG324" s="1265"/>
      <c r="AH324" s="1265"/>
      <c r="AI324" s="1265"/>
      <c r="AJ324" s="1265"/>
      <c r="AK324" s="1265"/>
      <c r="BA324" s="43"/>
    </row>
    <row r="325" spans="2:53" ht="12.95" customHeight="1">
      <c r="B325" s="41" t="s">
        <v>375</v>
      </c>
      <c r="C325" s="41"/>
      <c r="D325" s="41"/>
      <c r="E325" s="41"/>
      <c r="F325" s="41"/>
      <c r="G325" s="41"/>
      <c r="H325" s="1416" t="s">
        <v>2411</v>
      </c>
      <c r="I325" s="1416"/>
      <c r="J325" s="1416"/>
      <c r="K325" s="1416"/>
      <c r="L325" s="1416"/>
      <c r="M325" s="1416"/>
      <c r="N325" s="5" t="s">
        <v>818</v>
      </c>
      <c r="O325" s="5"/>
      <c r="P325" s="1421"/>
      <c r="Q325" s="1421"/>
      <c r="R325" s="1421"/>
      <c r="S325" s="41"/>
      <c r="T325" s="41" t="s">
        <v>375</v>
      </c>
      <c r="V325" s="41"/>
      <c r="W325" s="41"/>
      <c r="X325" s="41"/>
      <c r="Y325" s="41"/>
      <c r="AA325" s="1416" t="s">
        <v>2417</v>
      </c>
      <c r="AB325" s="1416"/>
      <c r="AC325" s="1416"/>
      <c r="AD325" s="1416"/>
      <c r="AE325" s="1416"/>
      <c r="AF325" s="1416"/>
      <c r="AG325" s="5" t="s">
        <v>818</v>
      </c>
      <c r="AH325" s="5"/>
      <c r="AI325" s="1421"/>
      <c r="AJ325" s="1421"/>
      <c r="AK325" s="1421"/>
      <c r="BA325" s="43"/>
    </row>
    <row r="326" spans="2:53" ht="12.95" customHeight="1">
      <c r="B326" s="41" t="s">
        <v>376</v>
      </c>
      <c r="C326" s="41"/>
      <c r="D326" s="41"/>
      <c r="E326" s="41"/>
      <c r="F326" s="41"/>
      <c r="G326" s="41"/>
      <c r="H326" s="1268"/>
      <c r="I326" s="1268"/>
      <c r="J326" s="1268"/>
      <c r="K326" s="1268"/>
      <c r="L326" s="1268"/>
      <c r="M326" s="1268"/>
      <c r="N326" s="5"/>
      <c r="O326" s="5"/>
      <c r="P326" s="44"/>
      <c r="Q326" s="44"/>
      <c r="R326" s="44"/>
      <c r="S326" s="41"/>
      <c r="T326" s="41" t="s">
        <v>376</v>
      </c>
      <c r="V326" s="41"/>
      <c r="W326" s="41"/>
      <c r="X326" s="41"/>
      <c r="Y326" s="41"/>
      <c r="AA326" s="1268"/>
      <c r="AB326" s="1268"/>
      <c r="AC326" s="1268"/>
      <c r="AD326" s="1268"/>
      <c r="AE326" s="1268"/>
      <c r="AF326" s="1268"/>
      <c r="AG326" s="5"/>
      <c r="AH326" s="5"/>
      <c r="AI326" s="44"/>
      <c r="AJ326" s="44"/>
      <c r="AK326" s="44"/>
      <c r="BA326" s="43"/>
    </row>
    <row r="327" spans="2:53" ht="12.95" customHeight="1">
      <c r="B327" s="41" t="s">
        <v>702</v>
      </c>
      <c r="C327" s="41"/>
      <c r="D327" s="41"/>
      <c r="E327" s="41"/>
      <c r="F327" s="41"/>
      <c r="G327" s="41"/>
      <c r="H327" s="1265" t="s">
        <v>2413</v>
      </c>
      <c r="I327" s="1265"/>
      <c r="J327" s="1265"/>
      <c r="K327" s="1265"/>
      <c r="L327" s="1265"/>
      <c r="M327" s="1265"/>
      <c r="N327" s="1117"/>
      <c r="O327" s="1117"/>
      <c r="P327" s="1117"/>
      <c r="Q327" s="1117"/>
      <c r="R327" s="1117"/>
      <c r="S327" s="41"/>
      <c r="T327" s="41" t="s">
        <v>702</v>
      </c>
      <c r="V327" s="41"/>
      <c r="W327" s="41"/>
      <c r="X327" s="41"/>
      <c r="Y327" s="41"/>
      <c r="AA327" s="1265" t="s">
        <v>2414</v>
      </c>
      <c r="AB327" s="1265"/>
      <c r="AC327" s="1265"/>
      <c r="AD327" s="1265"/>
      <c r="AE327" s="1265"/>
      <c r="AF327" s="1265"/>
      <c r="AG327" s="1117"/>
      <c r="AH327" s="1117"/>
      <c r="AI327" s="1117"/>
      <c r="AJ327" s="1117"/>
      <c r="AK327" s="111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7" t="s">
        <v>2388</v>
      </c>
      <c r="I329" s="1117"/>
      <c r="J329" s="1117"/>
      <c r="K329" s="1117"/>
      <c r="L329" s="1117"/>
      <c r="M329" s="1117"/>
      <c r="N329" s="1117"/>
      <c r="O329" s="1117"/>
      <c r="P329" s="1117"/>
      <c r="Q329" s="1117"/>
      <c r="R329" s="1117"/>
      <c r="T329" s="5" t="s">
        <v>1106</v>
      </c>
      <c r="V329" s="41"/>
      <c r="W329" s="41"/>
      <c r="X329" s="41"/>
      <c r="Y329" s="41"/>
      <c r="AA329" s="1117" t="s">
        <v>2382</v>
      </c>
      <c r="AB329" s="1117"/>
      <c r="AC329" s="1117"/>
      <c r="AD329" s="1117"/>
      <c r="AE329" s="1117"/>
      <c r="AF329" s="1117"/>
      <c r="AG329" s="1117"/>
      <c r="AH329" s="1117"/>
      <c r="AI329" s="1117"/>
      <c r="AJ329" s="1117"/>
      <c r="AK329" s="1117"/>
      <c r="BA329" s="43"/>
    </row>
    <row r="330" spans="2:53" ht="12.95" customHeight="1">
      <c r="B330" s="41" t="s">
        <v>699</v>
      </c>
      <c r="C330" s="41"/>
      <c r="D330" s="41"/>
      <c r="E330" s="41"/>
      <c r="F330" s="41"/>
      <c r="H330" s="1265" t="s">
        <v>2389</v>
      </c>
      <c r="I330" s="1265"/>
      <c r="J330" s="1265"/>
      <c r="K330" s="1265"/>
      <c r="L330" s="1265"/>
      <c r="M330" s="1265"/>
      <c r="N330" s="1265"/>
      <c r="O330" s="1265"/>
      <c r="P330" s="1265"/>
      <c r="Q330" s="1265"/>
      <c r="R330" s="1265"/>
      <c r="T330" s="41" t="s">
        <v>699</v>
      </c>
      <c r="V330" s="41"/>
      <c r="W330" s="41"/>
      <c r="X330" s="41"/>
      <c r="Y330" s="41"/>
      <c r="AA330" s="1265" t="s">
        <v>2355</v>
      </c>
      <c r="AB330" s="1265"/>
      <c r="AC330" s="1265"/>
      <c r="AD330" s="1265"/>
      <c r="AE330" s="1265"/>
      <c r="AF330" s="1265"/>
      <c r="AG330" s="1265"/>
      <c r="AH330" s="1265"/>
      <c r="AI330" s="1265"/>
      <c r="AJ330" s="1265"/>
      <c r="AK330" s="1265"/>
      <c r="BA330" s="43"/>
    </row>
    <row r="331" spans="2:53" ht="12.95" customHeight="1">
      <c r="B331" s="41" t="s">
        <v>701</v>
      </c>
      <c r="C331" s="41"/>
      <c r="D331" s="41"/>
      <c r="E331" s="41"/>
      <c r="F331" s="41"/>
      <c r="G331" s="41"/>
      <c r="H331" s="1265" t="s">
        <v>2390</v>
      </c>
      <c r="I331" s="1265"/>
      <c r="J331" s="1265"/>
      <c r="K331" s="1265"/>
      <c r="L331" s="1265"/>
      <c r="M331" s="1265"/>
      <c r="N331" s="1265"/>
      <c r="O331" s="1265"/>
      <c r="P331" s="1265"/>
      <c r="Q331" s="1265"/>
      <c r="R331" s="1265"/>
      <c r="T331" s="41" t="s">
        <v>700</v>
      </c>
      <c r="V331" s="41"/>
      <c r="W331" s="41"/>
      <c r="X331" s="41"/>
      <c r="Y331" s="41"/>
      <c r="AA331" s="1265" t="s">
        <v>2356</v>
      </c>
      <c r="AB331" s="1265"/>
      <c r="AC331" s="1265"/>
      <c r="AD331" s="1265"/>
      <c r="AE331" s="1265"/>
      <c r="AF331" s="1265"/>
      <c r="AG331" s="1265"/>
      <c r="AH331" s="1265"/>
      <c r="AI331" s="1265"/>
      <c r="AJ331" s="1265"/>
      <c r="AK331" s="1265"/>
      <c r="BA331" s="43"/>
    </row>
    <row r="332" spans="2:53" ht="12.95" customHeight="1">
      <c r="B332" s="41" t="s">
        <v>374</v>
      </c>
      <c r="C332" s="41"/>
      <c r="D332" s="41"/>
      <c r="E332" s="41"/>
      <c r="F332" s="41"/>
      <c r="H332" s="1265" t="s">
        <v>2391</v>
      </c>
      <c r="I332" s="1265"/>
      <c r="J332" s="1265"/>
      <c r="K332" s="1265"/>
      <c r="L332" s="1265"/>
      <c r="M332" s="1265"/>
      <c r="N332" s="1265"/>
      <c r="O332" s="1265"/>
      <c r="P332" s="1265"/>
      <c r="Q332" s="1265"/>
      <c r="R332" s="1265"/>
      <c r="T332" s="41" t="s">
        <v>374</v>
      </c>
      <c r="V332" s="41"/>
      <c r="W332" s="41"/>
      <c r="X332" s="41"/>
      <c r="Y332" s="41"/>
      <c r="AA332" s="1265" t="s">
        <v>2383</v>
      </c>
      <c r="AB332" s="1265"/>
      <c r="AC332" s="1265"/>
      <c r="AD332" s="1265"/>
      <c r="AE332" s="1265"/>
      <c r="AF332" s="1265"/>
      <c r="AG332" s="1265"/>
      <c r="AH332" s="1265"/>
      <c r="AI332" s="1265"/>
      <c r="AJ332" s="1265"/>
      <c r="AK332" s="1265"/>
      <c r="BA332" s="43"/>
    </row>
    <row r="333" spans="2:53" ht="12.95" customHeight="1">
      <c r="B333" s="41" t="s">
        <v>375</v>
      </c>
      <c r="C333" s="41"/>
      <c r="D333" s="41"/>
      <c r="E333" s="41"/>
      <c r="F333" s="41"/>
      <c r="G333" s="41"/>
      <c r="H333" s="1416" t="s">
        <v>2418</v>
      </c>
      <c r="I333" s="1416"/>
      <c r="J333" s="1416"/>
      <c r="K333" s="1416"/>
      <c r="L333" s="1416"/>
      <c r="M333" s="1416"/>
      <c r="N333" s="5" t="s">
        <v>818</v>
      </c>
      <c r="O333" s="5"/>
      <c r="P333" s="1421"/>
      <c r="Q333" s="1421"/>
      <c r="R333" s="1421"/>
      <c r="T333" s="41" t="s">
        <v>375</v>
      </c>
      <c r="V333" s="41"/>
      <c r="W333" s="41"/>
      <c r="X333" s="41"/>
      <c r="Y333" s="41"/>
      <c r="AA333" s="1416" t="s">
        <v>2415</v>
      </c>
      <c r="AB333" s="1416"/>
      <c r="AC333" s="1416"/>
      <c r="AD333" s="1416"/>
      <c r="AE333" s="1416"/>
      <c r="AF333" s="1416"/>
      <c r="AG333" s="5" t="s">
        <v>818</v>
      </c>
      <c r="AH333" s="5"/>
      <c r="AI333" s="1421"/>
      <c r="AJ333" s="1421"/>
      <c r="AK333" s="1421"/>
      <c r="BA333" s="43"/>
    </row>
    <row r="334" spans="2:53" ht="12.95" customHeight="1">
      <c r="B334" s="41" t="s">
        <v>376</v>
      </c>
      <c r="C334" s="41"/>
      <c r="D334" s="41"/>
      <c r="E334" s="41"/>
      <c r="F334" s="41"/>
      <c r="G334" s="41"/>
      <c r="H334" s="1268"/>
      <c r="I334" s="1268"/>
      <c r="J334" s="1268"/>
      <c r="K334" s="1268"/>
      <c r="L334" s="1268"/>
      <c r="M334" s="1268"/>
      <c r="N334" s="5"/>
      <c r="O334" s="5"/>
      <c r="P334" s="44"/>
      <c r="Q334" s="44"/>
      <c r="R334" s="44"/>
      <c r="T334" s="41" t="s">
        <v>376</v>
      </c>
      <c r="V334" s="41"/>
      <c r="W334" s="41"/>
      <c r="X334" s="41"/>
      <c r="Y334" s="41"/>
      <c r="AA334" s="1268" t="s">
        <v>2399</v>
      </c>
      <c r="AB334" s="1268"/>
      <c r="AC334" s="1268"/>
      <c r="AD334" s="1268"/>
      <c r="AE334" s="1268"/>
      <c r="AF334" s="1268"/>
      <c r="AG334" s="5"/>
      <c r="AH334" s="5"/>
      <c r="AI334" s="44"/>
      <c r="AJ334" s="44"/>
      <c r="AK334" s="44"/>
      <c r="BA334" s="43"/>
    </row>
    <row r="335" spans="2:53" ht="12.95" customHeight="1">
      <c r="B335" s="41" t="s">
        <v>702</v>
      </c>
      <c r="C335" s="41"/>
      <c r="D335" s="41"/>
      <c r="E335" s="41"/>
      <c r="F335" s="41"/>
      <c r="G335" s="41"/>
      <c r="H335" s="1265" t="s">
        <v>2419</v>
      </c>
      <c r="I335" s="1265"/>
      <c r="J335" s="1265"/>
      <c r="K335" s="1265"/>
      <c r="L335" s="1265"/>
      <c r="M335" s="1265"/>
      <c r="N335" s="1117"/>
      <c r="O335" s="1117"/>
      <c r="P335" s="1117"/>
      <c r="Q335" s="1117"/>
      <c r="R335" s="1117"/>
      <c r="T335" s="41" t="s">
        <v>702</v>
      </c>
      <c r="V335" s="41"/>
      <c r="W335" s="41"/>
      <c r="X335" s="41"/>
      <c r="Y335" s="41"/>
      <c r="AA335" s="1265" t="s">
        <v>2416</v>
      </c>
      <c r="AB335" s="1265"/>
      <c r="AC335" s="1265"/>
      <c r="AD335" s="1265"/>
      <c r="AE335" s="1265"/>
      <c r="AF335" s="1265"/>
      <c r="AG335" s="1117"/>
      <c r="AH335" s="1117"/>
      <c r="AI335" s="1117"/>
      <c r="AJ335" s="1117"/>
      <c r="AK335" s="111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7" t="s">
        <v>2392</v>
      </c>
      <c r="I337" s="1117"/>
      <c r="J337" s="1117"/>
      <c r="K337" s="1117"/>
      <c r="L337" s="1117"/>
      <c r="M337" s="1117"/>
      <c r="N337" s="1117"/>
      <c r="O337" s="1117"/>
      <c r="P337" s="1117"/>
      <c r="Q337" s="1117"/>
      <c r="R337" s="1117"/>
      <c r="T337" s="358" t="s">
        <v>1145</v>
      </c>
      <c r="AA337" s="1113" t="s">
        <v>124</v>
      </c>
      <c r="AB337" s="1117"/>
      <c r="AC337" s="1117"/>
      <c r="AD337" s="1117"/>
      <c r="AE337" s="1117"/>
      <c r="AF337" s="1117"/>
      <c r="AG337" s="1117"/>
      <c r="AH337" s="1117"/>
      <c r="AI337" s="1117"/>
      <c r="AJ337" s="1117"/>
      <c r="AK337" s="1117"/>
      <c r="BA337" s="43"/>
    </row>
    <row r="338" spans="2:53" ht="12.95" customHeight="1">
      <c r="B338" s="358" t="s">
        <v>699</v>
      </c>
      <c r="C338" s="358"/>
      <c r="D338" s="358"/>
      <c r="E338" s="358"/>
      <c r="F338" s="358"/>
      <c r="G338" s="358"/>
      <c r="H338" s="1265" t="s">
        <v>2393</v>
      </c>
      <c r="I338" s="1265"/>
      <c r="J338" s="1265"/>
      <c r="K338" s="1265"/>
      <c r="L338" s="1265"/>
      <c r="M338" s="1265"/>
      <c r="N338" s="1265"/>
      <c r="O338" s="1265"/>
      <c r="P338" s="1265"/>
      <c r="Q338" s="1265"/>
      <c r="R338" s="1265"/>
      <c r="T338" s="41" t="s">
        <v>699</v>
      </c>
      <c r="AA338" s="1265"/>
      <c r="AB338" s="1265"/>
      <c r="AC338" s="1265"/>
      <c r="AD338" s="1265"/>
      <c r="AE338" s="1265"/>
      <c r="AF338" s="1265"/>
      <c r="AG338" s="1265"/>
      <c r="AH338" s="1265"/>
      <c r="AI338" s="1265"/>
      <c r="AJ338" s="1265"/>
      <c r="AK338" s="1265"/>
      <c r="BA338" s="43"/>
    </row>
    <row r="339" spans="2:53" ht="12.95" customHeight="1">
      <c r="B339" s="358" t="s">
        <v>701</v>
      </c>
      <c r="C339" s="358"/>
      <c r="D339" s="358"/>
      <c r="E339" s="358"/>
      <c r="F339" s="358"/>
      <c r="G339" s="358"/>
      <c r="H339" s="1265" t="s">
        <v>2394</v>
      </c>
      <c r="I339" s="1265"/>
      <c r="J339" s="1265"/>
      <c r="K339" s="1265"/>
      <c r="L339" s="1265"/>
      <c r="M339" s="1265"/>
      <c r="N339" s="1265"/>
      <c r="O339" s="1265"/>
      <c r="P339" s="1265"/>
      <c r="Q339" s="1265"/>
      <c r="R339" s="1265"/>
      <c r="T339" s="41" t="s">
        <v>700</v>
      </c>
      <c r="AA339" s="1265"/>
      <c r="AB339" s="1265"/>
      <c r="AC339" s="1265"/>
      <c r="AD339" s="1265"/>
      <c r="AE339" s="1265"/>
      <c r="AF339" s="1265"/>
      <c r="AG339" s="1265"/>
      <c r="AH339" s="1265"/>
      <c r="AI339" s="1265"/>
      <c r="AJ339" s="1265"/>
      <c r="AK339" s="1265"/>
    </row>
    <row r="340" spans="2:53" ht="12.95" customHeight="1">
      <c r="B340" s="358" t="s">
        <v>374</v>
      </c>
      <c r="C340" s="358"/>
      <c r="D340" s="358"/>
      <c r="E340" s="358"/>
      <c r="F340" s="358"/>
      <c r="G340" s="358"/>
      <c r="H340" s="1265" t="s">
        <v>2395</v>
      </c>
      <c r="I340" s="1265"/>
      <c r="J340" s="1265"/>
      <c r="K340" s="1265"/>
      <c r="L340" s="1265"/>
      <c r="M340" s="1265"/>
      <c r="N340" s="1265"/>
      <c r="O340" s="1265"/>
      <c r="P340" s="1265"/>
      <c r="Q340" s="1265"/>
      <c r="R340" s="1265"/>
      <c r="T340" s="41" t="s">
        <v>374</v>
      </c>
      <c r="AA340" s="1265"/>
      <c r="AB340" s="1265"/>
      <c r="AC340" s="1265"/>
      <c r="AD340" s="1265"/>
      <c r="AE340" s="1265"/>
      <c r="AF340" s="1265"/>
      <c r="AG340" s="1265"/>
      <c r="AH340" s="1265"/>
      <c r="AI340" s="1265"/>
      <c r="AJ340" s="1265"/>
      <c r="AK340" s="1265"/>
    </row>
    <row r="341" spans="2:53" ht="12.95" customHeight="1">
      <c r="B341" s="358" t="s">
        <v>375</v>
      </c>
      <c r="C341" s="358"/>
      <c r="D341" s="358"/>
      <c r="E341" s="358"/>
      <c r="F341" s="358"/>
      <c r="G341" s="358"/>
      <c r="H341" s="1416" t="s">
        <v>2420</v>
      </c>
      <c r="I341" s="1416"/>
      <c r="J341" s="1416"/>
      <c r="K341" s="1416"/>
      <c r="L341" s="1416"/>
      <c r="M341" s="1416"/>
      <c r="N341" s="5" t="s">
        <v>818</v>
      </c>
      <c r="O341" s="5"/>
      <c r="P341" s="1421"/>
      <c r="Q341" s="1421"/>
      <c r="R341" s="1421"/>
      <c r="T341" s="41" t="s">
        <v>375</v>
      </c>
      <c r="AA341" s="1416"/>
      <c r="AB341" s="1416"/>
      <c r="AC341" s="1416"/>
      <c r="AD341" s="1416"/>
      <c r="AE341" s="1416"/>
      <c r="AF341" s="1416"/>
      <c r="AG341" s="5" t="s">
        <v>818</v>
      </c>
      <c r="AH341" s="5"/>
      <c r="AI341" s="1421"/>
      <c r="AJ341" s="1421"/>
      <c r="AK341" s="1421"/>
    </row>
    <row r="342" spans="2:53" ht="12.95" customHeight="1">
      <c r="B342" s="358" t="s">
        <v>376</v>
      </c>
      <c r="C342" s="358"/>
      <c r="D342" s="358"/>
      <c r="E342" s="358"/>
      <c r="F342" s="358"/>
      <c r="G342" s="358"/>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2:53" ht="12.95" customHeight="1">
      <c r="B343" s="358" t="s">
        <v>702</v>
      </c>
      <c r="C343" s="358"/>
      <c r="D343" s="358"/>
      <c r="E343" s="358"/>
      <c r="F343" s="358"/>
      <c r="G343" s="358"/>
      <c r="H343" s="1496" t="s">
        <v>2421</v>
      </c>
      <c r="I343" s="1265"/>
      <c r="J343" s="1265"/>
      <c r="K343" s="1265"/>
      <c r="L343" s="1265"/>
      <c r="M343" s="1265"/>
      <c r="N343" s="1117"/>
      <c r="O343" s="1117"/>
      <c r="P343" s="1117"/>
      <c r="Q343" s="1117"/>
      <c r="R343" s="1117"/>
      <c r="T343" s="41" t="s">
        <v>702</v>
      </c>
      <c r="AA343" s="1265"/>
      <c r="AB343" s="1265"/>
      <c r="AC343" s="1265"/>
      <c r="AD343" s="1265"/>
      <c r="AE343" s="1265"/>
      <c r="AF343" s="1265"/>
      <c r="AG343" s="1117"/>
      <c r="AH343" s="1117"/>
      <c r="AI343" s="1117"/>
      <c r="AJ343" s="1117"/>
      <c r="AK343" s="111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17" t="s">
        <v>2396</v>
      </c>
      <c r="Q345" s="1117"/>
      <c r="R345" s="1117"/>
      <c r="S345" s="1117"/>
      <c r="T345" s="1117"/>
      <c r="U345" s="1117"/>
      <c r="V345" s="1117"/>
      <c r="W345" s="1117"/>
      <c r="X345" s="1117"/>
      <c r="Y345" s="1117"/>
      <c r="Z345" s="1117"/>
    </row>
    <row r="346" spans="2:53" ht="12.95" customHeight="1">
      <c r="C346" s="358"/>
      <c r="D346" s="358"/>
      <c r="E346" s="358"/>
      <c r="F346" s="358"/>
      <c r="G346" s="358"/>
      <c r="I346" s="358" t="s">
        <v>699</v>
      </c>
      <c r="P346" s="1265" t="s">
        <v>2397</v>
      </c>
      <c r="Q346" s="1265"/>
      <c r="R346" s="1265"/>
      <c r="S346" s="1265"/>
      <c r="T346" s="1265"/>
      <c r="U346" s="1265"/>
      <c r="V346" s="1265"/>
      <c r="W346" s="1265"/>
      <c r="X346" s="1265"/>
      <c r="Y346" s="1265"/>
      <c r="Z346" s="1265"/>
    </row>
    <row r="347" spans="2:53" ht="12.95" customHeight="1">
      <c r="C347" s="358"/>
      <c r="D347" s="358"/>
      <c r="E347" s="358"/>
      <c r="F347" s="358"/>
      <c r="G347" s="358"/>
      <c r="I347" s="358" t="s">
        <v>701</v>
      </c>
      <c r="P347" s="1265" t="s">
        <v>2380</v>
      </c>
      <c r="Q347" s="1265"/>
      <c r="R347" s="1265"/>
      <c r="S347" s="1265"/>
      <c r="T347" s="1265"/>
      <c r="U347" s="1265"/>
      <c r="V347" s="1265"/>
      <c r="W347" s="1265"/>
      <c r="X347" s="1265"/>
      <c r="Y347" s="1265"/>
      <c r="Z347" s="1265"/>
    </row>
    <row r="348" spans="2:53" ht="12.95" customHeight="1">
      <c r="C348" s="358"/>
      <c r="D348" s="358"/>
      <c r="E348" s="358"/>
      <c r="F348" s="358"/>
      <c r="G348" s="358"/>
      <c r="I348" s="358" t="s">
        <v>374</v>
      </c>
      <c r="P348" s="1265" t="s">
        <v>2398</v>
      </c>
      <c r="Q348" s="1265"/>
      <c r="R348" s="1265"/>
      <c r="S348" s="1265"/>
      <c r="T348" s="1265"/>
      <c r="U348" s="1265"/>
      <c r="V348" s="1265"/>
      <c r="W348" s="1265"/>
      <c r="X348" s="1265"/>
      <c r="Y348" s="1265"/>
      <c r="Z348" s="1265"/>
    </row>
    <row r="349" spans="2:53" ht="12.95" customHeight="1">
      <c r="C349" s="358"/>
      <c r="D349" s="358"/>
      <c r="E349" s="358"/>
      <c r="F349" s="358"/>
      <c r="G349" s="358"/>
      <c r="I349" s="358" t="s">
        <v>375</v>
      </c>
      <c r="P349" s="1416" t="s">
        <v>2422</v>
      </c>
      <c r="Q349" s="1416"/>
      <c r="R349" s="1416"/>
      <c r="S349" s="1416"/>
      <c r="T349" s="1416"/>
      <c r="U349" s="1416"/>
      <c r="V349" s="5" t="s">
        <v>818</v>
      </c>
      <c r="W349" s="5"/>
      <c r="X349" s="1421"/>
      <c r="Y349" s="1421"/>
      <c r="Z349" s="1421"/>
    </row>
    <row r="350" spans="2:53" ht="12.95" customHeight="1">
      <c r="C350" s="358"/>
      <c r="D350" s="358"/>
      <c r="E350" s="358"/>
      <c r="F350" s="358"/>
      <c r="G350" s="358"/>
      <c r="I350" s="358" t="s">
        <v>376</v>
      </c>
      <c r="P350" s="1268"/>
      <c r="Q350" s="1268"/>
      <c r="R350" s="1268"/>
      <c r="S350" s="1268"/>
      <c r="T350" s="1268"/>
      <c r="U350" s="1268"/>
      <c r="V350" s="5"/>
      <c r="W350" s="5"/>
      <c r="X350" s="44"/>
      <c r="Y350" s="44"/>
      <c r="Z350" s="44"/>
    </row>
    <row r="351" spans="2:53" ht="12.95" customHeight="1">
      <c r="C351" s="358"/>
      <c r="D351" s="358"/>
      <c r="E351" s="358"/>
      <c r="F351" s="358"/>
      <c r="G351" s="358"/>
      <c r="I351" s="358" t="s">
        <v>702</v>
      </c>
      <c r="P351" s="1265" t="s">
        <v>2423</v>
      </c>
      <c r="Q351" s="1265"/>
      <c r="R351" s="1265"/>
      <c r="S351" s="1265"/>
      <c r="T351" s="1265"/>
      <c r="U351" s="1265"/>
      <c r="V351" s="1117"/>
      <c r="W351" s="1117"/>
      <c r="X351" s="1117"/>
      <c r="Y351" s="1117"/>
      <c r="Z351" s="111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3" t="s">
        <v>497</v>
      </c>
      <c r="B353" s="1093"/>
      <c r="C353" s="1093"/>
      <c r="D353" s="1093"/>
      <c r="E353" s="1093"/>
      <c r="F353" s="1093"/>
      <c r="G353" s="1093"/>
      <c r="H353" s="1093"/>
      <c r="I353" s="1093"/>
      <c r="J353" s="1093"/>
      <c r="K353" s="1093"/>
      <c r="L353" s="1093"/>
      <c r="M353" s="1093"/>
      <c r="N353" s="1093"/>
      <c r="O353" s="1093"/>
      <c r="P353" s="1093"/>
      <c r="Q353" s="1093"/>
      <c r="R353" s="1093"/>
      <c r="S353" s="1093"/>
      <c r="T353" s="1093"/>
      <c r="U353" s="1093"/>
      <c r="V353" s="1093"/>
      <c r="W353" s="1093"/>
      <c r="X353" s="1093"/>
      <c r="Y353" s="1093"/>
      <c r="Z353" s="1093"/>
      <c r="AA353" s="1093"/>
      <c r="AB353" s="1093"/>
      <c r="AC353" s="1093"/>
      <c r="AD353" s="1093"/>
      <c r="AE353" s="1093"/>
      <c r="AF353" s="1093"/>
      <c r="AG353" s="1093"/>
      <c r="AH353" s="1093"/>
      <c r="AI353" s="1093"/>
      <c r="AJ353" s="1093"/>
      <c r="AK353" s="1093"/>
      <c r="AL353" s="1093"/>
      <c r="AM353" s="1093"/>
      <c r="AN353" s="1093"/>
      <c r="AO353" s="1093"/>
      <c r="AP353" s="1093"/>
      <c r="AQ353" s="1093"/>
      <c r="AR353" s="1093"/>
      <c r="AS353" s="1093"/>
      <c r="AT353" s="1093"/>
    </row>
    <row r="354" spans="1:46" ht="12.95" customHeight="1">
      <c r="A354" s="1093"/>
      <c r="B354" s="1093"/>
      <c r="C354" s="1093"/>
      <c r="D354" s="1093"/>
      <c r="E354" s="1093"/>
      <c r="F354" s="1093"/>
      <c r="G354" s="1093"/>
      <c r="H354" s="1093"/>
      <c r="I354" s="1093"/>
      <c r="J354" s="1093"/>
      <c r="K354" s="1093"/>
      <c r="L354" s="1093"/>
      <c r="M354" s="1093"/>
      <c r="N354" s="1093"/>
      <c r="O354" s="1093"/>
      <c r="P354" s="1093"/>
      <c r="Q354" s="1093"/>
      <c r="R354" s="1093"/>
      <c r="S354" s="1093"/>
      <c r="T354" s="1093"/>
      <c r="U354" s="1093"/>
      <c r="V354" s="1093"/>
      <c r="W354" s="1093"/>
      <c r="X354" s="1093"/>
      <c r="Y354" s="1093"/>
      <c r="Z354" s="1093"/>
      <c r="AA354" s="1093"/>
      <c r="AB354" s="1093"/>
      <c r="AC354" s="1093"/>
      <c r="AD354" s="1093"/>
      <c r="AE354" s="1093"/>
      <c r="AF354" s="1093"/>
      <c r="AG354" s="1093"/>
      <c r="AH354" s="1093"/>
      <c r="AI354" s="1093"/>
      <c r="AJ354" s="1093"/>
      <c r="AK354" s="1093"/>
      <c r="AL354" s="1093"/>
      <c r="AM354" s="1093"/>
      <c r="AN354" s="1093"/>
      <c r="AO354" s="1093"/>
      <c r="AP354" s="1093"/>
      <c r="AQ354" s="1093"/>
      <c r="AR354" s="1093"/>
      <c r="AS354" s="1093"/>
      <c r="AT354" s="1093"/>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08" t="s">
        <v>124</v>
      </c>
      <c r="N357" s="1108"/>
      <c r="P357" t="s">
        <v>1948</v>
      </c>
      <c r="AJ357" s="1108" t="s">
        <v>124</v>
      </c>
      <c r="AK357" s="1108"/>
    </row>
    <row r="358" spans="1:46" ht="12.95" customHeight="1">
      <c r="C358"/>
      <c r="D358" s="41" t="s">
        <v>1876</v>
      </c>
      <c r="M358" s="1108" t="s">
        <v>124</v>
      </c>
      <c r="N358" s="1108"/>
      <c r="P358" s="41" t="s">
        <v>1949</v>
      </c>
      <c r="AJ358" s="1353">
        <v>0</v>
      </c>
      <c r="AK358" s="1353"/>
    </row>
    <row r="359" spans="1:46" ht="12.95" customHeight="1">
      <c r="C359"/>
      <c r="D359" t="s">
        <v>313</v>
      </c>
      <c r="M359" s="1108" t="s">
        <v>108</v>
      </c>
      <c r="N359" s="1108"/>
      <c r="P359" t="s">
        <v>1950</v>
      </c>
      <c r="AJ359" s="1108" t="s">
        <v>108</v>
      </c>
      <c r="AK359" s="1108"/>
    </row>
    <row r="360" spans="1:46" ht="12.95" customHeight="1">
      <c r="C360"/>
      <c r="D360" t="s">
        <v>314</v>
      </c>
      <c r="M360" s="1108" t="s">
        <v>124</v>
      </c>
      <c r="N360" s="1108"/>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08" t="s">
        <v>124</v>
      </c>
      <c r="O365" s="1108"/>
      <c r="P365" s="49"/>
      <c r="Q365" s="49"/>
      <c r="R365" s="49"/>
      <c r="S365" s="49"/>
      <c r="T365" s="49"/>
      <c r="U365" s="49"/>
      <c r="V365" s="49"/>
      <c r="W365" s="49"/>
      <c r="X365" s="49"/>
      <c r="Y365" s="49"/>
      <c r="Z365" s="49"/>
      <c r="AC365" s="49"/>
      <c r="AD365" s="49"/>
      <c r="AE365" s="49"/>
    </row>
    <row r="366" spans="1:46" ht="12.95" customHeight="1">
      <c r="C366"/>
      <c r="E366" t="s">
        <v>733</v>
      </c>
      <c r="Y366" s="1108" t="s">
        <v>124</v>
      </c>
      <c r="Z366" s="1108"/>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08" t="s">
        <v>108</v>
      </c>
      <c r="K368" s="1108"/>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590</v>
      </c>
      <c r="F371" s="5"/>
      <c r="G371" s="5"/>
      <c r="H371" s="5"/>
      <c r="I371" s="5"/>
      <c r="J371" s="5"/>
      <c r="K371" s="5"/>
      <c r="L371" s="5"/>
      <c r="N371" s="1111">
        <v>1911</v>
      </c>
      <c r="O371" s="1111"/>
      <c r="P371" s="1111"/>
      <c r="Q371" s="1111"/>
      <c r="R371" s="5"/>
      <c r="U371" s="5" t="s">
        <v>591</v>
      </c>
      <c r="V371" s="5"/>
      <c r="W371" s="5"/>
      <c r="X371" s="5"/>
      <c r="Y371" s="5"/>
      <c r="Z371" s="5"/>
      <c r="AA371" s="5"/>
      <c r="AB371" s="5"/>
      <c r="AC371" s="1111">
        <v>1</v>
      </c>
      <c r="AD371" s="1111"/>
      <c r="AE371" s="1111"/>
      <c r="AF371" s="1111"/>
      <c r="BE371" t="s">
        <v>108</v>
      </c>
    </row>
    <row r="372" spans="4:57" customFormat="1" ht="12.95" customHeight="1">
      <c r="E372" s="5" t="s">
        <v>592</v>
      </c>
      <c r="F372" s="5"/>
      <c r="G372" s="5"/>
      <c r="H372" s="5"/>
      <c r="I372" s="5"/>
      <c r="J372" s="5"/>
      <c r="K372" s="5"/>
      <c r="L372" s="5"/>
      <c r="N372" s="1111">
        <v>1</v>
      </c>
      <c r="O372" s="1111"/>
      <c r="P372" s="1111"/>
      <c r="Q372" s="1111"/>
      <c r="R372" s="5"/>
      <c r="U372" s="5" t="s">
        <v>593</v>
      </c>
      <c r="V372" s="5"/>
      <c r="W372" s="5"/>
      <c r="X372" s="5"/>
      <c r="Y372" s="5"/>
      <c r="Z372" s="5"/>
      <c r="AA372" s="5"/>
      <c r="AB372" s="5"/>
      <c r="AC372" s="1111">
        <v>70</v>
      </c>
      <c r="AD372" s="1111"/>
      <c r="AE372" s="1111"/>
      <c r="AF372" s="1111"/>
    </row>
    <row r="373" spans="4:57" customFormat="1" ht="12.95" customHeight="1">
      <c r="E373" s="5" t="s">
        <v>64</v>
      </c>
      <c r="F373" s="5"/>
      <c r="G373" s="5"/>
      <c r="H373" s="5"/>
      <c r="I373" s="5"/>
      <c r="J373" s="5"/>
      <c r="K373" s="5"/>
      <c r="L373" s="5"/>
      <c r="N373" s="1111">
        <v>6</v>
      </c>
      <c r="O373" s="1111"/>
      <c r="P373" s="1111"/>
      <c r="Q373" s="1111"/>
      <c r="R373" s="5"/>
      <c r="V373" s="5"/>
      <c r="W373" s="5"/>
      <c r="X373" s="5"/>
      <c r="Y373" s="5"/>
      <c r="Z373" s="5"/>
      <c r="AA373" s="5"/>
      <c r="AB373" s="5"/>
    </row>
    <row r="374" spans="4:57" customFormat="1" ht="12.95" customHeight="1">
      <c r="E374" s="5" t="s">
        <v>65</v>
      </c>
      <c r="F374" s="5"/>
      <c r="G374" s="5"/>
      <c r="H374" s="5"/>
      <c r="I374" s="5"/>
      <c r="J374" s="5"/>
      <c r="K374" s="5"/>
      <c r="L374" s="5"/>
      <c r="N374" s="1368" t="s">
        <v>2424</v>
      </c>
      <c r="O374" s="1581"/>
      <c r="P374" s="1581"/>
      <c r="Q374" s="1581"/>
      <c r="R374" s="1581"/>
      <c r="S374" s="1581"/>
      <c r="T374" s="1581"/>
      <c r="U374" s="1581"/>
      <c r="V374" s="1581"/>
      <c r="W374" s="1581"/>
      <c r="X374" s="1581"/>
      <c r="Y374" s="1581"/>
      <c r="Z374" s="1581"/>
      <c r="AA374" s="1581"/>
      <c r="AB374" s="1581"/>
      <c r="AC374" s="1581"/>
      <c r="AD374" s="1581"/>
      <c r="AE374" s="1581"/>
      <c r="AF374" s="1581"/>
    </row>
    <row r="375" spans="4:57" customFormat="1" ht="12.95" customHeight="1">
      <c r="E375" s="5"/>
      <c r="F375" s="5"/>
      <c r="G375" s="5"/>
      <c r="H375" s="5"/>
      <c r="I375" s="5"/>
      <c r="J375" s="5"/>
      <c r="K375" s="5"/>
      <c r="L375" s="5"/>
      <c r="N375" s="1582"/>
      <c r="O375" s="1582"/>
      <c r="P375" s="1582"/>
      <c r="Q375" s="1582"/>
      <c r="R375" s="1582"/>
      <c r="S375" s="1582"/>
      <c r="T375" s="1582"/>
      <c r="U375" s="1582"/>
      <c r="V375" s="1582"/>
      <c r="W375" s="1582"/>
      <c r="X375" s="1582"/>
      <c r="Y375" s="1582"/>
      <c r="Z375" s="1582"/>
      <c r="AA375" s="1582"/>
      <c r="AB375" s="1582"/>
      <c r="AC375" s="1582"/>
      <c r="AD375" s="1582"/>
      <c r="AE375" s="1582"/>
      <c r="AF375" s="1582"/>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231</v>
      </c>
      <c r="R378" s="358"/>
      <c r="S378" s="1118">
        <v>2002</v>
      </c>
      <c r="T378" s="1118"/>
      <c r="U378" s="367" t="s">
        <v>232</v>
      </c>
      <c r="V378" s="1118">
        <v>871</v>
      </c>
      <c r="W378" s="1118"/>
      <c r="X378" s="358"/>
      <c r="Z378" s="358"/>
      <c r="AA378" s="936" t="s">
        <v>2090</v>
      </c>
      <c r="AB378" s="358" t="s">
        <v>231</v>
      </c>
      <c r="AC378" s="358"/>
      <c r="AD378" s="1118"/>
      <c r="AE378" s="1118"/>
      <c r="AF378" s="367" t="s">
        <v>232</v>
      </c>
      <c r="AG378" s="1118"/>
      <c r="AH378" s="1118"/>
    </row>
    <row r="379" spans="4:57" customFormat="1" ht="12.95" customHeight="1">
      <c r="D379" s="358"/>
      <c r="E379" s="358" t="s">
        <v>1234</v>
      </c>
      <c r="F379" s="358"/>
      <c r="G379" s="358"/>
      <c r="H379" s="358"/>
      <c r="I379" s="358"/>
      <c r="J379" s="358"/>
      <c r="K379" s="358"/>
      <c r="L379" s="358"/>
      <c r="M379" s="358"/>
      <c r="N379" s="1118">
        <v>2004</v>
      </c>
      <c r="O379" s="1118"/>
      <c r="P379" s="111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9" t="s">
        <v>108</v>
      </c>
      <c r="AH380" s="1119"/>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9" t="s">
        <v>482</v>
      </c>
      <c r="AH381" s="1119"/>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19" t="s">
        <v>124</v>
      </c>
      <c r="W382" s="1119"/>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19" t="s">
        <v>482</v>
      </c>
      <c r="W383" s="1119"/>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7" t="s">
        <v>2425</v>
      </c>
      <c r="K386" s="1117"/>
      <c r="L386" s="1117"/>
      <c r="M386" s="1117"/>
      <c r="N386" s="1117"/>
      <c r="O386" s="1117"/>
      <c r="P386" s="1117"/>
      <c r="Q386" s="1117"/>
      <c r="R386" s="1117"/>
      <c r="S386" s="1117"/>
      <c r="T386" s="1117"/>
      <c r="U386" s="1117"/>
      <c r="V386" s="12" t="s">
        <v>710</v>
      </c>
      <c r="W386" s="12"/>
      <c r="X386" s="12"/>
      <c r="Y386" s="12"/>
      <c r="Z386" s="12"/>
      <c r="AA386" s="12"/>
      <c r="AB386" s="12"/>
      <c r="AC386" s="1113" t="s">
        <v>2331</v>
      </c>
      <c r="AD386" s="1117"/>
      <c r="AE386" s="1117"/>
      <c r="AF386" s="1117"/>
      <c r="AG386" s="1117"/>
      <c r="AH386" s="1117"/>
      <c r="AI386" s="1117"/>
      <c r="AJ386" s="1117"/>
    </row>
    <row r="387" spans="1:36" ht="12.95" customHeight="1">
      <c r="C387"/>
      <c r="D387" s="41" t="s">
        <v>1951</v>
      </c>
      <c r="J387" s="1265" t="s">
        <v>2331</v>
      </c>
      <c r="K387" s="1265"/>
      <c r="L387" s="1265"/>
      <c r="M387" s="1265"/>
      <c r="N387" s="1265"/>
      <c r="O387" s="1265"/>
      <c r="P387" s="1265"/>
      <c r="Q387" s="1265"/>
      <c r="R387" s="1265"/>
      <c r="S387" s="1265"/>
      <c r="T387" s="1265"/>
      <c r="U387" s="1265"/>
      <c r="V387" s="41" t="s">
        <v>1951</v>
      </c>
      <c r="W387" s="12"/>
      <c r="X387" s="12"/>
      <c r="Y387" s="12"/>
      <c r="Z387" s="12"/>
      <c r="AA387" s="12"/>
      <c r="AB387" s="12"/>
      <c r="AC387" s="1117"/>
      <c r="AD387" s="1117"/>
      <c r="AE387" s="1117"/>
      <c r="AF387" s="1117"/>
      <c r="AG387" s="1117"/>
      <c r="AH387" s="1117"/>
      <c r="AI387" s="1117"/>
      <c r="AJ387" s="1117"/>
    </row>
    <row r="388" spans="1:36" ht="12.95" customHeight="1">
      <c r="C388"/>
      <c r="D388" s="41" t="s">
        <v>544</v>
      </c>
      <c r="J388" s="1265" t="s">
        <v>2332</v>
      </c>
      <c r="K388" s="1265"/>
      <c r="L388" s="1265"/>
      <c r="M388" s="1265"/>
      <c r="N388" s="1265"/>
      <c r="O388" s="1265"/>
      <c r="P388" s="1265"/>
      <c r="Q388" s="1265"/>
      <c r="R388" s="1265"/>
      <c r="S388" s="1265"/>
      <c r="T388" s="1265"/>
      <c r="U388" s="1265"/>
      <c r="V388" s="41" t="s">
        <v>544</v>
      </c>
      <c r="W388" s="12"/>
      <c r="X388" s="12"/>
      <c r="Y388" s="12"/>
      <c r="Z388" s="12"/>
      <c r="AA388" s="12"/>
      <c r="AB388" s="12"/>
      <c r="AC388" s="1117"/>
      <c r="AD388" s="1117"/>
      <c r="AE388" s="1117"/>
      <c r="AF388" s="1117"/>
      <c r="AG388" s="1117"/>
      <c r="AH388" s="1117"/>
      <c r="AI388" s="1117"/>
      <c r="AJ388" s="1117"/>
    </row>
    <row r="389" spans="1:36" ht="12.95" customHeight="1">
      <c r="C389"/>
      <c r="D389" t="s">
        <v>1952</v>
      </c>
      <c r="J389" s="1065" t="s">
        <v>2426</v>
      </c>
      <c r="K389" s="1065"/>
      <c r="L389" s="1065"/>
      <c r="M389" s="1065"/>
      <c r="N389" s="1065"/>
      <c r="O389" s="1065"/>
      <c r="P389" s="1065"/>
      <c r="Q389" s="1065"/>
      <c r="R389" s="1065"/>
      <c r="S389" s="1065"/>
      <c r="T389" s="1065"/>
      <c r="U389" s="1065"/>
      <c r="V389" s="1117"/>
      <c r="W389" s="1117"/>
      <c r="X389" s="1117"/>
      <c r="Y389" s="1117"/>
      <c r="Z389" s="1117"/>
      <c r="AA389" s="1117"/>
      <c r="AB389" s="1117"/>
      <c r="AC389" s="1117"/>
      <c r="AD389" s="1117"/>
      <c r="AE389" s="1117"/>
      <c r="AF389" s="1117"/>
      <c r="AG389" s="1117"/>
      <c r="AH389" s="1117"/>
      <c r="AI389" s="1117"/>
      <c r="AJ389" s="1117"/>
    </row>
    <row r="390" spans="1:36" ht="12.95" customHeight="1">
      <c r="C390"/>
      <c r="D390" t="s">
        <v>554</v>
      </c>
      <c r="Q390" s="1480">
        <v>45139</v>
      </c>
      <c r="R390" s="1480"/>
      <c r="S390" s="1480"/>
      <c r="T390" s="1480"/>
      <c r="U390" s="1480"/>
      <c r="V390" t="s">
        <v>168</v>
      </c>
      <c r="AI390" s="1108" t="s">
        <v>108</v>
      </c>
      <c r="AJ390" s="1108"/>
    </row>
    <row r="391" spans="1:36" ht="12.95" customHeight="1">
      <c r="C391"/>
      <c r="D391" t="s">
        <v>555</v>
      </c>
      <c r="Q391" s="1480" t="s">
        <v>2427</v>
      </c>
      <c r="R391" s="1191"/>
      <c r="S391" s="1191"/>
      <c r="T391" s="1191"/>
      <c r="U391" s="1191"/>
      <c r="W391" s="29" t="s">
        <v>20</v>
      </c>
      <c r="AG391" s="1344">
        <v>0</v>
      </c>
      <c r="AH391" s="1344"/>
      <c r="AI391" s="1344"/>
      <c r="AJ391" s="1344"/>
    </row>
    <row r="392" spans="1:36" ht="12.95" customHeight="1">
      <c r="C392"/>
      <c r="D392" t="s">
        <v>274</v>
      </c>
      <c r="Q392" s="1232">
        <v>25290000</v>
      </c>
      <c r="R392" s="1232"/>
      <c r="S392" s="1232"/>
      <c r="T392" s="1232"/>
      <c r="U392" s="1232"/>
      <c r="V392" s="41" t="s">
        <v>1953</v>
      </c>
      <c r="AG392" s="1505">
        <v>46096</v>
      </c>
      <c r="AH392" s="1505"/>
      <c r="AI392" s="1505"/>
      <c r="AJ392" s="1505"/>
    </row>
    <row r="393" spans="1:36" ht="12.95" customHeight="1">
      <c r="C393"/>
      <c r="D393" t="s">
        <v>375</v>
      </c>
      <c r="I393" s="1435" t="s">
        <v>2347</v>
      </c>
      <c r="J393" s="1435"/>
      <c r="K393" s="1435"/>
      <c r="L393" s="1435"/>
      <c r="M393" s="1435"/>
      <c r="N393" s="1435"/>
      <c r="Q393" s="41" t="s">
        <v>818</v>
      </c>
      <c r="S393" s="1542"/>
      <c r="T393" s="1542"/>
      <c r="U393" s="1542"/>
      <c r="V393" t="s">
        <v>19</v>
      </c>
      <c r="AI393" s="1108" t="s">
        <v>108</v>
      </c>
      <c r="AJ393" s="1108"/>
    </row>
    <row r="394" spans="1:36" ht="12.95" customHeight="1">
      <c r="C394"/>
      <c r="D394" t="s">
        <v>169</v>
      </c>
      <c r="Q394" s="1068">
        <v>0</v>
      </c>
      <c r="R394" s="1068"/>
      <c r="S394" s="1068"/>
      <c r="T394" s="1068"/>
      <c r="U394" s="1068"/>
      <c r="V394" t="s">
        <v>170</v>
      </c>
      <c r="AG394" s="1344">
        <v>0</v>
      </c>
      <c r="AH394" s="1344"/>
      <c r="AI394" s="1344"/>
      <c r="AJ394" s="1344"/>
    </row>
    <row r="395" spans="1:36" ht="12.95" customHeight="1">
      <c r="C395"/>
      <c r="D395" t="s">
        <v>25</v>
      </c>
      <c r="Q395" s="1345">
        <v>1.17E-2</v>
      </c>
      <c r="R395" s="1345"/>
      <c r="S395" s="1345"/>
      <c r="T395" s="1345"/>
      <c r="U395" s="1345"/>
      <c r="V395" t="s">
        <v>1675</v>
      </c>
      <c r="AG395" s="1344">
        <v>0</v>
      </c>
      <c r="AH395" s="1344"/>
      <c r="AI395" s="1344"/>
      <c r="AJ395" s="1344"/>
    </row>
    <row r="396" spans="1:36" ht="12.95" customHeight="1">
      <c r="C396"/>
      <c r="D396" t="s">
        <v>1954</v>
      </c>
      <c r="AG396" s="1344">
        <v>0</v>
      </c>
      <c r="AH396" s="1344"/>
      <c r="AI396" s="1344"/>
      <c r="AJ396" s="1344"/>
    </row>
    <row r="397" spans="1:36" ht="12.95" customHeight="1">
      <c r="C397"/>
      <c r="AG397" s="829"/>
      <c r="AH397" s="829"/>
      <c r="AI397" s="829"/>
      <c r="AJ397" s="829"/>
    </row>
    <row r="398" spans="1:36" ht="12.95" customHeight="1">
      <c r="C398"/>
      <c r="D398" s="41" t="s">
        <v>2190</v>
      </c>
      <c r="AG398" s="829"/>
      <c r="AH398" s="829"/>
      <c r="AI398" s="1108" t="s">
        <v>482</v>
      </c>
      <c r="AJ398" s="1108"/>
    </row>
    <row r="399" spans="1:36" ht="12.95" customHeight="1">
      <c r="C399"/>
      <c r="D399" s="41" t="s">
        <v>1955</v>
      </c>
      <c r="T399" s="1300" t="s">
        <v>124</v>
      </c>
      <c r="U399" s="1301"/>
      <c r="V399" s="1301"/>
      <c r="W399" s="1301"/>
      <c r="X399" s="1301"/>
      <c r="Y399" s="1301"/>
      <c r="Z399" s="1301"/>
      <c r="AA399" s="1301"/>
      <c r="AB399" s="1301"/>
      <c r="AC399" s="1301"/>
      <c r="AD399" s="1301"/>
      <c r="AE399" s="1301"/>
      <c r="AF399" s="1301"/>
      <c r="AG399" s="1301"/>
      <c r="AH399" s="1301"/>
      <c r="AI399" s="1301"/>
      <c r="AJ399" s="1301"/>
    </row>
    <row r="400" spans="1:36" ht="12.95" customHeight="1">
      <c r="C400"/>
      <c r="D400" s="41" t="s">
        <v>1956</v>
      </c>
      <c r="T400" s="1300" t="s">
        <v>124</v>
      </c>
      <c r="U400" s="1301"/>
      <c r="V400" s="1301"/>
      <c r="W400" s="1301"/>
      <c r="X400" s="1301"/>
      <c r="Y400" s="1301"/>
      <c r="Z400" s="1301"/>
      <c r="AA400" s="1301"/>
      <c r="AB400" s="1301"/>
      <c r="AC400" s="1301"/>
      <c r="AD400" s="1301"/>
      <c r="AE400" s="1301"/>
      <c r="AF400" s="1301"/>
      <c r="AG400" s="1301"/>
      <c r="AH400" s="1301"/>
      <c r="AI400" s="1301"/>
      <c r="AJ400" s="1301"/>
    </row>
    <row r="401" spans="1:36" ht="12.95" customHeight="1">
      <c r="C401"/>
      <c r="AG401" s="829"/>
      <c r="AH401" s="829"/>
      <c r="AI401" s="829"/>
      <c r="AJ401" s="829"/>
    </row>
    <row r="402" spans="1:36" ht="12.95" customHeight="1">
      <c r="C402"/>
      <c r="D402" s="41" t="s">
        <v>1957</v>
      </c>
      <c r="S402" s="1301" t="s">
        <v>108</v>
      </c>
      <c r="T402" s="1301"/>
      <c r="U402" s="1301"/>
      <c r="V402" t="s">
        <v>1958</v>
      </c>
      <c r="AG402" s="1583">
        <v>75</v>
      </c>
      <c r="AH402" s="1583"/>
      <c r="AI402" s="1583"/>
      <c r="AJ402" s="1583"/>
    </row>
    <row r="403" spans="1:36" ht="12.95" customHeight="1">
      <c r="C403"/>
      <c r="D403" s="41" t="s">
        <v>1959</v>
      </c>
      <c r="S403" s="1301" t="s">
        <v>108</v>
      </c>
      <c r="T403" s="1301"/>
      <c r="U403" s="1301"/>
      <c r="V403" t="s">
        <v>1960</v>
      </c>
      <c r="AE403" s="1346">
        <v>5000</v>
      </c>
      <c r="AF403" s="1346"/>
      <c r="AG403" s="1346"/>
      <c r="AH403" s="1346"/>
      <c r="AI403" s="1346"/>
      <c r="AJ403" s="1346"/>
    </row>
    <row r="404" spans="1:36" ht="12.95" customHeight="1">
      <c r="C404"/>
      <c r="D404" s="41" t="s">
        <v>1961</v>
      </c>
      <c r="K404" s="1431"/>
      <c r="L404" s="1431"/>
      <c r="M404" s="1431"/>
      <c r="N404" s="1431"/>
      <c r="O404" s="1431"/>
      <c r="P404" s="1431"/>
      <c r="Q404" s="1431"/>
      <c r="R404" s="1431"/>
      <c r="S404" s="1431"/>
      <c r="T404" s="1431"/>
      <c r="U404" s="1431"/>
      <c r="V404" s="1431"/>
      <c r="W404" s="1431"/>
      <c r="X404" s="1431"/>
      <c r="Y404" s="1431"/>
      <c r="Z404" s="1431"/>
      <c r="AA404" s="1431"/>
      <c r="AB404" s="1431"/>
      <c r="AC404" s="1431"/>
      <c r="AD404" s="1431"/>
      <c r="AE404" s="1431"/>
      <c r="AF404" s="1431"/>
      <c r="AG404" s="1431"/>
      <c r="AH404" s="1431"/>
      <c r="AI404" s="1431"/>
      <c r="AJ404" s="1431"/>
    </row>
    <row r="405" spans="1:36" ht="12.95" customHeight="1">
      <c r="C405"/>
      <c r="D405" s="41" t="s">
        <v>1962</v>
      </c>
      <c r="K405" s="1431" t="s">
        <v>2428</v>
      </c>
      <c r="L405" s="1431"/>
      <c r="M405" s="1431"/>
      <c r="N405" s="1431"/>
      <c r="O405" s="1431"/>
      <c r="P405" s="1431"/>
      <c r="Q405" s="1431"/>
      <c r="R405" s="1431"/>
      <c r="S405" s="1431"/>
      <c r="T405" s="1431"/>
      <c r="U405" s="1431"/>
      <c r="V405" s="1431"/>
      <c r="W405" s="1431"/>
      <c r="X405" s="1431"/>
      <c r="Y405" s="1431"/>
      <c r="Z405" s="1431"/>
      <c r="AA405" s="1431"/>
      <c r="AB405" s="1431"/>
      <c r="AC405" s="1431"/>
      <c r="AD405" s="1431"/>
      <c r="AE405" s="1431"/>
      <c r="AF405" s="1431"/>
      <c r="AG405" s="1431"/>
      <c r="AH405" s="1431"/>
      <c r="AI405" s="1431"/>
      <c r="AJ405" s="1431"/>
    </row>
    <row r="406" spans="1:36" ht="12.95" customHeight="1">
      <c r="C406"/>
      <c r="D406" s="41" t="s">
        <v>1963</v>
      </c>
      <c r="E406" s="810"/>
      <c r="F406" s="810"/>
      <c r="G406" s="810"/>
      <c r="H406" s="810"/>
      <c r="I406" s="810"/>
      <c r="J406" s="810"/>
      <c r="K406" s="810"/>
      <c r="L406" s="810"/>
      <c r="M406" s="810"/>
      <c r="N406" s="810"/>
      <c r="O406" s="810"/>
      <c r="P406" s="810"/>
      <c r="Q406" s="810"/>
      <c r="R406" s="810"/>
      <c r="S406" s="1584" t="s">
        <v>2429</v>
      </c>
      <c r="T406" s="1584"/>
      <c r="U406" s="1584"/>
      <c r="V406" s="1584"/>
      <c r="W406" s="1584"/>
      <c r="X406" s="1584"/>
      <c r="Y406" s="1584"/>
      <c r="Z406" s="1584"/>
      <c r="AA406" s="1584"/>
      <c r="AB406" s="1584"/>
      <c r="AC406" s="1584"/>
      <c r="AD406" s="1584"/>
      <c r="AE406" s="1584"/>
      <c r="AF406" s="1584"/>
      <c r="AG406" s="1584"/>
      <c r="AH406" s="1584"/>
      <c r="AI406" s="1584"/>
      <c r="AJ406" s="1584"/>
    </row>
    <row r="407" spans="1:36" ht="12.95" customHeight="1">
      <c r="C407"/>
      <c r="D407" s="982" t="s">
        <v>1965</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899</v>
      </c>
    </row>
    <row r="411" spans="1:36" ht="12.95" customHeight="1">
      <c r="C411"/>
      <c r="D411" s="3" t="s">
        <v>1726</v>
      </c>
      <c r="I411" s="1113" t="s">
        <v>2430</v>
      </c>
      <c r="J411" s="1113"/>
      <c r="K411" s="1113"/>
      <c r="L411" s="1113"/>
      <c r="M411" s="1113"/>
      <c r="N411" s="1113"/>
      <c r="O411" s="1113"/>
      <c r="P411" s="1113"/>
      <c r="Q411" s="1113"/>
      <c r="R411" s="1113"/>
      <c r="S411" s="1113"/>
      <c r="T411" s="1113"/>
      <c r="U411" s="1113"/>
      <c r="V411" s="1113"/>
      <c r="W411" s="1113"/>
      <c r="X411" s="1113"/>
      <c r="Y411" s="1113"/>
      <c r="Z411" s="1113"/>
      <c r="AA411" s="1113"/>
      <c r="AB411" s="1113"/>
      <c r="AC411" s="1113"/>
      <c r="AD411" s="1113"/>
    </row>
    <row r="412" spans="1:36" ht="12.95" customHeight="1">
      <c r="C412"/>
      <c r="E412" t="s">
        <v>855</v>
      </c>
      <c r="R412" s="1108" t="s">
        <v>108</v>
      </c>
      <c r="S412" s="1108"/>
      <c r="T412" t="s">
        <v>291</v>
      </c>
      <c r="AD412" s="1111">
        <v>6</v>
      </c>
      <c r="AE412" s="1111"/>
    </row>
    <row r="413" spans="1:36" ht="12.95" customHeight="1">
      <c r="C413"/>
      <c r="E413" t="s">
        <v>856</v>
      </c>
      <c r="R413" s="1108" t="s">
        <v>124</v>
      </c>
      <c r="S413" s="1108"/>
      <c r="T413" t="s">
        <v>291</v>
      </c>
      <c r="AD413" s="1111">
        <v>0</v>
      </c>
      <c r="AE413" s="1111"/>
    </row>
    <row r="414" spans="1:36" ht="12.95" customHeight="1">
      <c r="C414"/>
      <c r="E414" t="s">
        <v>857</v>
      </c>
      <c r="S414" s="1108" t="s">
        <v>124</v>
      </c>
      <c r="T414" s="1108"/>
    </row>
    <row r="415" spans="1:36" ht="12.95" customHeight="1">
      <c r="C415"/>
      <c r="E415" t="s">
        <v>283</v>
      </c>
      <c r="H415" s="1109" t="s">
        <v>562</v>
      </c>
      <c r="I415" s="1109"/>
      <c r="J415" s="1109"/>
      <c r="K415" s="1109"/>
      <c r="L415" s="1109"/>
      <c r="M415" s="1109"/>
      <c r="N415" s="1109"/>
      <c r="O415" s="1109"/>
      <c r="P415" s="1109"/>
      <c r="Q415" s="1109"/>
      <c r="R415" s="1109"/>
      <c r="S415" s="1109"/>
      <c r="T415" s="1109"/>
      <c r="U415" s="1109"/>
      <c r="V415" s="1109"/>
      <c r="W415" s="1109"/>
      <c r="X415" s="1109"/>
      <c r="Y415" s="1109"/>
      <c r="Z415" s="1109"/>
      <c r="AA415" s="1109"/>
      <c r="AB415" s="1109"/>
      <c r="AC415" s="1109"/>
      <c r="AD415" s="1109"/>
      <c r="AE415" s="1109"/>
      <c r="AF415" s="1109"/>
      <c r="AG415" s="1109"/>
      <c r="AH415" s="1109"/>
      <c r="AI415" s="1109"/>
      <c r="AJ415" s="1109"/>
    </row>
    <row r="416" spans="1:36" ht="12.95" customHeight="1">
      <c r="C416"/>
      <c r="H416" s="1110"/>
      <c r="I416" s="1110"/>
      <c r="J416" s="1110"/>
      <c r="K416" s="1110"/>
      <c r="L416" s="1110"/>
      <c r="M416" s="1110"/>
      <c r="N416" s="1110"/>
      <c r="O416" s="1110"/>
      <c r="P416" s="1110"/>
      <c r="Q416" s="1110"/>
      <c r="R416" s="1110"/>
      <c r="S416" s="1110"/>
      <c r="T416" s="1110"/>
      <c r="U416" s="1110"/>
      <c r="V416" s="1110"/>
      <c r="W416" s="1110"/>
      <c r="X416" s="1110"/>
      <c r="Y416" s="1110"/>
      <c r="Z416" s="1110"/>
      <c r="AA416" s="1110"/>
      <c r="AB416" s="1110"/>
      <c r="AC416" s="1110"/>
      <c r="AD416" s="1110"/>
      <c r="AE416" s="1110"/>
      <c r="AF416" s="1110"/>
      <c r="AG416" s="1110"/>
      <c r="AH416" s="1110"/>
      <c r="AI416" s="1110"/>
      <c r="AJ416" s="1110"/>
    </row>
    <row r="417" spans="1:36" ht="12.95" customHeight="1">
      <c r="C417"/>
    </row>
    <row r="418" spans="1:36" ht="12.95" customHeight="1">
      <c r="A418" s="3" t="s">
        <v>123</v>
      </c>
      <c r="B418" s="3"/>
      <c r="C418" s="3"/>
      <c r="D418" s="3" t="s">
        <v>902</v>
      </c>
      <c r="AE418" s="5"/>
      <c r="AF418" s="3" t="s">
        <v>1213</v>
      </c>
    </row>
    <row r="419" spans="1:36" ht="12.95" customHeight="1">
      <c r="C419"/>
      <c r="E419" s="1323"/>
      <c r="F419" s="1323"/>
      <c r="G419" s="1323"/>
      <c r="H419" s="18" t="s">
        <v>903</v>
      </c>
      <c r="I419" s="1323"/>
      <c r="J419" s="1323"/>
      <c r="K419" s="1323"/>
      <c r="L419" t="s">
        <v>904</v>
      </c>
      <c r="N419" s="34" t="s">
        <v>851</v>
      </c>
      <c r="P419" s="1350">
        <v>0.22</v>
      </c>
      <c r="Q419" s="1350"/>
      <c r="R419" s="1350"/>
      <c r="S419" t="s">
        <v>905</v>
      </c>
      <c r="W419" s="1351">
        <f>IF(E419&gt;0,(E419*I419),(P419*43560))</f>
        <v>9583.2000000000007</v>
      </c>
      <c r="X419" s="1351"/>
      <c r="Y419" s="1351"/>
      <c r="Z419" t="s">
        <v>906</v>
      </c>
      <c r="AF419" s="1329" cm="1">
        <f t="array" ref="AF419">_xlfn.IFS(P419&gt;0,(AG438/P419),W419&gt;0,(AG438/(W419/43560)),TRUE,0)</f>
        <v>318.18181818181819</v>
      </c>
      <c r="AG419" s="1329"/>
      <c r="AH419" s="1329"/>
    </row>
    <row r="420" spans="1:36" ht="12.95" customHeight="1">
      <c r="C420"/>
      <c r="E420" t="s">
        <v>203</v>
      </c>
    </row>
    <row r="421" spans="1:36" ht="12.95" customHeight="1">
      <c r="C421"/>
      <c r="E421" s="1375" t="s">
        <v>2431</v>
      </c>
      <c r="F421" s="1375"/>
      <c r="G421" s="1375"/>
      <c r="H421" s="1375"/>
      <c r="I421" s="1375"/>
      <c r="J421" s="1375"/>
      <c r="K421" s="1375"/>
      <c r="L421" s="1375"/>
      <c r="M421" s="1375"/>
      <c r="N421" s="1375"/>
      <c r="O421" s="1375"/>
      <c r="P421" s="1375"/>
      <c r="Q421" s="1375"/>
      <c r="R421" s="1375"/>
      <c r="S421" s="1375"/>
      <c r="T421" s="1375"/>
      <c r="U421" s="1375"/>
      <c r="V421" s="1375"/>
      <c r="W421" s="1375"/>
      <c r="X421" s="1375"/>
      <c r="Y421" s="1375"/>
      <c r="Z421" s="1375"/>
      <c r="AA421" s="1375"/>
      <c r="AB421" s="1375"/>
      <c r="AC421" s="1375"/>
      <c r="AD421" s="1375"/>
      <c r="AE421" s="1375"/>
      <c r="AF421" s="1375"/>
      <c r="AG421" s="1375"/>
      <c r="AH421" s="1375"/>
      <c r="AI421" s="1375"/>
      <c r="AJ421" s="1375"/>
    </row>
    <row r="422" spans="1:36" ht="12.95" customHeight="1">
      <c r="C422"/>
      <c r="E422" s="268" t="s">
        <v>1966</v>
      </c>
      <c r="F422" s="29"/>
      <c r="G422" s="29"/>
      <c r="H422" s="29"/>
      <c r="I422" s="1371">
        <v>0.224</v>
      </c>
      <c r="J422" s="1371"/>
      <c r="K422" s="1371"/>
      <c r="L422" s="29"/>
      <c r="M422" s="268"/>
      <c r="N422" s="29"/>
      <c r="O422" s="29"/>
      <c r="P422" s="1322">
        <f>(CQ636+CS641+CQ655)/I422</f>
        <v>334.82142857142856</v>
      </c>
      <c r="Q422" s="1322"/>
      <c r="R422" s="1322"/>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08">
        <v>1</v>
      </c>
      <c r="Q425" s="1108"/>
      <c r="S425" t="s">
        <v>134</v>
      </c>
      <c r="AE425" s="1108">
        <v>1</v>
      </c>
      <c r="AF425" s="1108"/>
    </row>
    <row r="426" spans="1:36" ht="12.95" customHeight="1">
      <c r="C426"/>
      <c r="E426" t="s">
        <v>135</v>
      </c>
      <c r="P426" s="1108">
        <v>0</v>
      </c>
      <c r="Q426" s="1108"/>
      <c r="S426" t="s">
        <v>726</v>
      </c>
      <c r="AE426" s="1108" t="s">
        <v>108</v>
      </c>
      <c r="AF426" s="1108"/>
    </row>
    <row r="427" spans="1:36" ht="12.95" customHeight="1">
      <c r="C427"/>
      <c r="F427" s="36" t="s">
        <v>221</v>
      </c>
    </row>
    <row r="428" spans="1:36" ht="12.95" customHeight="1">
      <c r="C428"/>
      <c r="F428" s="1368" t="s">
        <v>2432</v>
      </c>
      <c r="G428" s="1369"/>
      <c r="H428" s="1369"/>
      <c r="I428" s="1369"/>
      <c r="J428" s="1369"/>
      <c r="K428" s="1369"/>
      <c r="L428" s="1369"/>
      <c r="M428" s="1369"/>
      <c r="N428" s="1369"/>
      <c r="O428" s="1369"/>
      <c r="P428" s="1369"/>
      <c r="Q428" s="1369"/>
      <c r="R428" s="1369"/>
      <c r="S428" s="1369"/>
      <c r="T428" s="1369"/>
      <c r="U428" s="1369"/>
      <c r="V428" s="1369"/>
      <c r="W428" s="1369"/>
      <c r="X428" s="1369"/>
      <c r="Y428" s="1369"/>
      <c r="Z428" s="1369"/>
      <c r="AA428" s="1369"/>
      <c r="AB428" s="1369"/>
      <c r="AC428" s="1369"/>
      <c r="AD428" s="1369"/>
      <c r="AE428" s="1369"/>
      <c r="AF428" s="1369"/>
      <c r="AG428" s="1369"/>
      <c r="AH428" s="1369"/>
    </row>
    <row r="429" spans="1:36" ht="12.95" customHeight="1">
      <c r="C429"/>
      <c r="F429" s="1370"/>
      <c r="G429" s="1370"/>
      <c r="H429" s="1370"/>
      <c r="I429" s="1370"/>
      <c r="J429" s="1370"/>
      <c r="K429" s="1370"/>
      <c r="L429" s="1370"/>
      <c r="M429" s="1370"/>
      <c r="N429" s="1370"/>
      <c r="O429" s="1370"/>
      <c r="P429" s="1370"/>
      <c r="Q429" s="1370"/>
      <c r="R429" s="1370"/>
      <c r="S429" s="1370"/>
      <c r="T429" s="1370"/>
      <c r="U429" s="1370"/>
      <c r="V429" s="1370"/>
      <c r="W429" s="1370"/>
      <c r="X429" s="1370"/>
      <c r="Y429" s="1370"/>
      <c r="Z429" s="1370"/>
      <c r="AA429" s="1370"/>
      <c r="AB429" s="1370"/>
      <c r="AC429" s="1370"/>
      <c r="AD429" s="1370"/>
      <c r="AE429" s="1370"/>
      <c r="AF429" s="1370"/>
      <c r="AG429" s="1370"/>
      <c r="AH429" s="1370"/>
    </row>
    <row r="430" spans="1:36" ht="12.95" customHeight="1">
      <c r="C430"/>
      <c r="E430" t="s">
        <v>858</v>
      </c>
      <c r="P430" s="1"/>
      <c r="Q430" s="1108" t="s">
        <v>482</v>
      </c>
      <c r="R430" s="1108"/>
      <c r="AE430" s="1"/>
      <c r="AF430" s="1"/>
    </row>
    <row r="431" spans="1:36" ht="12.95" customHeight="1">
      <c r="C431"/>
      <c r="F431" t="s">
        <v>859</v>
      </c>
      <c r="P431" s="1"/>
      <c r="Q431" s="1"/>
      <c r="AE431" s="1108" t="s">
        <v>124</v>
      </c>
      <c r="AF431" s="1422"/>
    </row>
    <row r="432" spans="1:36" ht="12.95" customHeight="1">
      <c r="C432"/>
    </row>
    <row r="433" spans="1:36" ht="12.95" customHeight="1">
      <c r="A433" s="3"/>
      <c r="B433" s="3"/>
      <c r="C433" s="3"/>
      <c r="E433" s="5" t="s">
        <v>80</v>
      </c>
      <c r="Z433" s="1108" t="s">
        <v>482</v>
      </c>
      <c r="AA433" s="1108"/>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8" t="s">
        <v>124</v>
      </c>
      <c r="AA435" s="1108"/>
    </row>
    <row r="436" spans="1:36" ht="12.95" customHeight="1">
      <c r="C436"/>
    </row>
    <row r="437" spans="1:36" ht="12.95" customHeight="1">
      <c r="A437" s="3" t="s">
        <v>367</v>
      </c>
      <c r="B437" s="3"/>
      <c r="C437" s="3"/>
      <c r="D437" s="3" t="s">
        <v>172</v>
      </c>
      <c r="AF437" s="54"/>
    </row>
    <row r="438" spans="1:36" ht="12.95" customHeight="1">
      <c r="C438"/>
      <c r="D438" s="1374" t="s">
        <v>356</v>
      </c>
      <c r="E438" s="1348"/>
      <c r="F438" s="1348"/>
      <c r="G438" s="1348"/>
      <c r="H438" s="1348"/>
      <c r="I438" s="1348"/>
      <c r="J438" s="1348"/>
      <c r="K438" s="1348"/>
      <c r="L438" s="1348"/>
      <c r="M438" s="1348"/>
      <c r="N438" s="1348"/>
      <c r="O438" s="1348"/>
      <c r="P438" s="1348"/>
      <c r="Q438" s="1348"/>
      <c r="R438" s="1348"/>
      <c r="S438" s="1348"/>
      <c r="T438" s="1348"/>
      <c r="U438" s="1348"/>
      <c r="V438" s="1348"/>
      <c r="W438" s="1348"/>
      <c r="X438" s="1348"/>
      <c r="Y438" s="1348"/>
      <c r="Z438" s="1348"/>
      <c r="AA438" s="1348"/>
      <c r="AB438" s="1348"/>
      <c r="AC438" s="1348"/>
      <c r="AD438" s="1348"/>
      <c r="AE438" s="1348"/>
      <c r="AF438" s="1349"/>
      <c r="AG438" s="1101">
        <v>70</v>
      </c>
      <c r="AH438" s="1101"/>
      <c r="AI438" s="1101"/>
      <c r="AJ438" s="1101"/>
    </row>
    <row r="439" spans="1:36" ht="12.95" customHeight="1">
      <c r="C439"/>
      <c r="D439" s="1321" t="s">
        <v>2254</v>
      </c>
      <c r="E439" s="1103"/>
      <c r="F439" s="1103"/>
      <c r="G439" s="1103"/>
      <c r="H439" s="1103"/>
      <c r="I439" s="1103"/>
      <c r="J439" s="1103"/>
      <c r="K439" s="1103"/>
      <c r="L439" s="1103"/>
      <c r="M439" s="1103"/>
      <c r="N439" s="1103"/>
      <c r="O439" s="1103"/>
      <c r="P439" s="1103"/>
      <c r="Q439" s="1103"/>
      <c r="R439" s="1103"/>
      <c r="S439" s="1103"/>
      <c r="T439" s="1103"/>
      <c r="U439" s="1103"/>
      <c r="V439" s="1103"/>
      <c r="W439" s="1103"/>
      <c r="X439" s="1103"/>
      <c r="Y439" s="1103"/>
      <c r="Z439" s="1103"/>
      <c r="AA439" s="1103"/>
      <c r="AB439" s="1103"/>
      <c r="AC439" s="1103"/>
      <c r="AD439" s="1103"/>
      <c r="AE439" s="1103"/>
      <c r="AF439" s="1104"/>
      <c r="AG439" s="1304">
        <v>0</v>
      </c>
      <c r="AH439" s="1305"/>
      <c r="AI439" s="1305"/>
      <c r="AJ439" s="1305"/>
    </row>
    <row r="440" spans="1:36" ht="12.95" customHeight="1">
      <c r="C440"/>
      <c r="D440" s="1102" t="s">
        <v>1367</v>
      </c>
      <c r="E440" s="1103"/>
      <c r="F440" s="1103"/>
      <c r="G440" s="1103"/>
      <c r="H440" s="1103"/>
      <c r="I440" s="1103"/>
      <c r="J440" s="1103"/>
      <c r="K440" s="1103"/>
      <c r="L440" s="1103"/>
      <c r="M440" s="1103"/>
      <c r="N440" s="1103"/>
      <c r="O440" s="1103"/>
      <c r="P440" s="1103"/>
      <c r="Q440" s="1103"/>
      <c r="R440" s="1103"/>
      <c r="S440" s="1103"/>
      <c r="T440" s="1103"/>
      <c r="U440" s="1103"/>
      <c r="V440" s="1103"/>
      <c r="W440" s="1103"/>
      <c r="X440" s="1103"/>
      <c r="Y440" s="1103"/>
      <c r="Z440" s="1103"/>
      <c r="AA440" s="1103"/>
      <c r="AB440" s="1103"/>
      <c r="AC440" s="1103"/>
      <c r="AD440" s="1103"/>
      <c r="AE440" s="1103"/>
      <c r="AF440" s="1104"/>
      <c r="AG440" s="1101">
        <v>69</v>
      </c>
      <c r="AH440" s="1101"/>
      <c r="AI440" s="1101"/>
      <c r="AJ440" s="1101"/>
    </row>
    <row r="441" spans="1:36" ht="12.95" customHeight="1">
      <c r="C441"/>
      <c r="D441" s="1102" t="s">
        <v>1364</v>
      </c>
      <c r="E441" s="1103"/>
      <c r="F441" s="1103"/>
      <c r="G441" s="1103"/>
      <c r="H441" s="1103"/>
      <c r="I441" s="1103"/>
      <c r="J441" s="1103"/>
      <c r="K441" s="1103"/>
      <c r="L441" s="1103"/>
      <c r="M441" s="1103"/>
      <c r="N441" s="1103"/>
      <c r="O441" s="1103"/>
      <c r="P441" s="1103"/>
      <c r="Q441" s="1103"/>
      <c r="R441" s="1103"/>
      <c r="S441" s="1103"/>
      <c r="T441" s="1103"/>
      <c r="U441" s="1103"/>
      <c r="V441" s="1103"/>
      <c r="W441" s="1103"/>
      <c r="X441" s="1103"/>
      <c r="Y441" s="1103"/>
      <c r="Z441" s="1103"/>
      <c r="AA441" s="1103"/>
      <c r="AB441" s="1103"/>
      <c r="AC441" s="1103"/>
      <c r="AD441" s="1103"/>
      <c r="AE441" s="1103"/>
      <c r="AF441" s="1104"/>
      <c r="AG441" s="1101">
        <v>69</v>
      </c>
      <c r="AH441" s="1101"/>
      <c r="AI441" s="1101"/>
      <c r="AJ441" s="1101"/>
    </row>
    <row r="442" spans="1:36" ht="12.95" customHeight="1">
      <c r="C442"/>
      <c r="D442" s="1102" t="s">
        <v>1368</v>
      </c>
      <c r="E442" s="1103"/>
      <c r="F442" s="1103"/>
      <c r="G442" s="1103"/>
      <c r="H442" s="1103"/>
      <c r="I442" s="1103"/>
      <c r="J442" s="1103"/>
      <c r="K442" s="1103"/>
      <c r="L442" s="1103"/>
      <c r="M442" s="1103"/>
      <c r="N442" s="1103"/>
      <c r="O442" s="1103"/>
      <c r="P442" s="1103"/>
      <c r="Q442" s="1103"/>
      <c r="R442" s="1103"/>
      <c r="S442" s="1103"/>
      <c r="T442" s="1103"/>
      <c r="U442" s="1103"/>
      <c r="V442" s="1103"/>
      <c r="W442" s="1103"/>
      <c r="X442" s="1103"/>
      <c r="Y442" s="1103"/>
      <c r="Z442" s="1103"/>
      <c r="AA442" s="1103"/>
      <c r="AB442" s="1103"/>
      <c r="AC442" s="1103"/>
      <c r="AD442" s="1103"/>
      <c r="AE442" s="1103"/>
      <c r="AF442" s="1104"/>
      <c r="AG442" s="1347">
        <f>IF(ISERROR(AG441/AG440),"",AG441/AG440)</f>
        <v>1</v>
      </c>
      <c r="AH442" s="1347"/>
      <c r="AI442" s="1347"/>
      <c r="AJ442" s="1347"/>
    </row>
    <row r="443" spans="1:36" ht="12.95" customHeight="1">
      <c r="C443"/>
      <c r="D443" s="1102" t="s">
        <v>1366</v>
      </c>
      <c r="E443" s="1103"/>
      <c r="F443" s="1103"/>
      <c r="G443" s="1103"/>
      <c r="H443" s="1103"/>
      <c r="I443" s="1103"/>
      <c r="J443" s="1103"/>
      <c r="K443" s="1103"/>
      <c r="L443" s="1103"/>
      <c r="M443" s="1103"/>
      <c r="N443" s="1103"/>
      <c r="O443" s="1103"/>
      <c r="P443" s="1103"/>
      <c r="Q443" s="1103"/>
      <c r="R443" s="1103"/>
      <c r="S443" s="1103"/>
      <c r="T443" s="1103"/>
      <c r="U443" s="1103"/>
      <c r="V443" s="1103"/>
      <c r="W443" s="1103"/>
      <c r="X443" s="1103"/>
      <c r="Y443" s="1103"/>
      <c r="Z443" s="1103"/>
      <c r="AA443" s="1103"/>
      <c r="AB443" s="1103"/>
      <c r="AC443" s="1103"/>
      <c r="AD443" s="1103"/>
      <c r="AE443" s="1103"/>
      <c r="AF443" s="1104"/>
      <c r="AG443" s="1112">
        <v>26174</v>
      </c>
      <c r="AH443" s="1112"/>
      <c r="AI443" s="1112"/>
      <c r="AJ443" s="1112"/>
    </row>
    <row r="444" spans="1:36" ht="12.95" customHeight="1">
      <c r="C444"/>
      <c r="D444" s="1102" t="s">
        <v>1365</v>
      </c>
      <c r="E444" s="1103"/>
      <c r="F444" s="1103"/>
      <c r="G444" s="1103"/>
      <c r="H444" s="1103"/>
      <c r="I444" s="1103"/>
      <c r="J444" s="1103"/>
      <c r="K444" s="1103"/>
      <c r="L444" s="1103"/>
      <c r="M444" s="1103"/>
      <c r="N444" s="1103"/>
      <c r="O444" s="1103"/>
      <c r="P444" s="1103"/>
      <c r="Q444" s="1103"/>
      <c r="R444" s="1103"/>
      <c r="S444" s="1103"/>
      <c r="T444" s="1103"/>
      <c r="U444" s="1103"/>
      <c r="V444" s="1103"/>
      <c r="W444" s="1103"/>
      <c r="X444" s="1103"/>
      <c r="Y444" s="1103"/>
      <c r="Z444" s="1103"/>
      <c r="AA444" s="1103"/>
      <c r="AB444" s="1103"/>
      <c r="AC444" s="1103"/>
      <c r="AD444" s="1103"/>
      <c r="AE444" s="1103"/>
      <c r="AF444" s="1104"/>
      <c r="AG444" s="1112">
        <v>26174</v>
      </c>
      <c r="AH444" s="1112"/>
      <c r="AI444" s="1112"/>
      <c r="AJ444" s="1112"/>
    </row>
    <row r="445" spans="1:36" ht="12.95" customHeight="1">
      <c r="C445"/>
      <c r="D445" s="1102" t="s">
        <v>1371</v>
      </c>
      <c r="E445" s="1103"/>
      <c r="F445" s="1103"/>
      <c r="G445" s="1103"/>
      <c r="H445" s="1103"/>
      <c r="I445" s="1103"/>
      <c r="J445" s="1103"/>
      <c r="K445" s="1103"/>
      <c r="L445" s="1103"/>
      <c r="M445" s="1103"/>
      <c r="N445" s="1103"/>
      <c r="O445" s="1103"/>
      <c r="P445" s="1103"/>
      <c r="Q445" s="1103"/>
      <c r="R445" s="1103"/>
      <c r="S445" s="1103"/>
      <c r="T445" s="1103"/>
      <c r="U445" s="1103"/>
      <c r="V445" s="1103"/>
      <c r="W445" s="1103"/>
      <c r="X445" s="1103"/>
      <c r="Y445" s="1103"/>
      <c r="Z445" s="1103"/>
      <c r="AA445" s="1103"/>
      <c r="AB445" s="1103"/>
      <c r="AC445" s="1103"/>
      <c r="AD445" s="1103"/>
      <c r="AE445" s="1103"/>
      <c r="AF445" s="1104"/>
      <c r="AG445" s="1347">
        <f>IF(ISERROR(AG444/AG443),"",AG444/AG443)</f>
        <v>1</v>
      </c>
      <c r="AH445" s="1347"/>
      <c r="AI445" s="1347"/>
      <c r="AJ445" s="1347"/>
    </row>
    <row r="446" spans="1:36" ht="12.95" customHeight="1">
      <c r="C446"/>
      <c r="D446" s="1102" t="s">
        <v>1369</v>
      </c>
      <c r="E446" s="1103"/>
      <c r="F446" s="1103"/>
      <c r="G446" s="1103"/>
      <c r="H446" s="1103"/>
      <c r="I446" s="1103"/>
      <c r="J446" s="1103"/>
      <c r="K446" s="1103"/>
      <c r="L446" s="1103"/>
      <c r="M446" s="1103"/>
      <c r="N446" s="1103"/>
      <c r="O446" s="1103"/>
      <c r="P446" s="1103"/>
      <c r="Q446" s="1103"/>
      <c r="R446" s="1103"/>
      <c r="S446" s="1103"/>
      <c r="T446" s="1103"/>
      <c r="U446" s="1103"/>
      <c r="V446" s="1103"/>
      <c r="W446" s="1103"/>
      <c r="X446" s="1103"/>
      <c r="Y446" s="1103"/>
      <c r="Z446" s="1103"/>
      <c r="AA446" s="1103"/>
      <c r="AB446" s="1103"/>
      <c r="AC446" s="1103"/>
      <c r="AD446" s="1103"/>
      <c r="AE446" s="1103"/>
      <c r="AF446" s="1104"/>
      <c r="AG446" s="1347">
        <f>MIN(IF(AG442&gt;AG445,AG445,AG442),1)</f>
        <v>1</v>
      </c>
      <c r="AH446" s="1347"/>
      <c r="AI446" s="1347"/>
      <c r="AJ446" s="1347"/>
    </row>
    <row r="447" spans="1:36" ht="12.95" customHeight="1">
      <c r="C447"/>
      <c r="D447" s="1321" t="s">
        <v>2096</v>
      </c>
      <c r="E447" s="1348"/>
      <c r="F447" s="1348"/>
      <c r="G447" s="1348"/>
      <c r="H447" s="1348"/>
      <c r="I447" s="1348"/>
      <c r="J447" s="1348"/>
      <c r="K447" s="1348"/>
      <c r="L447" s="1348"/>
      <c r="M447" s="1348"/>
      <c r="N447" s="1348"/>
      <c r="O447" s="1348"/>
      <c r="P447" s="1348"/>
      <c r="Q447" s="1348"/>
      <c r="R447" s="1348"/>
      <c r="S447" s="1348"/>
      <c r="T447" s="1348"/>
      <c r="U447" s="1348"/>
      <c r="V447" s="1348"/>
      <c r="W447" s="1348"/>
      <c r="X447" s="1348"/>
      <c r="Y447" s="1348"/>
      <c r="Z447" s="1348"/>
      <c r="AA447" s="1348"/>
      <c r="AB447" s="1348"/>
      <c r="AC447" s="1348"/>
      <c r="AD447" s="1348"/>
      <c r="AE447" s="1348"/>
      <c r="AF447" s="1349"/>
      <c r="AG447" s="1112">
        <v>16841</v>
      </c>
      <c r="AH447" s="1112"/>
      <c r="AI447" s="1112"/>
      <c r="AJ447" s="1112"/>
    </row>
    <row r="448" spans="1:36" ht="12.95" customHeight="1">
      <c r="C448"/>
      <c r="D448" s="1102" t="s">
        <v>208</v>
      </c>
      <c r="E448" s="1103"/>
      <c r="F448" s="1103"/>
      <c r="G448" s="1103"/>
      <c r="H448" s="1103"/>
      <c r="I448" s="1103"/>
      <c r="J448" s="1103"/>
      <c r="K448" s="1103"/>
      <c r="L448" s="1103"/>
      <c r="M448" s="1103"/>
      <c r="N448" s="1103"/>
      <c r="O448" s="1103"/>
      <c r="P448" s="1103"/>
      <c r="Q448" s="1103"/>
      <c r="R448" s="1103"/>
      <c r="S448" s="1103"/>
      <c r="T448" s="1103"/>
      <c r="U448" s="1103"/>
      <c r="V448" s="1103"/>
      <c r="W448" s="1103"/>
      <c r="X448" s="1103"/>
      <c r="Y448" s="1103"/>
      <c r="Z448" s="1103"/>
      <c r="AA448" s="1103"/>
      <c r="AB448" s="1103"/>
      <c r="AC448" s="1103"/>
      <c r="AD448" s="1103"/>
      <c r="AE448" s="1103"/>
      <c r="AF448" s="1104"/>
      <c r="AG448" s="1112">
        <v>7650</v>
      </c>
      <c r="AH448" s="1112"/>
      <c r="AI448" s="1112"/>
      <c r="AJ448" s="1112"/>
    </row>
    <row r="449" spans="1:36" ht="12.95" customHeight="1">
      <c r="C449"/>
      <c r="D449" s="1321" t="s">
        <v>1727</v>
      </c>
      <c r="E449" s="1103"/>
      <c r="F449" s="1103"/>
      <c r="G449" s="1103"/>
      <c r="H449" s="1103"/>
      <c r="I449" s="1103"/>
      <c r="J449" s="1103"/>
      <c r="K449" s="1103"/>
      <c r="L449" s="1103"/>
      <c r="M449" s="1103"/>
      <c r="N449" s="1103"/>
      <c r="O449" s="1103"/>
      <c r="P449" s="1103"/>
      <c r="Q449" s="1103"/>
      <c r="R449" s="1103"/>
      <c r="S449" s="1103"/>
      <c r="T449" s="1103"/>
      <c r="U449" s="1103"/>
      <c r="V449" s="1103"/>
      <c r="W449" s="1103"/>
      <c r="X449" s="1103"/>
      <c r="Y449" s="1103"/>
      <c r="Z449" s="1103"/>
      <c r="AA449" s="1103"/>
      <c r="AB449" s="1103"/>
      <c r="AC449" s="1103"/>
      <c r="AD449" s="1103"/>
      <c r="AE449" s="1103"/>
      <c r="AF449" s="1104"/>
      <c r="AG449" s="1112">
        <v>18538</v>
      </c>
      <c r="AH449" s="1112"/>
      <c r="AI449" s="1112"/>
      <c r="AJ449" s="1112"/>
    </row>
    <row r="450" spans="1:36" ht="12.95" customHeight="1">
      <c r="C450"/>
      <c r="D450" s="1102" t="s">
        <v>1370</v>
      </c>
      <c r="E450" s="1103"/>
      <c r="F450" s="1103"/>
      <c r="G450" s="1103"/>
      <c r="H450" s="1103"/>
      <c r="I450" s="1103"/>
      <c r="J450" s="1103"/>
      <c r="K450" s="1103"/>
      <c r="L450" s="1103"/>
      <c r="M450" s="1103"/>
      <c r="N450" s="1103"/>
      <c r="O450" s="1103"/>
      <c r="P450" s="1103"/>
      <c r="Q450" s="1103"/>
      <c r="R450" s="1103"/>
      <c r="S450" s="1103"/>
      <c r="T450" s="1103"/>
      <c r="U450" s="1103"/>
      <c r="V450" s="1103"/>
      <c r="W450" s="1103"/>
      <c r="X450" s="1103"/>
      <c r="Y450" s="1103"/>
      <c r="Z450" s="1103"/>
      <c r="AA450" s="1103"/>
      <c r="AB450" s="1103"/>
      <c r="AC450" s="1103"/>
      <c r="AD450" s="1103"/>
      <c r="AE450" s="1103"/>
      <c r="AF450" s="1104"/>
      <c r="AG450" s="1112">
        <v>0</v>
      </c>
      <c r="AH450" s="1112"/>
      <c r="AI450" s="1112"/>
      <c r="AJ450" s="1112"/>
    </row>
    <row r="451" spans="1:36" ht="12.95" customHeight="1">
      <c r="C451"/>
      <c r="D451" s="1102" t="s">
        <v>1372</v>
      </c>
      <c r="E451" s="1103"/>
      <c r="F451" s="1103"/>
      <c r="G451" s="1103"/>
      <c r="H451" s="1103"/>
      <c r="I451" s="1103"/>
      <c r="J451" s="1103"/>
      <c r="K451" s="1103"/>
      <c r="L451" s="1103"/>
      <c r="M451" s="1103"/>
      <c r="N451" s="1103"/>
      <c r="O451" s="1103"/>
      <c r="P451" s="1103"/>
      <c r="Q451" s="1103"/>
      <c r="R451" s="1103"/>
      <c r="S451" s="1103"/>
      <c r="T451" s="1103"/>
      <c r="U451" s="1103"/>
      <c r="V451" s="1103"/>
      <c r="W451" s="1103"/>
      <c r="X451" s="1103"/>
      <c r="Y451" s="1103"/>
      <c r="Z451" s="1103"/>
      <c r="AA451" s="1103"/>
      <c r="AB451" s="1103"/>
      <c r="AC451" s="1103"/>
      <c r="AD451" s="1103"/>
      <c r="AE451" s="1103"/>
      <c r="AF451" s="1104"/>
      <c r="AG451" s="1367">
        <f>AG443+AG447+AG449+AG450</f>
        <v>61553</v>
      </c>
      <c r="AH451" s="1367"/>
      <c r="AI451" s="1367"/>
      <c r="AJ451" s="1367"/>
    </row>
    <row r="452" spans="1:36" ht="12.95" customHeight="1">
      <c r="C452"/>
      <c r="D452" s="1372" t="s">
        <v>1728</v>
      </c>
      <c r="E452" s="1372"/>
      <c r="F452" s="1372"/>
      <c r="G452" s="1372"/>
      <c r="H452" s="1372"/>
      <c r="I452" s="1372"/>
      <c r="J452" s="1372"/>
      <c r="K452" s="1372"/>
      <c r="L452" s="1372"/>
      <c r="M452" s="1372"/>
      <c r="N452" s="1372"/>
      <c r="O452" s="1372"/>
      <c r="P452" s="1372"/>
      <c r="Q452" s="1372"/>
      <c r="R452" s="1372"/>
      <c r="S452" s="1372"/>
      <c r="T452" s="1372"/>
      <c r="U452" s="1372"/>
      <c r="V452" s="1372"/>
      <c r="W452" s="1372"/>
      <c r="X452" s="1372"/>
      <c r="Y452" s="1372"/>
      <c r="Z452" s="1372"/>
      <c r="AA452" s="1372"/>
      <c r="AB452" s="1372"/>
      <c r="AC452" s="1372"/>
      <c r="AD452" s="1372"/>
      <c r="AE452" s="1372"/>
      <c r="AF452" s="1372"/>
      <c r="AG452" s="1372"/>
      <c r="AH452" s="1372"/>
      <c r="AI452" s="1372"/>
      <c r="AJ452" s="1372"/>
    </row>
    <row r="453" spans="1:36" ht="12.95" customHeight="1">
      <c r="C453"/>
      <c r="D453" s="1373"/>
      <c r="E453" s="1373"/>
      <c r="F453" s="1373"/>
      <c r="G453" s="1373"/>
      <c r="H453" s="1373"/>
      <c r="I453" s="1373"/>
      <c r="J453" s="1373"/>
      <c r="K453" s="1373"/>
      <c r="L453" s="1373"/>
      <c r="M453" s="1373"/>
      <c r="N453" s="1373"/>
      <c r="O453" s="1373"/>
      <c r="P453" s="1373"/>
      <c r="Q453" s="1373"/>
      <c r="R453" s="1373"/>
      <c r="S453" s="1373"/>
      <c r="T453" s="1373"/>
      <c r="U453" s="1373"/>
      <c r="V453" s="1373"/>
      <c r="W453" s="1373"/>
      <c r="X453" s="1373"/>
      <c r="Y453" s="1373"/>
      <c r="Z453" s="1373"/>
      <c r="AA453" s="1373"/>
      <c r="AB453" s="1373"/>
      <c r="AC453" s="1373"/>
      <c r="AD453" s="1373"/>
      <c r="AE453" s="1373"/>
      <c r="AF453" s="1373"/>
      <c r="AG453" s="1373"/>
      <c r="AH453" s="1373"/>
      <c r="AI453" s="1373"/>
      <c r="AJ453" s="1373"/>
    </row>
    <row r="454" spans="1:36" ht="12.95" customHeight="1">
      <c r="C454"/>
      <c r="D454" s="1379"/>
      <c r="E454" s="1379"/>
      <c r="F454" s="1379"/>
      <c r="G454" s="1379"/>
      <c r="H454" s="1379"/>
      <c r="I454" s="1379"/>
      <c r="J454" s="1379"/>
      <c r="K454" s="1379"/>
      <c r="L454" s="1379"/>
      <c r="M454" s="1379"/>
      <c r="N454" s="1379"/>
      <c r="O454" s="1379"/>
      <c r="P454" s="1379"/>
      <c r="Q454" s="1379"/>
      <c r="R454" s="1379"/>
      <c r="S454" s="1379"/>
      <c r="T454" s="1379"/>
      <c r="U454" s="1379"/>
      <c r="V454" s="1379"/>
      <c r="W454" s="1379"/>
      <c r="X454" s="1379"/>
      <c r="Y454" s="1379"/>
      <c r="Z454" s="1379"/>
      <c r="AA454" s="1379"/>
      <c r="AB454" s="1379"/>
      <c r="AC454" s="1379"/>
      <c r="AD454" s="1379"/>
      <c r="AE454" s="1379"/>
      <c r="AF454" s="1379"/>
      <c r="AG454" s="1379"/>
      <c r="AH454" s="1379"/>
      <c r="AI454" s="1379"/>
      <c r="AJ454" s="1379"/>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8">
        <f>IF(AG438=0,"",'Sources and Uses Budget'!B104/Application!AG438)</f>
        <v>1299224.9285714286</v>
      </c>
      <c r="AD455" s="1328"/>
      <c r="AE455" s="1328"/>
      <c r="AF455" s="1328"/>
      <c r="AG455" s="1343"/>
      <c r="AH455" s="1343"/>
      <c r="AI455" s="1343"/>
      <c r="AJ455" s="1343"/>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8">
        <f>IF(AG438=0,"",'Sources and Uses Budget'!C104/Application!AG438)</f>
        <v>1230906.9571428571</v>
      </c>
      <c r="AD456" s="1328"/>
      <c r="AE456" s="1328"/>
      <c r="AF456" s="1328"/>
      <c r="AG456" s="1343"/>
      <c r="AH456" s="1343"/>
      <c r="AI456" s="1343"/>
      <c r="AJ456" s="1343"/>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8">
        <f>IF(AG438=0,"",('Sources and Uses Budget'!S106+'Sources and Uses Budget'!T106)/Application!AG438)</f>
        <v>803865.21428571432</v>
      </c>
      <c r="AD457" s="1328"/>
      <c r="AE457" s="1328"/>
      <c r="AF457" s="1328"/>
      <c r="AG457" s="359"/>
      <c r="AH457" s="359"/>
      <c r="AI457" s="359"/>
      <c r="AJ457" s="359"/>
    </row>
    <row r="458" spans="1:36" ht="12.95" customHeight="1">
      <c r="C458"/>
      <c r="D458" s="370"/>
      <c r="E458" s="305"/>
      <c r="F458" s="110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0"/>
      <c r="H458" s="1100"/>
      <c r="I458" s="1100"/>
      <c r="J458" s="1100"/>
      <c r="K458" s="1100"/>
      <c r="L458" s="1100"/>
      <c r="M458" s="1100"/>
      <c r="N458" s="1100"/>
      <c r="O458" s="1100"/>
      <c r="P458" s="1100"/>
      <c r="Q458" s="1100"/>
      <c r="R458" s="1100"/>
      <c r="S458" s="1100"/>
      <c r="T458" s="1100"/>
      <c r="U458" s="1100"/>
      <c r="V458" s="1100"/>
      <c r="W458" s="1100"/>
      <c r="X458" s="1100"/>
      <c r="Y458" s="1100"/>
      <c r="Z458" s="1100"/>
      <c r="AA458" s="1100"/>
      <c r="AB458" s="1100"/>
      <c r="AC458" s="291"/>
      <c r="AD458" s="291"/>
      <c r="AE458" s="291"/>
      <c r="AF458" s="291"/>
      <c r="AG458" s="359"/>
      <c r="AH458" s="359"/>
      <c r="AI458" s="359"/>
      <c r="AJ458" s="359"/>
    </row>
    <row r="459" spans="1:36" ht="12.95" customHeight="1">
      <c r="C459"/>
      <c r="D459" s="370"/>
      <c r="E459" s="305"/>
      <c r="F459" s="1100"/>
      <c r="G459" s="1100"/>
      <c r="H459" s="1100"/>
      <c r="I459" s="1100"/>
      <c r="J459" s="1100"/>
      <c r="K459" s="1100"/>
      <c r="L459" s="1100"/>
      <c r="M459" s="1100"/>
      <c r="N459" s="1100"/>
      <c r="O459" s="1100"/>
      <c r="P459" s="1100"/>
      <c r="Q459" s="1100"/>
      <c r="R459" s="1100"/>
      <c r="S459" s="1100"/>
      <c r="T459" s="1100"/>
      <c r="U459" s="1100"/>
      <c r="V459" s="1100"/>
      <c r="W459" s="1100"/>
      <c r="X459" s="1100"/>
      <c r="Y459" s="1100"/>
      <c r="Z459" s="1100"/>
      <c r="AA459" s="1100"/>
      <c r="AB459" s="110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5" t="s">
        <v>2089</v>
      </c>
      <c r="E468" s="1106"/>
      <c r="F468" s="1106"/>
      <c r="G468" s="1106"/>
      <c r="H468" s="1106"/>
      <c r="I468" s="1106"/>
      <c r="J468" s="1106"/>
      <c r="K468" s="1106"/>
      <c r="L468" s="1106"/>
      <c r="M468" s="1106"/>
      <c r="N468" s="1106"/>
      <c r="O468" s="1106"/>
      <c r="P468" s="1106"/>
      <c r="Q468" s="1106"/>
      <c r="R468" s="1106"/>
      <c r="S468" s="1106"/>
      <c r="T468" s="1106"/>
      <c r="U468" s="1106"/>
      <c r="V468" s="1107"/>
      <c r="W468" s="1114">
        <v>0</v>
      </c>
      <c r="X468" s="1115"/>
      <c r="Y468" s="1116"/>
      <c r="Z468" s="308"/>
      <c r="AA468" s="308"/>
      <c r="AB468" s="308"/>
      <c r="AC468" s="308"/>
      <c r="AD468" s="308"/>
      <c r="AE468" s="308"/>
      <c r="AF468" s="308"/>
      <c r="AG468" s="308"/>
      <c r="AH468" s="308"/>
      <c r="AI468" s="308"/>
      <c r="AJ468" s="41"/>
      <c r="AK468" s="41"/>
      <c r="AL468" s="41"/>
    </row>
    <row r="469" spans="1:97" ht="12.95" customHeight="1">
      <c r="A469" s="41"/>
      <c r="B469" s="41"/>
      <c r="C469" s="41"/>
      <c r="D469" s="1105" t="s">
        <v>213</v>
      </c>
      <c r="E469" s="1106"/>
      <c r="F469" s="1106"/>
      <c r="G469" s="1106"/>
      <c r="H469" s="1106"/>
      <c r="I469" s="1106"/>
      <c r="J469" s="1106"/>
      <c r="K469" s="1106"/>
      <c r="L469" s="1106"/>
      <c r="M469" s="1106"/>
      <c r="N469" s="1106"/>
      <c r="O469" s="1106"/>
      <c r="P469" s="1106"/>
      <c r="Q469" s="1106"/>
      <c r="R469" s="1106"/>
      <c r="S469" s="1106"/>
      <c r="T469" s="1106"/>
      <c r="U469" s="1106"/>
      <c r="V469" s="1107"/>
      <c r="W469" s="1114">
        <v>0</v>
      </c>
      <c r="X469" s="1115"/>
      <c r="Y469" s="1116"/>
      <c r="Z469" s="308"/>
      <c r="AA469" s="308"/>
      <c r="AB469" s="308"/>
      <c r="AC469" s="308"/>
      <c r="AD469" s="308"/>
      <c r="AE469" s="308"/>
      <c r="AF469" s="308"/>
      <c r="AG469" s="308"/>
      <c r="AH469" s="308"/>
      <c r="AI469" s="308"/>
      <c r="AJ469" s="41"/>
      <c r="AK469" s="41"/>
      <c r="AL469" s="41"/>
    </row>
    <row r="470" spans="1:97" ht="12.95" customHeight="1">
      <c r="A470" s="41"/>
      <c r="B470" s="41"/>
      <c r="C470" s="41"/>
      <c r="D470" s="1105" t="s">
        <v>214</v>
      </c>
      <c r="E470" s="1106"/>
      <c r="F470" s="1106"/>
      <c r="G470" s="1106"/>
      <c r="H470" s="1106"/>
      <c r="I470" s="1106"/>
      <c r="J470" s="1106"/>
      <c r="K470" s="1106"/>
      <c r="L470" s="1106"/>
      <c r="M470" s="1106"/>
      <c r="N470" s="1106"/>
      <c r="O470" s="1106"/>
      <c r="P470" s="1106"/>
      <c r="Q470" s="1106"/>
      <c r="R470" s="1106"/>
      <c r="S470" s="1106"/>
      <c r="T470" s="1106"/>
      <c r="U470" s="1106"/>
      <c r="V470" s="1107"/>
      <c r="W470" s="1114">
        <v>0</v>
      </c>
      <c r="X470" s="1115"/>
      <c r="Y470" s="1116"/>
      <c r="Z470" s="308"/>
      <c r="AA470" s="308"/>
      <c r="AB470" s="308"/>
      <c r="AC470" s="308"/>
      <c r="AD470" s="308"/>
      <c r="AE470" s="308"/>
      <c r="AF470" s="308"/>
      <c r="AG470" s="308"/>
      <c r="AH470" s="308"/>
      <c r="AI470" s="308"/>
      <c r="AJ470" s="41"/>
      <c r="AK470" s="41"/>
      <c r="AL470" s="41"/>
    </row>
    <row r="471" spans="1:97" ht="12.95" customHeight="1">
      <c r="A471" s="41"/>
      <c r="B471" s="41"/>
      <c r="C471" s="41"/>
      <c r="D471" s="1105" t="s">
        <v>216</v>
      </c>
      <c r="E471" s="1106"/>
      <c r="F471" s="1106"/>
      <c r="G471" s="1106"/>
      <c r="H471" s="1106"/>
      <c r="I471" s="1106"/>
      <c r="J471" s="1106"/>
      <c r="K471" s="1106"/>
      <c r="L471" s="1106"/>
      <c r="M471" s="1106"/>
      <c r="N471" s="1106"/>
      <c r="O471" s="1106"/>
      <c r="P471" s="1106"/>
      <c r="Q471" s="1106"/>
      <c r="R471" s="1106"/>
      <c r="S471" s="1106"/>
      <c r="T471" s="1106"/>
      <c r="U471" s="1106"/>
      <c r="V471" s="1107"/>
      <c r="W471" s="1114">
        <v>69</v>
      </c>
      <c r="X471" s="1115"/>
      <c r="Y471" s="1116"/>
      <c r="Z471" s="308"/>
      <c r="AA471" s="308"/>
      <c r="AB471" s="308"/>
      <c r="AC471" s="308"/>
      <c r="AD471" s="308"/>
      <c r="AE471" s="308"/>
      <c r="AF471" s="308"/>
      <c r="AG471" s="308"/>
      <c r="AH471" s="308"/>
      <c r="AI471" s="308"/>
      <c r="AJ471" s="41"/>
      <c r="AK471" s="41"/>
      <c r="AL471" s="41"/>
    </row>
    <row r="472" spans="1:97" ht="12.95" customHeight="1">
      <c r="A472" s="41"/>
      <c r="B472" s="41"/>
      <c r="C472" s="41"/>
      <c r="D472" s="1324" t="s">
        <v>1109</v>
      </c>
      <c r="E472" s="1106"/>
      <c r="F472" s="1106"/>
      <c r="G472" s="1106"/>
      <c r="H472" s="1106"/>
      <c r="I472" s="1106"/>
      <c r="J472" s="1106"/>
      <c r="K472" s="1106"/>
      <c r="L472" s="1106"/>
      <c r="M472" s="1106"/>
      <c r="N472" s="1106"/>
      <c r="O472" s="1106"/>
      <c r="P472" s="1106"/>
      <c r="Q472" s="1106"/>
      <c r="R472" s="1106"/>
      <c r="S472" s="1106"/>
      <c r="T472" s="1106"/>
      <c r="U472" s="1106"/>
      <c r="V472" s="1107"/>
      <c r="W472" s="1114">
        <v>0</v>
      </c>
      <c r="X472" s="1115"/>
      <c r="Y472" s="1116"/>
      <c r="Z472" s="308"/>
      <c r="AA472" s="308"/>
      <c r="AB472" s="308"/>
      <c r="AC472" s="308"/>
      <c r="AD472" s="308"/>
      <c r="AE472" s="308"/>
      <c r="AF472" s="308"/>
      <c r="AG472" s="308"/>
      <c r="AH472" s="308"/>
      <c r="AI472" s="308"/>
      <c r="AJ472" s="41"/>
      <c r="AK472" s="41"/>
      <c r="AL472" s="41"/>
    </row>
    <row r="473" spans="1:97" ht="12.95" customHeight="1">
      <c r="A473" s="41"/>
      <c r="B473" s="41"/>
      <c r="C473" s="41"/>
      <c r="D473" s="1105" t="s">
        <v>220</v>
      </c>
      <c r="E473" s="1106"/>
      <c r="F473" s="1106"/>
      <c r="G473" s="1106"/>
      <c r="H473" s="1106"/>
      <c r="I473" s="1106"/>
      <c r="J473" s="1106"/>
      <c r="K473" s="1106"/>
      <c r="L473" s="1106"/>
      <c r="M473" s="1106"/>
      <c r="N473" s="1106"/>
      <c r="O473" s="1106"/>
      <c r="P473" s="1106"/>
      <c r="Q473" s="1106"/>
      <c r="R473" s="1106"/>
      <c r="S473" s="1106"/>
      <c r="T473" s="1106"/>
      <c r="U473" s="1106"/>
      <c r="V473" s="1107"/>
      <c r="W473" s="1114">
        <v>0</v>
      </c>
      <c r="X473" s="1115"/>
      <c r="Y473" s="1116"/>
      <c r="Z473" s="308"/>
      <c r="AA473" s="308"/>
      <c r="AB473" s="308"/>
      <c r="AC473" s="308"/>
      <c r="AD473" s="308"/>
      <c r="AE473" s="308"/>
      <c r="AF473" s="308"/>
      <c r="AG473" s="308"/>
      <c r="AH473" s="308"/>
      <c r="AI473" s="308"/>
      <c r="AJ473" s="41"/>
      <c r="AK473" s="41"/>
      <c r="AL473" s="41"/>
    </row>
    <row r="474" spans="1:97" ht="12.95" customHeight="1">
      <c r="A474" s="554"/>
      <c r="B474" s="554"/>
      <c r="C474" s="554"/>
      <c r="D474" s="1324" t="s">
        <v>1307</v>
      </c>
      <c r="E474" s="1314"/>
      <c r="F474" s="1314"/>
      <c r="G474" s="1314"/>
      <c r="H474" s="1314"/>
      <c r="I474" s="1314"/>
      <c r="J474" s="1314"/>
      <c r="K474" s="1314"/>
      <c r="L474" s="1314"/>
      <c r="M474" s="1314"/>
      <c r="N474" s="1314"/>
      <c r="O474" s="1314"/>
      <c r="P474" s="1314"/>
      <c r="Q474" s="1314"/>
      <c r="R474" s="1314"/>
      <c r="S474" s="1314"/>
      <c r="T474" s="1314"/>
      <c r="U474" s="1314"/>
      <c r="V474" s="1315"/>
      <c r="W474" s="1316">
        <v>0</v>
      </c>
      <c r="X474" s="1317"/>
      <c r="Y474" s="1318"/>
      <c r="Z474" s="555"/>
      <c r="AA474" s="555"/>
      <c r="AB474" s="555"/>
      <c r="AC474" s="555"/>
      <c r="AD474" s="556"/>
      <c r="AE474" s="556"/>
      <c r="AF474" s="556"/>
      <c r="AG474" s="556"/>
      <c r="AH474" s="556"/>
      <c r="AI474" s="556"/>
      <c r="AJ474" s="359"/>
    </row>
    <row r="475" spans="1:97" ht="12.95" customHeight="1">
      <c r="A475" s="554"/>
      <c r="B475" s="554"/>
      <c r="C475" s="554"/>
      <c r="D475" s="1105" t="s">
        <v>2262</v>
      </c>
      <c r="E475" s="1106"/>
      <c r="F475" s="1106"/>
      <c r="G475" s="1106"/>
      <c r="H475" s="1106"/>
      <c r="I475" s="1106"/>
      <c r="J475" s="1106"/>
      <c r="K475" s="1106"/>
      <c r="L475" s="1106"/>
      <c r="M475" s="1106"/>
      <c r="N475" s="1106"/>
      <c r="O475" s="1106"/>
      <c r="P475" s="1106"/>
      <c r="Q475" s="1106"/>
      <c r="R475" s="1106"/>
      <c r="S475" s="1106"/>
      <c r="T475" s="1106"/>
      <c r="U475" s="1106"/>
      <c r="V475" s="1107"/>
      <c r="W475" s="1316">
        <v>0</v>
      </c>
      <c r="X475" s="1317"/>
      <c r="Y475" s="1318"/>
      <c r="Z475" s="555"/>
      <c r="AA475" s="555"/>
      <c r="AB475" s="555"/>
      <c r="AC475" s="555"/>
      <c r="AD475" s="556"/>
      <c r="AE475" s="556"/>
      <c r="AF475" s="556"/>
      <c r="AG475" s="556"/>
      <c r="AH475" s="556"/>
      <c r="AI475" s="556"/>
      <c r="AJ475" s="359"/>
    </row>
    <row r="476" spans="1:97" ht="12.95" customHeight="1">
      <c r="A476" s="41"/>
      <c r="B476" s="41"/>
      <c r="C476" s="41"/>
      <c r="D476" s="1105" t="s">
        <v>2199</v>
      </c>
      <c r="E476" s="1314"/>
      <c r="F476" s="1314"/>
      <c r="G476" s="1314"/>
      <c r="H476" s="1314"/>
      <c r="I476" s="1314"/>
      <c r="J476" s="1314"/>
      <c r="K476" s="1314"/>
      <c r="L476" s="1314"/>
      <c r="M476" s="1314"/>
      <c r="N476" s="1314"/>
      <c r="O476" s="1314"/>
      <c r="P476" s="1314"/>
      <c r="Q476" s="1314"/>
      <c r="R476" s="1314"/>
      <c r="S476" s="1314"/>
      <c r="T476" s="1314"/>
      <c r="U476" s="1314"/>
      <c r="V476" s="1315"/>
      <c r="W476" s="1316">
        <v>0</v>
      </c>
      <c r="X476" s="1317"/>
      <c r="Y476" s="131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8"/>
      <c r="H477" s="1579"/>
      <c r="I477" s="1579"/>
      <c r="J477" s="1579"/>
      <c r="K477" s="1579"/>
      <c r="L477" s="1579"/>
      <c r="M477" s="1579"/>
      <c r="N477" s="1579"/>
      <c r="O477" s="1579"/>
      <c r="P477" s="1579"/>
      <c r="Q477" s="1579"/>
      <c r="R477" s="1579"/>
      <c r="S477" s="1579"/>
      <c r="T477" s="1579"/>
      <c r="U477" s="1579"/>
      <c r="V477" s="1580"/>
      <c r="W477" s="1114">
        <v>0</v>
      </c>
      <c r="X477" s="1115"/>
      <c r="Y477" s="1116"/>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9"/>
      <c r="E479" s="1319"/>
      <c r="F479" s="1319"/>
      <c r="G479" s="1319"/>
      <c r="H479" s="1319"/>
      <c r="I479" s="1319"/>
      <c r="J479" s="1319"/>
      <c r="K479" s="1319"/>
      <c r="L479" s="1319"/>
      <c r="M479" s="1319"/>
      <c r="N479" s="1319"/>
      <c r="O479" s="1319"/>
      <c r="P479" s="1319"/>
      <c r="Q479" s="1319"/>
      <c r="R479" s="1319"/>
      <c r="S479" s="1319"/>
      <c r="T479" s="1319"/>
      <c r="U479" s="1319"/>
      <c r="V479" s="1319"/>
      <c r="W479" s="1319"/>
      <c r="X479" s="1319"/>
      <c r="Y479" s="131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0"/>
      <c r="E480" s="1320"/>
      <c r="F480" s="1320"/>
      <c r="G480" s="1320"/>
      <c r="H480" s="1320"/>
      <c r="I480" s="1320"/>
      <c r="J480" s="1320"/>
      <c r="K480" s="1320"/>
      <c r="L480" s="1320"/>
      <c r="M480" s="1320"/>
      <c r="N480" s="1320"/>
      <c r="O480" s="1320"/>
      <c r="P480" s="1320"/>
      <c r="Q480" s="1320"/>
      <c r="R480" s="1320"/>
      <c r="S480" s="1320"/>
      <c r="T480" s="1320"/>
      <c r="U480" s="1320"/>
      <c r="V480" s="1320"/>
      <c r="W480" s="1320"/>
      <c r="X480" s="1320"/>
      <c r="Y480" s="132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0"/>
      <c r="E481" s="1320"/>
      <c r="F481" s="1320"/>
      <c r="G481" s="1320"/>
      <c r="H481" s="1320"/>
      <c r="I481" s="1320"/>
      <c r="J481" s="1320"/>
      <c r="K481" s="1320"/>
      <c r="L481" s="1320"/>
      <c r="M481" s="1320"/>
      <c r="N481" s="1320"/>
      <c r="O481" s="1320"/>
      <c r="P481" s="1320"/>
      <c r="Q481" s="1320"/>
      <c r="R481" s="1320"/>
      <c r="S481" s="1320"/>
      <c r="T481" s="1320"/>
      <c r="U481" s="1320"/>
      <c r="V481" s="1320"/>
      <c r="W481" s="1320"/>
      <c r="X481" s="1320"/>
      <c r="Y481" s="132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3" t="s">
        <v>1028</v>
      </c>
      <c r="B484" s="1093"/>
      <c r="C484" s="1093"/>
      <c r="D484" s="1093"/>
      <c r="E484" s="1093"/>
      <c r="F484" s="1093"/>
      <c r="G484" s="1093"/>
      <c r="H484" s="1093"/>
      <c r="I484" s="1093"/>
      <c r="J484" s="1093"/>
      <c r="K484" s="1093"/>
      <c r="L484" s="1093"/>
      <c r="M484" s="1093"/>
      <c r="N484" s="1093"/>
      <c r="O484" s="1093"/>
      <c r="P484" s="1093"/>
      <c r="Q484" s="1093"/>
      <c r="R484" s="1093"/>
      <c r="S484" s="1093"/>
      <c r="T484" s="1093"/>
      <c r="U484" s="1093"/>
      <c r="V484" s="1093"/>
      <c r="W484" s="1093"/>
      <c r="X484" s="1093"/>
      <c r="Y484" s="1093"/>
      <c r="Z484" s="1093"/>
      <c r="AA484" s="1093"/>
      <c r="AB484" s="1093"/>
      <c r="AC484" s="1093"/>
      <c r="AD484" s="1093"/>
      <c r="AE484" s="1093"/>
      <c r="AF484" s="1093"/>
      <c r="AG484" s="1093"/>
      <c r="AH484" s="1093"/>
      <c r="AI484" s="1093"/>
      <c r="AJ484" s="1093"/>
      <c r="AK484" s="1093"/>
      <c r="AL484" s="1093"/>
      <c r="AM484" s="1093"/>
      <c r="AN484" s="1093"/>
      <c r="AO484" s="1093"/>
      <c r="AP484" s="1093"/>
      <c r="AQ484" s="1093"/>
      <c r="AR484" s="1093"/>
      <c r="AS484" s="1093"/>
      <c r="AT484" s="109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3"/>
      <c r="B485" s="1093"/>
      <c r="C485" s="1093"/>
      <c r="D485" s="1093"/>
      <c r="E485" s="1093"/>
      <c r="F485" s="1093"/>
      <c r="G485" s="1093"/>
      <c r="H485" s="1093"/>
      <c r="I485" s="1093"/>
      <c r="J485" s="1093"/>
      <c r="K485" s="1093"/>
      <c r="L485" s="1093"/>
      <c r="M485" s="1093"/>
      <c r="N485" s="1093"/>
      <c r="O485" s="1093"/>
      <c r="P485" s="1093"/>
      <c r="Q485" s="1093"/>
      <c r="R485" s="1093"/>
      <c r="S485" s="1093"/>
      <c r="T485" s="1093"/>
      <c r="U485" s="1093"/>
      <c r="V485" s="1093"/>
      <c r="W485" s="1093"/>
      <c r="X485" s="1093"/>
      <c r="Y485" s="1093"/>
      <c r="Z485" s="1093"/>
      <c r="AA485" s="1093"/>
      <c r="AB485" s="1093"/>
      <c r="AC485" s="1093"/>
      <c r="AD485" s="1093"/>
      <c r="AE485" s="1093"/>
      <c r="AF485" s="1093"/>
      <c r="AG485" s="1093"/>
      <c r="AH485" s="1093"/>
      <c r="AI485" s="1093"/>
      <c r="AJ485" s="1093"/>
      <c r="AK485" s="1093"/>
      <c r="AL485" s="1093"/>
      <c r="AM485" s="1093"/>
      <c r="AN485" s="1093"/>
      <c r="AO485" s="1093"/>
      <c r="AP485" s="1093"/>
      <c r="AQ485" s="1093"/>
      <c r="AR485" s="1093"/>
      <c r="AS485" s="1093"/>
      <c r="AT485" s="109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5" t="s">
        <v>238</v>
      </c>
      <c r="R489" s="1326"/>
      <c r="S489" s="1326"/>
      <c r="T489" s="1326"/>
      <c r="U489" s="1326"/>
      <c r="V489" s="1326"/>
      <c r="W489" s="1326"/>
      <c r="X489" s="1326"/>
      <c r="Y489" s="1326"/>
      <c r="Z489" s="1326"/>
      <c r="AA489" s="1326"/>
      <c r="AB489" s="1326"/>
      <c r="AC489" s="1326"/>
      <c r="AD489" s="1326"/>
      <c r="AE489" s="1326"/>
      <c r="AF489" s="1326"/>
      <c r="AG489" s="1326"/>
      <c r="AH489" s="1326"/>
      <c r="AI489" s="1326"/>
      <c r="AJ489" s="1326"/>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6" t="s">
        <v>2433</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6" t="s">
        <v>2434</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6" t="s">
        <v>2435</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08" t="s">
        <v>242</v>
      </c>
      <c r="C493" s="1309"/>
      <c r="D493" s="1309"/>
      <c r="E493" s="1309"/>
      <c r="F493" s="1309"/>
      <c r="G493" s="1309"/>
      <c r="H493" s="1309"/>
      <c r="I493" s="1309"/>
      <c r="J493" s="1309"/>
      <c r="K493" s="1309"/>
      <c r="L493" s="1309"/>
      <c r="M493" s="1309"/>
      <c r="N493" s="1309"/>
      <c r="O493" s="1309"/>
      <c r="P493" s="1310"/>
      <c r="Q493" s="1330" t="s">
        <v>482</v>
      </c>
      <c r="R493" s="1331"/>
      <c r="S493" s="1334" t="s">
        <v>53</v>
      </c>
      <c r="T493" s="1335"/>
      <c r="U493" s="1335"/>
      <c r="V493" s="1335"/>
      <c r="W493" s="1335"/>
      <c r="X493" s="1335"/>
      <c r="Y493" s="1335"/>
      <c r="Z493" s="1335"/>
      <c r="AA493" s="1335"/>
      <c r="AB493" s="1335"/>
      <c r="AC493" s="1335"/>
      <c r="AD493" s="1335"/>
      <c r="AE493" s="1335"/>
      <c r="AF493" s="1335"/>
      <c r="AG493" s="1335"/>
      <c r="AH493" s="1335"/>
      <c r="AI493" s="1335"/>
      <c r="AJ493" s="1335"/>
      <c r="AK493" s="133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1"/>
      <c r="C494" s="1312"/>
      <c r="D494" s="1312"/>
      <c r="E494" s="1312"/>
      <c r="F494" s="1312"/>
      <c r="G494" s="1312"/>
      <c r="H494" s="1312"/>
      <c r="I494" s="1312"/>
      <c r="J494" s="1312"/>
      <c r="K494" s="1312"/>
      <c r="L494" s="1312"/>
      <c r="M494" s="1312"/>
      <c r="N494" s="1312"/>
      <c r="O494" s="1312"/>
      <c r="P494" s="1313"/>
      <c r="Q494" s="1332"/>
      <c r="R494" s="1333"/>
      <c r="S494" s="1337"/>
      <c r="T494" s="1338"/>
      <c r="U494" s="1338"/>
      <c r="V494" s="1338"/>
      <c r="W494" s="1338"/>
      <c r="X494" s="1338"/>
      <c r="Y494" s="1338"/>
      <c r="Z494" s="1338"/>
      <c r="AA494" s="1338"/>
      <c r="AB494" s="1338"/>
      <c r="AC494" s="1338"/>
      <c r="AD494" s="1338"/>
      <c r="AE494" s="1338"/>
      <c r="AF494" s="1338"/>
      <c r="AG494" s="1338"/>
      <c r="AH494" s="1338"/>
      <c r="AI494" s="1338"/>
      <c r="AJ494" s="1338"/>
      <c r="AK494" s="133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340" t="s">
        <v>482</v>
      </c>
      <c r="R495" s="1341"/>
      <c r="S495" s="1341"/>
      <c r="T495" s="1341"/>
      <c r="U495" s="1341"/>
      <c r="V495" s="1341"/>
      <c r="W495" s="1341"/>
      <c r="X495" s="1341"/>
      <c r="Y495" s="1341"/>
      <c r="Z495" s="1341"/>
      <c r="AA495" s="1341"/>
      <c r="AB495" s="1341"/>
      <c r="AC495" s="1341"/>
      <c r="AD495" s="1341"/>
      <c r="AE495" s="1341"/>
      <c r="AF495" s="1341"/>
      <c r="AG495" s="1341"/>
      <c r="AH495" s="1341"/>
      <c r="AI495" s="1341"/>
      <c r="AJ495" s="1341"/>
      <c r="AK495" s="134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420" t="s">
        <v>2436</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6">
        <v>0</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06">
        <v>0</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352">
        <v>0</v>
      </c>
      <c r="N499" s="1353"/>
      <c r="O499" s="1353"/>
      <c r="P499" s="1354"/>
      <c r="Q499" s="212" t="s">
        <v>1971</v>
      </c>
      <c r="R499" s="9"/>
      <c r="S499" s="9"/>
      <c r="T499" s="9"/>
      <c r="U499" s="9"/>
      <c r="V499" s="9"/>
      <c r="W499" s="9"/>
      <c r="X499" s="9"/>
      <c r="Y499" s="9"/>
      <c r="Z499" s="9"/>
      <c r="AA499" s="9"/>
      <c r="AB499" s="9"/>
      <c r="AC499" s="9"/>
      <c r="AD499" s="9"/>
      <c r="AE499" s="9"/>
      <c r="AF499" s="9"/>
      <c r="AG499" s="9"/>
      <c r="AH499" s="1352">
        <v>0</v>
      </c>
      <c r="AI499" s="1353"/>
      <c r="AJ499" s="1353"/>
      <c r="AK499" s="135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5" t="s">
        <v>246</v>
      </c>
      <c r="AD503" s="1326"/>
      <c r="AE503" s="1326"/>
      <c r="AF503" s="1326"/>
      <c r="AG503" s="1326"/>
      <c r="AH503" s="1326"/>
      <c r="AI503" s="1326"/>
      <c r="AJ503" s="1326"/>
      <c r="AK503" s="132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5" t="s">
        <v>247</v>
      </c>
      <c r="AD504" s="1326"/>
      <c r="AE504" s="1326"/>
      <c r="AF504" s="1326"/>
      <c r="AG504" s="56" t="s">
        <v>248</v>
      </c>
      <c r="AH504" s="1326" t="s">
        <v>249</v>
      </c>
      <c r="AI504" s="1326"/>
      <c r="AJ504" s="1326"/>
      <c r="AK504" s="132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5" t="s">
        <v>250</v>
      </c>
      <c r="C505" s="1356"/>
      <c r="D505" s="1356"/>
      <c r="E505" s="1356"/>
      <c r="F505" s="1356"/>
      <c r="G505" s="1356"/>
      <c r="H505" s="1357"/>
      <c r="I505" s="7" t="s">
        <v>671</v>
      </c>
      <c r="J505" s="7"/>
      <c r="K505" s="7"/>
      <c r="L505" s="7"/>
      <c r="M505" s="7"/>
      <c r="N505" s="7"/>
      <c r="O505" s="7"/>
      <c r="P505" s="7"/>
      <c r="Q505" s="7"/>
      <c r="R505" s="7"/>
      <c r="S505" s="7"/>
      <c r="T505" s="7"/>
      <c r="U505" s="7"/>
      <c r="V505" s="7"/>
      <c r="W505" s="7"/>
      <c r="AC505" s="1303" t="s">
        <v>124</v>
      </c>
      <c r="AD505" s="1111"/>
      <c r="AE505" s="1111"/>
      <c r="AF505" s="1111"/>
      <c r="AG505" s="18" t="s">
        <v>248</v>
      </c>
      <c r="AH505" s="1065">
        <v>0</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8"/>
      <c r="C506" s="1359"/>
      <c r="D506" s="1359"/>
      <c r="E506" s="1359"/>
      <c r="F506" s="1359"/>
      <c r="G506" s="1359"/>
      <c r="H506" s="1360"/>
      <c r="I506" s="54" t="s">
        <v>672</v>
      </c>
      <c r="J506" s="54"/>
      <c r="K506" s="54"/>
      <c r="L506" s="54"/>
      <c r="M506" s="54"/>
      <c r="N506" s="54"/>
      <c r="O506" s="54"/>
      <c r="P506" s="54"/>
      <c r="Q506" s="54"/>
      <c r="R506" s="54"/>
      <c r="S506" s="54"/>
      <c r="T506" s="54"/>
      <c r="U506" s="54"/>
      <c r="V506" s="54"/>
      <c r="W506" s="54"/>
      <c r="X506" s="54"/>
      <c r="Y506" s="54"/>
      <c r="Z506" s="54"/>
      <c r="AA506" s="54"/>
      <c r="AB506" s="54"/>
      <c r="AC506" s="1303">
        <v>12</v>
      </c>
      <c r="AD506" s="1111"/>
      <c r="AE506" s="1111"/>
      <c r="AF506" s="1111"/>
      <c r="AG506" s="47" t="s">
        <v>248</v>
      </c>
      <c r="AH506" s="1065">
        <v>2002</v>
      </c>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5" t="s">
        <v>673</v>
      </c>
      <c r="C507" s="1356"/>
      <c r="D507" s="1356"/>
      <c r="E507" s="1356"/>
      <c r="F507" s="1356"/>
      <c r="G507" s="1356"/>
      <c r="H507" s="1357"/>
      <c r="I507" s="7" t="s">
        <v>674</v>
      </c>
      <c r="J507" s="7"/>
      <c r="K507" s="7"/>
      <c r="L507" s="7"/>
      <c r="M507" s="7"/>
      <c r="N507" s="7"/>
      <c r="O507" s="7"/>
      <c r="P507" s="7"/>
      <c r="Q507" s="7"/>
      <c r="R507" s="7"/>
      <c r="S507" s="7"/>
      <c r="T507" s="7"/>
      <c r="U507" s="7"/>
      <c r="V507" s="7"/>
      <c r="W507" s="7"/>
      <c r="AC507" s="1303" t="s">
        <v>124</v>
      </c>
      <c r="AD507" s="1111"/>
      <c r="AE507" s="1111"/>
      <c r="AF507" s="1111"/>
      <c r="AG507" s="18" t="s">
        <v>248</v>
      </c>
      <c r="AH507" s="1065"/>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8"/>
      <c r="C508" s="1359"/>
      <c r="D508" s="1359"/>
      <c r="E508" s="1359"/>
      <c r="F508" s="1359"/>
      <c r="G508" s="1359"/>
      <c r="H508" s="1360"/>
      <c r="I508" t="s">
        <v>675</v>
      </c>
      <c r="AC508" s="1303" t="s">
        <v>124</v>
      </c>
      <c r="AD508" s="1111"/>
      <c r="AE508" s="1111"/>
      <c r="AF508" s="1111"/>
      <c r="AG508" s="18" t="s">
        <v>248</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8"/>
      <c r="C509" s="1359"/>
      <c r="D509" s="1359"/>
      <c r="E509" s="1359"/>
      <c r="F509" s="1359"/>
      <c r="G509" s="1359"/>
      <c r="H509" s="1360"/>
      <c r="I509" t="s">
        <v>676</v>
      </c>
      <c r="AC509" s="1303" t="s">
        <v>124</v>
      </c>
      <c r="AD509" s="1111"/>
      <c r="AE509" s="1111"/>
      <c r="AF509" s="1111"/>
      <c r="AG509" s="18" t="s">
        <v>248</v>
      </c>
      <c r="AH509" s="1065"/>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8"/>
      <c r="C510" s="1359"/>
      <c r="D510" s="1359"/>
      <c r="E510" s="1359"/>
      <c r="F510" s="1359"/>
      <c r="G510" s="1359"/>
      <c r="H510" s="1360"/>
      <c r="I510" t="s">
        <v>677</v>
      </c>
      <c r="AC510" s="1303" t="s">
        <v>124</v>
      </c>
      <c r="AD510" s="1111"/>
      <c r="AE510" s="1111"/>
      <c r="AF510" s="1111"/>
      <c r="AG510" s="18" t="s">
        <v>248</v>
      </c>
      <c r="AH510" s="1065"/>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8"/>
      <c r="C511" s="1359"/>
      <c r="D511" s="1359"/>
      <c r="E511" s="1359"/>
      <c r="F511" s="1359"/>
      <c r="G511" s="1359"/>
      <c r="H511" s="1360"/>
      <c r="I511" s="41" t="s">
        <v>678</v>
      </c>
      <c r="AC511" s="1269">
        <v>12</v>
      </c>
      <c r="AD511" s="1270"/>
      <c r="AE511" s="1270"/>
      <c r="AF511" s="1270"/>
      <c r="AG511" s="18" t="s">
        <v>248</v>
      </c>
      <c r="AH511" s="1065">
        <v>2025</v>
      </c>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8"/>
      <c r="C512" s="1359"/>
      <c r="D512" s="1359"/>
      <c r="E512" s="1359"/>
      <c r="F512" s="1359"/>
      <c r="G512" s="1359"/>
      <c r="H512" s="1360"/>
      <c r="I512" s="407" t="s">
        <v>283</v>
      </c>
      <c r="J512" s="54"/>
      <c r="K512" s="54"/>
      <c r="L512" s="1300" t="s">
        <v>2437</v>
      </c>
      <c r="M512" s="1301"/>
      <c r="N512" s="1301"/>
      <c r="O512" s="1301"/>
      <c r="P512" s="1301"/>
      <c r="Q512" s="1301"/>
      <c r="R512" s="1301"/>
      <c r="S512" s="1301"/>
      <c r="T512" s="1301"/>
      <c r="U512" s="1301"/>
      <c r="V512" s="1301"/>
      <c r="W512" s="1301"/>
      <c r="X512" s="1301"/>
      <c r="Y512" s="1301"/>
      <c r="Z512" s="1301"/>
      <c r="AA512" s="1301"/>
      <c r="AB512" s="1577"/>
      <c r="AC512" s="1365">
        <v>3</v>
      </c>
      <c r="AD512" s="1366"/>
      <c r="AE512" s="1366"/>
      <c r="AF512" s="1366"/>
      <c r="AG512" s="47" t="s">
        <v>248</v>
      </c>
      <c r="AH512" s="1065">
        <v>2024</v>
      </c>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8"/>
      <c r="C513" s="1359"/>
      <c r="D513" s="1359"/>
      <c r="E513" s="1359"/>
      <c r="F513" s="1359"/>
      <c r="G513" s="1359"/>
      <c r="H513" s="1360"/>
      <c r="I513" s="41" t="s">
        <v>1972</v>
      </c>
      <c r="AC513" s="1412" t="s">
        <v>482</v>
      </c>
      <c r="AD513" s="1412"/>
      <c r="AE513" s="1412"/>
      <c r="AF513" s="1412"/>
      <c r="AG513" s="18"/>
      <c r="AH513" s="1413"/>
      <c r="AI513" s="1413"/>
      <c r="AJ513" s="1413"/>
      <c r="AK513" s="141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8"/>
      <c r="C514" s="1359"/>
      <c r="D514" s="1359"/>
      <c r="E514" s="1359"/>
      <c r="F514" s="1359"/>
      <c r="G514" s="1359"/>
      <c r="H514" s="1360"/>
      <c r="I514" t="s">
        <v>1973</v>
      </c>
      <c r="AC514" s="1269"/>
      <c r="AD514" s="1270"/>
      <c r="AE514" s="1270"/>
      <c r="AF514" s="1271"/>
      <c r="AG514" s="18"/>
      <c r="AH514" s="1413"/>
      <c r="AI514" s="1413"/>
      <c r="AJ514" s="1413"/>
      <c r="AK514" s="141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8"/>
      <c r="C515" s="1359"/>
      <c r="D515" s="1359"/>
      <c r="E515" s="1359"/>
      <c r="F515" s="1359"/>
      <c r="G515" s="1359"/>
      <c r="H515" s="1360"/>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8"/>
      <c r="C516" s="1359"/>
      <c r="D516" s="1359"/>
      <c r="E516" s="1359"/>
      <c r="F516" s="1359"/>
      <c r="G516" s="1359"/>
      <c r="H516" s="1360"/>
      <c r="I516" s="835" t="s">
        <v>1975</v>
      </c>
      <c r="J516" s="54"/>
      <c r="K516" s="54"/>
      <c r="L516" s="54"/>
      <c r="M516" s="54"/>
      <c r="N516" s="54"/>
      <c r="O516" s="54"/>
      <c r="P516" s="54"/>
      <c r="Q516" s="54"/>
      <c r="R516" s="54"/>
      <c r="S516" s="54"/>
      <c r="T516" s="54"/>
      <c r="U516" s="54"/>
      <c r="V516" s="54"/>
      <c r="W516" s="54"/>
      <c r="X516" s="54"/>
      <c r="Y516" s="54"/>
      <c r="Z516" s="54"/>
      <c r="AA516" s="54"/>
      <c r="AB516" s="54"/>
      <c r="AC516" s="1376"/>
      <c r="AD516" s="1377"/>
      <c r="AE516" s="1377"/>
      <c r="AF516" s="1378"/>
      <c r="AG516" s="47"/>
      <c r="AH516" s="1503"/>
      <c r="AI516" s="1503"/>
      <c r="AJ516" s="1503"/>
      <c r="AK516" s="150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5" t="s">
        <v>679</v>
      </c>
      <c r="C517" s="1356"/>
      <c r="D517" s="1356"/>
      <c r="E517" s="1356"/>
      <c r="F517" s="1356"/>
      <c r="G517" s="1356"/>
      <c r="H517" s="1357"/>
      <c r="I517" s="7" t="s">
        <v>680</v>
      </c>
      <c r="J517" s="7"/>
      <c r="K517" s="7"/>
      <c r="L517" s="7"/>
      <c r="M517" s="7"/>
      <c r="N517" s="7"/>
      <c r="O517" s="7"/>
      <c r="P517" s="7"/>
      <c r="Q517" s="7"/>
      <c r="R517" s="7"/>
      <c r="S517" s="7"/>
      <c r="T517" s="7"/>
      <c r="U517" s="7"/>
      <c r="V517" s="7"/>
      <c r="W517" s="7"/>
      <c r="AC517" s="1303" t="s">
        <v>124</v>
      </c>
      <c r="AD517" s="1111"/>
      <c r="AE517" s="1111"/>
      <c r="AF517" s="1111"/>
      <c r="AG517" s="18" t="s">
        <v>248</v>
      </c>
      <c r="AH517" s="1065"/>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8"/>
      <c r="C518" s="1359"/>
      <c r="D518" s="1359"/>
      <c r="E518" s="1359"/>
      <c r="F518" s="1359"/>
      <c r="G518" s="1359"/>
      <c r="H518" s="1360"/>
      <c r="I518" t="s">
        <v>681</v>
      </c>
      <c r="AC518" s="1303">
        <v>3</v>
      </c>
      <c r="AD518" s="1111"/>
      <c r="AE518" s="1111"/>
      <c r="AF518" s="1111"/>
      <c r="AG518" s="18" t="s">
        <v>248</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8"/>
      <c r="C519" s="1359"/>
      <c r="D519" s="1359"/>
      <c r="E519" s="1359"/>
      <c r="F519" s="1359"/>
      <c r="G519" s="1359"/>
      <c r="H519" s="1360"/>
      <c r="I519" s="54" t="s">
        <v>682</v>
      </c>
      <c r="J519" s="54"/>
      <c r="K519" s="54"/>
      <c r="L519" s="54"/>
      <c r="M519" s="54"/>
      <c r="N519" s="54"/>
      <c r="O519" s="54"/>
      <c r="P519" s="54"/>
      <c r="Q519" s="54"/>
      <c r="R519" s="54"/>
      <c r="S519" s="54"/>
      <c r="T519" s="54"/>
      <c r="U519" s="54"/>
      <c r="V519" s="54"/>
      <c r="W519" s="54"/>
      <c r="X519" s="54"/>
      <c r="Y519" s="54"/>
      <c r="Z519" s="54"/>
      <c r="AA519" s="54"/>
      <c r="AB519" s="54"/>
      <c r="AC519" s="1303">
        <v>3</v>
      </c>
      <c r="AD519" s="1111"/>
      <c r="AE519" s="1111"/>
      <c r="AF519" s="1111"/>
      <c r="AG519" s="47" t="s">
        <v>248</v>
      </c>
      <c r="AH519" s="1065">
        <v>2026</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5" t="s">
        <v>683</v>
      </c>
      <c r="C520" s="1356"/>
      <c r="D520" s="1356"/>
      <c r="E520" s="1356"/>
      <c r="F520" s="1356"/>
      <c r="G520" s="1356"/>
      <c r="H520" s="1357"/>
      <c r="I520" s="7" t="s">
        <v>680</v>
      </c>
      <c r="J520" s="7"/>
      <c r="K520" s="7"/>
      <c r="L520" s="7"/>
      <c r="M520" s="7"/>
      <c r="N520" s="7"/>
      <c r="O520" s="7"/>
      <c r="P520" s="7"/>
      <c r="Q520" s="7"/>
      <c r="R520" s="7"/>
      <c r="S520" s="7"/>
      <c r="T520" s="7"/>
      <c r="U520" s="7"/>
      <c r="V520" s="7"/>
      <c r="W520" s="7"/>
      <c r="X520" s="7"/>
      <c r="Y520" s="7"/>
      <c r="Z520" s="7"/>
      <c r="AA520" s="7"/>
      <c r="AB520" s="7"/>
      <c r="AC520" s="1134" t="s">
        <v>124</v>
      </c>
      <c r="AD520" s="1135"/>
      <c r="AE520" s="1135"/>
      <c r="AF520" s="1135"/>
      <c r="AG520" s="228" t="s">
        <v>248</v>
      </c>
      <c r="AH520" s="1065"/>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8"/>
      <c r="C521" s="1359"/>
      <c r="D521" s="1359"/>
      <c r="E521" s="1359"/>
      <c r="F521" s="1359"/>
      <c r="G521" s="1359"/>
      <c r="H521" s="1360"/>
      <c r="I521" t="s">
        <v>681</v>
      </c>
      <c r="AC521" s="1303">
        <v>3</v>
      </c>
      <c r="AD521" s="1111"/>
      <c r="AE521" s="1111"/>
      <c r="AF521" s="1111"/>
      <c r="AG521" s="18" t="s">
        <v>248</v>
      </c>
      <c r="AH521" s="1065">
        <v>2025</v>
      </c>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1"/>
      <c r="C522" s="1362"/>
      <c r="D522" s="1362"/>
      <c r="E522" s="1362"/>
      <c r="F522" s="1362"/>
      <c r="G522" s="1362"/>
      <c r="H522" s="1363"/>
      <c r="I522" s="54" t="s">
        <v>682</v>
      </c>
      <c r="J522" s="54"/>
      <c r="K522" s="54"/>
      <c r="L522" s="54"/>
      <c r="M522" s="54"/>
      <c r="N522" s="54"/>
      <c r="O522" s="54"/>
      <c r="P522" s="54"/>
      <c r="Q522" s="54"/>
      <c r="R522" s="54"/>
      <c r="S522" s="54"/>
      <c r="T522" s="54"/>
      <c r="U522" s="54"/>
      <c r="V522" s="54"/>
      <c r="W522" s="54"/>
      <c r="X522" s="54"/>
      <c r="Y522" s="54"/>
      <c r="Z522" s="54"/>
      <c r="AA522" s="54"/>
      <c r="AB522" s="54"/>
      <c r="AC522" s="1303">
        <v>8</v>
      </c>
      <c r="AD522" s="1111"/>
      <c r="AE522" s="1111"/>
      <c r="AF522" s="1111"/>
      <c r="AG522" s="47" t="s">
        <v>248</v>
      </c>
      <c r="AH522" s="1065">
        <v>2028</v>
      </c>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5" t="s">
        <v>684</v>
      </c>
      <c r="C523" s="1356"/>
      <c r="D523" s="1356"/>
      <c r="E523" s="1356"/>
      <c r="F523" s="1356"/>
      <c r="G523" s="1356"/>
      <c r="H523" s="1357"/>
      <c r="I523" s="6" t="s">
        <v>685</v>
      </c>
      <c r="J523" s="7"/>
      <c r="K523" s="7"/>
      <c r="L523" s="7"/>
      <c r="M523" s="7"/>
      <c r="N523" s="7"/>
      <c r="O523" s="1300" t="s">
        <v>2438</v>
      </c>
      <c r="P523" s="1301"/>
      <c r="Q523" s="1301"/>
      <c r="R523" s="1301"/>
      <c r="S523" s="1301"/>
      <c r="T523" s="1301"/>
      <c r="U523" s="1301"/>
      <c r="V523" s="1301"/>
      <c r="W523" s="1301"/>
      <c r="X523" s="1301"/>
      <c r="Y523" s="1301"/>
      <c r="Z523" s="1301"/>
      <c r="AA523" s="1301"/>
      <c r="AB523" s="64"/>
      <c r="AC523" s="1134" t="s">
        <v>124</v>
      </c>
      <c r="AD523" s="1135"/>
      <c r="AE523" s="1135"/>
      <c r="AF523" s="1135"/>
      <c r="AG523" s="228" t="s">
        <v>248</v>
      </c>
      <c r="AH523" s="1065"/>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8"/>
      <c r="C524" s="1359"/>
      <c r="D524" s="1359"/>
      <c r="E524" s="1359"/>
      <c r="F524" s="1359"/>
      <c r="G524" s="1359"/>
      <c r="H524" s="1360"/>
      <c r="I524" s="202" t="s">
        <v>686</v>
      </c>
      <c r="AB524" s="71"/>
      <c r="AC524" s="1303">
        <v>1</v>
      </c>
      <c r="AD524" s="1111"/>
      <c r="AE524" s="1111"/>
      <c r="AF524" s="1111"/>
      <c r="AG524" s="18" t="s">
        <v>248</v>
      </c>
      <c r="AH524" s="1065">
        <v>2025</v>
      </c>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8"/>
      <c r="C525" s="1359"/>
      <c r="D525" s="1359"/>
      <c r="E525" s="1359"/>
      <c r="F525" s="1359"/>
      <c r="G525" s="1359"/>
      <c r="H525" s="1360"/>
      <c r="I525" s="53" t="s">
        <v>687</v>
      </c>
      <c r="J525" s="54"/>
      <c r="K525" s="54"/>
      <c r="L525" s="54"/>
      <c r="M525" s="54"/>
      <c r="N525" s="54"/>
      <c r="O525" s="54"/>
      <c r="P525" s="54"/>
      <c r="Q525" s="54"/>
      <c r="R525" s="54"/>
      <c r="S525" s="54"/>
      <c r="T525" s="54"/>
      <c r="U525" s="54"/>
      <c r="V525" s="54"/>
      <c r="W525" s="54"/>
      <c r="X525" s="54"/>
      <c r="Y525" s="54"/>
      <c r="Z525" s="54"/>
      <c r="AA525" s="54"/>
      <c r="AB525" s="55"/>
      <c r="AC525" s="1303">
        <v>3</v>
      </c>
      <c r="AD525" s="1111"/>
      <c r="AE525" s="1111"/>
      <c r="AF525" s="1111"/>
      <c r="AG525" s="47" t="s">
        <v>248</v>
      </c>
      <c r="AH525" s="1065">
        <v>2025</v>
      </c>
      <c r="AI525" s="1065"/>
      <c r="AJ525" s="1065"/>
      <c r="AK525" s="1066"/>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8"/>
      <c r="C526" s="1359"/>
      <c r="D526" s="1359"/>
      <c r="E526" s="1359"/>
      <c r="F526" s="1359"/>
      <c r="G526" s="1359"/>
      <c r="H526" s="1360"/>
      <c r="I526" s="7" t="s">
        <v>688</v>
      </c>
      <c r="J526" s="7"/>
      <c r="K526" s="7"/>
      <c r="L526" s="7"/>
      <c r="M526" s="7"/>
      <c r="N526" s="7"/>
      <c r="O526" s="1300" t="s">
        <v>2439</v>
      </c>
      <c r="P526" s="1301"/>
      <c r="Q526" s="1301"/>
      <c r="R526" s="1301"/>
      <c r="S526" s="1301"/>
      <c r="T526" s="1301"/>
      <c r="U526" s="1301"/>
      <c r="V526" s="1301"/>
      <c r="W526" s="1301"/>
      <c r="X526" s="1301"/>
      <c r="Y526" s="1301"/>
      <c r="Z526" s="1301"/>
      <c r="AA526" s="1301"/>
      <c r="AC526" s="1303" t="s">
        <v>124</v>
      </c>
      <c r="AD526" s="1111"/>
      <c r="AE526" s="1111"/>
      <c r="AF526" s="1111"/>
      <c r="AG526" s="18" t="s">
        <v>248</v>
      </c>
      <c r="AH526" s="1065"/>
      <c r="AI526" s="1065"/>
      <c r="AJ526" s="1065"/>
      <c r="AK526" s="1066"/>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8"/>
      <c r="C527" s="1359"/>
      <c r="D527" s="1359"/>
      <c r="E527" s="1359"/>
      <c r="F527" s="1359"/>
      <c r="G527" s="1359"/>
      <c r="H527" s="1360"/>
      <c r="I527" t="s">
        <v>686</v>
      </c>
      <c r="AC527" s="1303" t="s">
        <v>124</v>
      </c>
      <c r="AD527" s="1111"/>
      <c r="AE527" s="1111"/>
      <c r="AF527" s="1111"/>
      <c r="AG527" s="18" t="s">
        <v>248</v>
      </c>
      <c r="AH527" s="1065"/>
      <c r="AI527" s="1065"/>
      <c r="AJ527" s="1065"/>
      <c r="AK527" s="1066"/>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8"/>
      <c r="C528" s="1359"/>
      <c r="D528" s="1359"/>
      <c r="E528" s="1359"/>
      <c r="F528" s="1359"/>
      <c r="G528" s="1359"/>
      <c r="H528" s="1360"/>
      <c r="I528" s="54" t="s">
        <v>687</v>
      </c>
      <c r="J528" s="54"/>
      <c r="K528" s="54"/>
      <c r="L528" s="54"/>
      <c r="M528" s="54"/>
      <c r="N528" s="54"/>
      <c r="O528" s="54"/>
      <c r="P528" s="54"/>
      <c r="Q528" s="54"/>
      <c r="R528" s="54"/>
      <c r="S528" s="54"/>
      <c r="T528" s="54"/>
      <c r="U528" s="54"/>
      <c r="V528" s="54"/>
      <c r="W528" s="54"/>
      <c r="X528" s="54"/>
      <c r="Y528" s="54"/>
      <c r="Z528" s="54"/>
      <c r="AA528" s="54"/>
      <c r="AB528" s="54"/>
      <c r="AC528" s="1303">
        <v>2</v>
      </c>
      <c r="AD528" s="1111"/>
      <c r="AE528" s="1111"/>
      <c r="AF528" s="1111"/>
      <c r="AG528" s="47" t="s">
        <v>248</v>
      </c>
      <c r="AH528" s="1065">
        <v>2023</v>
      </c>
      <c r="AI528" s="1065"/>
      <c r="AJ528" s="1065"/>
      <c r="AK528" s="1066"/>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8"/>
      <c r="C529" s="1359"/>
      <c r="D529" s="1359"/>
      <c r="E529" s="1359"/>
      <c r="F529" s="1359"/>
      <c r="G529" s="1359"/>
      <c r="H529" s="1360"/>
      <c r="I529" s="7" t="s">
        <v>688</v>
      </c>
      <c r="J529" s="7"/>
      <c r="K529" s="7"/>
      <c r="L529" s="7"/>
      <c r="M529" s="7"/>
      <c r="N529" s="7"/>
      <c r="O529" s="1300" t="s">
        <v>2440</v>
      </c>
      <c r="P529" s="1301"/>
      <c r="Q529" s="1301"/>
      <c r="R529" s="1301"/>
      <c r="S529" s="1301"/>
      <c r="T529" s="1301"/>
      <c r="U529" s="1301"/>
      <c r="V529" s="1301"/>
      <c r="W529" s="1301"/>
      <c r="X529" s="1301"/>
      <c r="Y529" s="1301"/>
      <c r="Z529" s="1301"/>
      <c r="AA529" s="1301"/>
      <c r="AC529" s="1303" t="s">
        <v>124</v>
      </c>
      <c r="AD529" s="1111"/>
      <c r="AE529" s="1111"/>
      <c r="AF529" s="1111"/>
      <c r="AG529" s="18" t="s">
        <v>248</v>
      </c>
      <c r="AH529" s="1065"/>
      <c r="AI529" s="1065"/>
      <c r="AJ529" s="1065"/>
      <c r="AK529" s="1066"/>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8"/>
      <c r="C530" s="1359"/>
      <c r="D530" s="1359"/>
      <c r="E530" s="1359"/>
      <c r="F530" s="1359"/>
      <c r="G530" s="1359"/>
      <c r="H530" s="1360"/>
      <c r="I530" t="s">
        <v>686</v>
      </c>
      <c r="AC530" s="1303" t="s">
        <v>124</v>
      </c>
      <c r="AD530" s="1111"/>
      <c r="AE530" s="1111"/>
      <c r="AF530" s="1111"/>
      <c r="AG530" s="18" t="s">
        <v>248</v>
      </c>
      <c r="AH530" s="1065"/>
      <c r="AI530" s="1065"/>
      <c r="AJ530" s="1065"/>
      <c r="AK530" s="1066"/>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8"/>
      <c r="C531" s="1359"/>
      <c r="D531" s="1359"/>
      <c r="E531" s="1359"/>
      <c r="F531" s="1359"/>
      <c r="G531" s="1359"/>
      <c r="H531" s="1360"/>
      <c r="I531" s="54" t="s">
        <v>687</v>
      </c>
      <c r="J531" s="54"/>
      <c r="K531" s="54"/>
      <c r="L531" s="54"/>
      <c r="M531" s="54"/>
      <c r="N531" s="54"/>
      <c r="O531" s="54"/>
      <c r="P531" s="54"/>
      <c r="Q531" s="54"/>
      <c r="R531" s="54"/>
      <c r="S531" s="54"/>
      <c r="T531" s="54"/>
      <c r="U531" s="54"/>
      <c r="V531" s="54"/>
      <c r="W531" s="54"/>
      <c r="X531" s="54"/>
      <c r="Y531" s="54"/>
      <c r="Z531" s="54"/>
      <c r="AA531" s="54"/>
      <c r="AB531" s="54"/>
      <c r="AC531" s="1303">
        <v>3</v>
      </c>
      <c r="AD531" s="1111"/>
      <c r="AE531" s="1111"/>
      <c r="AF531" s="1111"/>
      <c r="AG531" s="47" t="s">
        <v>248</v>
      </c>
      <c r="AH531" s="1065">
        <v>2025</v>
      </c>
      <c r="AI531" s="1065"/>
      <c r="AJ531" s="1065"/>
      <c r="AK531" s="1066"/>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8"/>
      <c r="C532" s="1359"/>
      <c r="D532" s="1359"/>
      <c r="E532" s="1359"/>
      <c r="F532" s="1359"/>
      <c r="G532" s="1359"/>
      <c r="H532" s="1360"/>
      <c r="I532" s="7" t="s">
        <v>688</v>
      </c>
      <c r="J532" s="7"/>
      <c r="K532" s="7"/>
      <c r="L532" s="7"/>
      <c r="M532" s="7"/>
      <c r="N532" s="7"/>
      <c r="O532" s="1300" t="s">
        <v>2441</v>
      </c>
      <c r="P532" s="1301"/>
      <c r="Q532" s="1301"/>
      <c r="R532" s="1301"/>
      <c r="S532" s="1301"/>
      <c r="T532" s="1301"/>
      <c r="U532" s="1301"/>
      <c r="V532" s="1301"/>
      <c r="W532" s="1301"/>
      <c r="X532" s="1301"/>
      <c r="Y532" s="1301"/>
      <c r="Z532" s="1301"/>
      <c r="AA532" s="1301"/>
      <c r="AC532" s="1303" t="s">
        <v>124</v>
      </c>
      <c r="AD532" s="1111"/>
      <c r="AE532" s="1111"/>
      <c r="AF532" s="1111"/>
      <c r="AG532" s="18" t="s">
        <v>248</v>
      </c>
      <c r="AH532" s="1065"/>
      <c r="AI532" s="1065"/>
      <c r="AJ532" s="1065"/>
      <c r="AK532" s="1066"/>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8"/>
      <c r="C533" s="1359"/>
      <c r="D533" s="1359"/>
      <c r="E533" s="1359"/>
      <c r="F533" s="1359"/>
      <c r="G533" s="1359"/>
      <c r="H533" s="1360"/>
      <c r="I533" t="s">
        <v>686</v>
      </c>
      <c r="AC533" s="1303" t="s">
        <v>124</v>
      </c>
      <c r="AD533" s="1111"/>
      <c r="AE533" s="1111"/>
      <c r="AF533" s="1111"/>
      <c r="AG533" s="18" t="s">
        <v>248</v>
      </c>
      <c r="AH533" s="1065"/>
      <c r="AI533" s="1065"/>
      <c r="AJ533" s="1065"/>
      <c r="AK533" s="1066"/>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8"/>
      <c r="C534" s="1359"/>
      <c r="D534" s="1359"/>
      <c r="E534" s="1359"/>
      <c r="F534" s="1359"/>
      <c r="G534" s="1359"/>
      <c r="H534" s="1360"/>
      <c r="I534" s="54" t="s">
        <v>687</v>
      </c>
      <c r="J534" s="54"/>
      <c r="K534" s="54"/>
      <c r="L534" s="54"/>
      <c r="M534" s="54"/>
      <c r="N534" s="54"/>
      <c r="O534" s="54"/>
      <c r="P534" s="54"/>
      <c r="Q534" s="54"/>
      <c r="R534" s="54"/>
      <c r="S534" s="54"/>
      <c r="T534" s="54"/>
      <c r="U534" s="54"/>
      <c r="V534" s="54"/>
      <c r="W534" s="54"/>
      <c r="X534" s="54"/>
      <c r="Y534" s="54"/>
      <c r="Z534" s="54"/>
      <c r="AA534" s="54"/>
      <c r="AB534" s="54"/>
      <c r="AC534" s="1303">
        <v>3</v>
      </c>
      <c r="AD534" s="1111"/>
      <c r="AE534" s="1111"/>
      <c r="AF534" s="1111"/>
      <c r="AG534" s="47" t="s">
        <v>248</v>
      </c>
      <c r="AH534" s="1065">
        <v>2025</v>
      </c>
      <c r="AI534" s="1065"/>
      <c r="AJ534" s="1065"/>
      <c r="AK534" s="1066"/>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8"/>
      <c r="C535" s="1359"/>
      <c r="D535" s="1359"/>
      <c r="E535" s="1359"/>
      <c r="F535" s="1359"/>
      <c r="G535" s="1359"/>
      <c r="H535" s="1360"/>
      <c r="I535" s="7" t="s">
        <v>688</v>
      </c>
      <c r="J535" s="7"/>
      <c r="K535" s="7"/>
      <c r="L535" s="7"/>
      <c r="M535" s="7"/>
      <c r="N535" s="7"/>
      <c r="O535" s="1300" t="s">
        <v>2442</v>
      </c>
      <c r="P535" s="1301"/>
      <c r="Q535" s="1301"/>
      <c r="R535" s="1301"/>
      <c r="S535" s="1301"/>
      <c r="T535" s="1301"/>
      <c r="U535" s="1301"/>
      <c r="V535" s="1301"/>
      <c r="W535" s="1301"/>
      <c r="X535" s="1301"/>
      <c r="Y535" s="1301"/>
      <c r="Z535" s="1301"/>
      <c r="AA535" s="1301"/>
      <c r="AC535" s="1303" t="s">
        <v>124</v>
      </c>
      <c r="AD535" s="1111"/>
      <c r="AE535" s="1111"/>
      <c r="AF535" s="1111"/>
      <c r="AG535" s="18" t="s">
        <v>248</v>
      </c>
      <c r="AH535" s="1065"/>
      <c r="AI535" s="1065"/>
      <c r="AJ535" s="1065"/>
      <c r="AK535" s="1066"/>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8"/>
      <c r="C536" s="1359"/>
      <c r="D536" s="1359"/>
      <c r="E536" s="1359"/>
      <c r="F536" s="1359"/>
      <c r="G536" s="1359"/>
      <c r="H536" s="1360"/>
      <c r="I536" t="s">
        <v>686</v>
      </c>
      <c r="AC536" s="1303" t="s">
        <v>124</v>
      </c>
      <c r="AD536" s="1111"/>
      <c r="AE536" s="1111"/>
      <c r="AF536" s="1111"/>
      <c r="AG536" s="47" t="s">
        <v>248</v>
      </c>
      <c r="AH536" s="1065"/>
      <c r="AI536" s="1065"/>
      <c r="AJ536" s="1065"/>
      <c r="AK536" s="1066"/>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8"/>
      <c r="C537" s="1359"/>
      <c r="D537" s="1359"/>
      <c r="E537" s="1359"/>
      <c r="F537" s="1359"/>
      <c r="G537" s="1359"/>
      <c r="H537" s="1360"/>
      <c r="I537" s="54" t="s">
        <v>687</v>
      </c>
      <c r="J537" s="54"/>
      <c r="K537" s="54"/>
      <c r="L537" s="54"/>
      <c r="M537" s="54"/>
      <c r="N537" s="54"/>
      <c r="O537" s="54"/>
      <c r="P537" s="54"/>
      <c r="Q537" s="54"/>
      <c r="R537" s="54"/>
      <c r="S537" s="54"/>
      <c r="T537" s="54"/>
      <c r="U537" s="54"/>
      <c r="V537" s="54"/>
      <c r="W537" s="54"/>
      <c r="X537" s="54"/>
      <c r="Y537" s="54"/>
      <c r="Z537" s="54"/>
      <c r="AA537" s="54"/>
      <c r="AB537" s="54"/>
      <c r="AC537" s="1303">
        <v>1</v>
      </c>
      <c r="AD537" s="1111"/>
      <c r="AE537" s="1111"/>
      <c r="AF537" s="1111"/>
      <c r="AG537" s="18" t="s">
        <v>248</v>
      </c>
      <c r="AH537" s="1065">
        <v>2025</v>
      </c>
      <c r="AI537" s="1065"/>
      <c r="AJ537" s="1065"/>
      <c r="AK537" s="1066"/>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8"/>
      <c r="C538" s="1359"/>
      <c r="D538" s="1359"/>
      <c r="E538" s="1359"/>
      <c r="F538" s="1359"/>
      <c r="G538" s="1359"/>
      <c r="H538" s="1360"/>
      <c r="I538" s="7" t="s">
        <v>688</v>
      </c>
      <c r="J538" s="7"/>
      <c r="K538" s="7"/>
      <c r="L538" s="7"/>
      <c r="M538" s="7"/>
      <c r="N538" s="7"/>
      <c r="O538" s="1300" t="s">
        <v>562</v>
      </c>
      <c r="P538" s="1301"/>
      <c r="Q538" s="1301"/>
      <c r="R538" s="1301"/>
      <c r="S538" s="1301"/>
      <c r="T538" s="1301"/>
      <c r="U538" s="1301"/>
      <c r="V538" s="1301"/>
      <c r="W538" s="1301"/>
      <c r="X538" s="1301"/>
      <c r="Y538" s="1301"/>
      <c r="Z538" s="1301"/>
      <c r="AA538" s="1301"/>
      <c r="AC538" s="1303" t="s">
        <v>124</v>
      </c>
      <c r="AD538" s="1111"/>
      <c r="AE538" s="1111"/>
      <c r="AF538" s="1111"/>
      <c r="AG538" s="47" t="s">
        <v>248</v>
      </c>
      <c r="AH538" s="1065"/>
      <c r="AI538" s="1065"/>
      <c r="AJ538" s="1065"/>
      <c r="AK538" s="1066"/>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8"/>
      <c r="C539" s="1359"/>
      <c r="D539" s="1359"/>
      <c r="E539" s="1359"/>
      <c r="F539" s="1359"/>
      <c r="G539" s="1359"/>
      <c r="H539" s="1360"/>
      <c r="I539" t="s">
        <v>686</v>
      </c>
      <c r="AC539" s="1303" t="s">
        <v>124</v>
      </c>
      <c r="AD539" s="1111"/>
      <c r="AE539" s="1111"/>
      <c r="AF539" s="1111"/>
      <c r="AG539" s="18" t="s">
        <v>248</v>
      </c>
      <c r="AH539" s="1065"/>
      <c r="AI539" s="1065"/>
      <c r="AJ539" s="1065"/>
      <c r="AK539" s="1066"/>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8"/>
      <c r="C540" s="1359"/>
      <c r="D540" s="1359"/>
      <c r="E540" s="1359"/>
      <c r="F540" s="1359"/>
      <c r="G540" s="1359"/>
      <c r="H540" s="1360"/>
      <c r="I540" s="54" t="s">
        <v>687</v>
      </c>
      <c r="J540" s="54"/>
      <c r="K540" s="54"/>
      <c r="L540" s="54"/>
      <c r="M540" s="54"/>
      <c r="N540" s="54"/>
      <c r="O540" s="54"/>
      <c r="P540" s="54"/>
      <c r="Q540" s="54"/>
      <c r="R540" s="54"/>
      <c r="S540" s="54"/>
      <c r="T540" s="54"/>
      <c r="U540" s="54"/>
      <c r="V540" s="54"/>
      <c r="W540" s="54"/>
      <c r="X540" s="54"/>
      <c r="Y540" s="54"/>
      <c r="Z540" s="54"/>
      <c r="AA540" s="54"/>
      <c r="AB540" s="54"/>
      <c r="AC540" s="1303" t="s">
        <v>124</v>
      </c>
      <c r="AD540" s="1111"/>
      <c r="AE540" s="1111"/>
      <c r="AF540" s="1111"/>
      <c r="AG540" s="47" t="s">
        <v>248</v>
      </c>
      <c r="AH540" s="1065"/>
      <c r="AI540" s="1065"/>
      <c r="AJ540" s="1065"/>
      <c r="AK540" s="1066"/>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8"/>
      <c r="C541" s="1359"/>
      <c r="D541" s="1359"/>
      <c r="E541" s="1359"/>
      <c r="F541" s="1359"/>
      <c r="G541" s="1359"/>
      <c r="H541" s="1360"/>
      <c r="I541" s="7" t="s">
        <v>735</v>
      </c>
      <c r="J541" s="7"/>
      <c r="K541" s="7"/>
      <c r="L541" s="7"/>
      <c r="M541" s="7"/>
      <c r="N541" s="7"/>
      <c r="O541" s="7"/>
      <c r="P541" s="7"/>
      <c r="Q541" s="7"/>
      <c r="R541" s="7"/>
      <c r="S541" s="7"/>
      <c r="T541" s="7"/>
      <c r="U541" s="7"/>
      <c r="V541" s="7"/>
      <c r="W541" s="7"/>
      <c r="AC541" s="1303">
        <v>3</v>
      </c>
      <c r="AD541" s="1111"/>
      <c r="AE541" s="1111"/>
      <c r="AF541" s="1111"/>
      <c r="AG541" s="47" t="s">
        <v>248</v>
      </c>
      <c r="AH541" s="1065">
        <v>2026</v>
      </c>
      <c r="AI541" s="1065"/>
      <c r="AJ541" s="1065"/>
      <c r="AK541" s="1066"/>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8"/>
      <c r="C542" s="1359"/>
      <c r="D542" s="1359"/>
      <c r="E542" s="1359"/>
      <c r="F542" s="1359"/>
      <c r="G542" s="1359"/>
      <c r="H542" s="1360"/>
      <c r="I542" t="s">
        <v>736</v>
      </c>
      <c r="AC542" s="1303">
        <v>3</v>
      </c>
      <c r="AD542" s="1111"/>
      <c r="AE542" s="1111"/>
      <c r="AF542" s="1111"/>
      <c r="AG542" s="18" t="s">
        <v>248</v>
      </c>
      <c r="AH542" s="1065">
        <v>2026</v>
      </c>
      <c r="AI542" s="1065"/>
      <c r="AJ542" s="1065"/>
      <c r="AK542" s="1066"/>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8"/>
      <c r="C543" s="1359"/>
      <c r="D543" s="1359"/>
      <c r="E543" s="1359"/>
      <c r="F543" s="1359"/>
      <c r="G543" s="1359"/>
      <c r="H543" s="1360"/>
      <c r="I543" t="s">
        <v>737</v>
      </c>
      <c r="AC543" s="1303">
        <v>10</v>
      </c>
      <c r="AD543" s="1111"/>
      <c r="AE543" s="1111"/>
      <c r="AF543" s="1111"/>
      <c r="AG543" s="47" t="s">
        <v>248</v>
      </c>
      <c r="AH543" s="1065">
        <v>2027</v>
      </c>
      <c r="AI543" s="1065"/>
      <c r="AJ543" s="1065"/>
      <c r="AK543" s="1066"/>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8"/>
      <c r="C544" s="1359"/>
      <c r="D544" s="1359"/>
      <c r="E544" s="1359"/>
      <c r="F544" s="1359"/>
      <c r="G544" s="1359"/>
      <c r="H544" s="1360"/>
      <c r="I544" t="s">
        <v>738</v>
      </c>
      <c r="AC544" s="1303">
        <v>10</v>
      </c>
      <c r="AD544" s="1111"/>
      <c r="AE544" s="1111"/>
      <c r="AF544" s="1111"/>
      <c r="AG544" s="47" t="s">
        <v>248</v>
      </c>
      <c r="AH544" s="1065">
        <v>2027</v>
      </c>
      <c r="AI544" s="1065"/>
      <c r="AJ544" s="1065"/>
      <c r="AK544" s="1066"/>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1"/>
      <c r="C545" s="1362"/>
      <c r="D545" s="1362"/>
      <c r="E545" s="1362"/>
      <c r="F545" s="1362"/>
      <c r="G545" s="1362"/>
      <c r="H545" s="1363"/>
      <c r="I545" s="54" t="s">
        <v>1363</v>
      </c>
      <c r="J545" s="54"/>
      <c r="K545" s="54"/>
      <c r="L545" s="54"/>
      <c r="M545" s="54"/>
      <c r="N545" s="54"/>
      <c r="O545" s="54"/>
      <c r="P545" s="54"/>
      <c r="Q545" s="54"/>
      <c r="R545" s="54"/>
      <c r="S545" s="54"/>
      <c r="T545" s="54"/>
      <c r="U545" s="54"/>
      <c r="V545" s="54"/>
      <c r="W545" s="54"/>
      <c r="X545" s="54"/>
      <c r="Y545" s="54"/>
      <c r="Z545" s="54"/>
      <c r="AA545" s="54"/>
      <c r="AB545" s="54"/>
      <c r="AC545" s="1303">
        <v>1</v>
      </c>
      <c r="AD545" s="1111"/>
      <c r="AE545" s="1111"/>
      <c r="AF545" s="1111"/>
      <c r="AG545" s="47" t="s">
        <v>248</v>
      </c>
      <c r="AH545" s="1065">
        <v>2028</v>
      </c>
      <c r="AI545" s="1065"/>
      <c r="AJ545" s="1065"/>
      <c r="AK545" s="1066"/>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5" t="s">
        <v>2178</v>
      </c>
      <c r="C554" s="1356"/>
      <c r="D554" s="1356"/>
      <c r="E554" s="1356"/>
      <c r="F554" s="1356"/>
      <c r="G554" s="1356"/>
      <c r="H554" s="1356"/>
      <c r="I554" s="1356"/>
      <c r="J554" s="1356"/>
      <c r="K554" s="1356"/>
      <c r="L554" s="1356"/>
      <c r="M554" s="1423" t="s">
        <v>2152</v>
      </c>
      <c r="N554" s="1423"/>
      <c r="O554" s="1423"/>
      <c r="P554" s="1423"/>
      <c r="Q554" s="1355" t="s">
        <v>440</v>
      </c>
      <c r="R554" s="1356"/>
      <c r="S554" s="1357"/>
      <c r="T554" s="1355" t="s">
        <v>1976</v>
      </c>
      <c r="U554" s="1356"/>
      <c r="V554" s="1357"/>
      <c r="W554" s="1355" t="s">
        <v>740</v>
      </c>
      <c r="X554" s="1356"/>
      <c r="Y554" s="1357"/>
      <c r="Z554" s="1355" t="s">
        <v>1978</v>
      </c>
      <c r="AA554" s="1356"/>
      <c r="AB554" s="1356"/>
      <c r="AC554" s="1356"/>
      <c r="AD554" s="1357"/>
      <c r="AE554" s="1355" t="s">
        <v>1977</v>
      </c>
      <c r="AF554" s="1356"/>
      <c r="AG554" s="1356"/>
      <c r="AH554" s="1357"/>
      <c r="AI554" s="1355" t="s">
        <v>1979</v>
      </c>
      <c r="AJ554" s="1356"/>
      <c r="AK554" s="1356"/>
      <c r="AL554" s="1357"/>
      <c r="AM554" s="1355" t="s">
        <v>741</v>
      </c>
      <c r="AN554" s="1356"/>
      <c r="AO554" s="1356"/>
      <c r="AP554" s="1356"/>
      <c r="AQ554" s="1356"/>
      <c r="AR554" s="1356"/>
      <c r="AS554" s="135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8"/>
      <c r="C555" s="1359"/>
      <c r="D555" s="1359"/>
      <c r="E555" s="1359"/>
      <c r="F555" s="1359"/>
      <c r="G555" s="1359"/>
      <c r="H555" s="1359"/>
      <c r="I555" s="1359"/>
      <c r="J555" s="1359"/>
      <c r="K555" s="1359"/>
      <c r="L555" s="1359"/>
      <c r="M555" s="1423"/>
      <c r="N555" s="1423"/>
      <c r="O555" s="1423"/>
      <c r="P555" s="1423"/>
      <c r="Q555" s="1358"/>
      <c r="R555" s="1359"/>
      <c r="S555" s="1360"/>
      <c r="T555" s="1358"/>
      <c r="U555" s="1359"/>
      <c r="V555" s="1360"/>
      <c r="W555" s="1358"/>
      <c r="X555" s="1359"/>
      <c r="Y555" s="1360"/>
      <c r="Z555" s="1358"/>
      <c r="AA555" s="1359"/>
      <c r="AB555" s="1359"/>
      <c r="AC555" s="1359"/>
      <c r="AD555" s="1360"/>
      <c r="AE555" s="1358"/>
      <c r="AF555" s="1359"/>
      <c r="AG555" s="1359"/>
      <c r="AH555" s="1360"/>
      <c r="AI555" s="1358"/>
      <c r="AJ555" s="1359"/>
      <c r="AK555" s="1359"/>
      <c r="AL555" s="1360"/>
      <c r="AM555" s="1358"/>
      <c r="AN555" s="1359"/>
      <c r="AO555" s="1359"/>
      <c r="AP555" s="1359"/>
      <c r="AQ555" s="1359"/>
      <c r="AR555" s="1359"/>
      <c r="AS555" s="136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1"/>
      <c r="C556" s="1362"/>
      <c r="D556" s="1362"/>
      <c r="E556" s="1362"/>
      <c r="F556" s="1362"/>
      <c r="G556" s="1362"/>
      <c r="H556" s="1362"/>
      <c r="I556" s="1362"/>
      <c r="J556" s="1362"/>
      <c r="K556" s="1362"/>
      <c r="L556" s="1362"/>
      <c r="M556" s="1423"/>
      <c r="N556" s="1423"/>
      <c r="O556" s="1423"/>
      <c r="P556" s="1423"/>
      <c r="Q556" s="1361"/>
      <c r="R556" s="1362"/>
      <c r="S556" s="1363"/>
      <c r="T556" s="1361"/>
      <c r="U556" s="1362"/>
      <c r="V556" s="1363"/>
      <c r="W556" s="1361"/>
      <c r="X556" s="1362"/>
      <c r="Y556" s="1363"/>
      <c r="Z556" s="1361"/>
      <c r="AA556" s="1362"/>
      <c r="AB556" s="1362"/>
      <c r="AC556" s="1362"/>
      <c r="AD556" s="1363"/>
      <c r="AE556" s="1361"/>
      <c r="AF556" s="1362"/>
      <c r="AG556" s="1362"/>
      <c r="AH556" s="1363"/>
      <c r="AI556" s="1361"/>
      <c r="AJ556" s="1362"/>
      <c r="AK556" s="1362"/>
      <c r="AL556" s="1363"/>
      <c r="AM556" s="1361"/>
      <c r="AN556" s="1362"/>
      <c r="AO556" s="1362"/>
      <c r="AP556" s="1362"/>
      <c r="AQ556" s="1362"/>
      <c r="AR556" s="1362"/>
      <c r="AS556" s="136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64" t="s">
        <v>2450</v>
      </c>
      <c r="D557" s="1364"/>
      <c r="E557" s="1364"/>
      <c r="F557" s="1364"/>
      <c r="G557" s="1364"/>
      <c r="H557" s="1364"/>
      <c r="I557" s="1364"/>
      <c r="J557" s="1364"/>
      <c r="K557" s="1364"/>
      <c r="L557" s="1364"/>
      <c r="M557" s="1302" t="s">
        <v>2162</v>
      </c>
      <c r="N557" s="1302"/>
      <c r="O557" s="1302"/>
      <c r="P557" s="1302"/>
      <c r="Q557" s="1298">
        <v>26</v>
      </c>
      <c r="R557" s="1298"/>
      <c r="S557" s="1299"/>
      <c r="T557" s="1297"/>
      <c r="U557" s="1298"/>
      <c r="V557" s="1299"/>
      <c r="W557" s="1287">
        <v>7.2700000000000001E-2</v>
      </c>
      <c r="X557" s="1288"/>
      <c r="Y557" s="1289"/>
      <c r="Z557" s="1290" t="s">
        <v>2448</v>
      </c>
      <c r="AA557" s="1290"/>
      <c r="AB557" s="1290"/>
      <c r="AC557" s="1290"/>
      <c r="AD557" s="1290"/>
      <c r="AE557" s="1291">
        <v>1</v>
      </c>
      <c r="AF557" s="1292"/>
      <c r="AG557" s="1292"/>
      <c r="AH557" s="1293"/>
      <c r="AI557" s="1294">
        <v>0</v>
      </c>
      <c r="AJ557" s="1295"/>
      <c r="AK557" s="1295"/>
      <c r="AL557" s="1296"/>
      <c r="AM557" s="1087">
        <v>52303736</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64" t="s">
        <v>2443</v>
      </c>
      <c r="D558" s="1364"/>
      <c r="E558" s="1364"/>
      <c r="F558" s="1364"/>
      <c r="G558" s="1364"/>
      <c r="H558" s="1364"/>
      <c r="I558" s="1364"/>
      <c r="J558" s="1364"/>
      <c r="K558" s="1364"/>
      <c r="L558" s="1364"/>
      <c r="M558" s="1302" t="s">
        <v>2165</v>
      </c>
      <c r="N558" s="1302"/>
      <c r="O558" s="1302"/>
      <c r="P558" s="1302"/>
      <c r="Q558" s="1297">
        <f>55*12</f>
        <v>660</v>
      </c>
      <c r="R558" s="1298"/>
      <c r="S558" s="1299"/>
      <c r="T558" s="1297">
        <f>Q558</f>
        <v>660</v>
      </c>
      <c r="U558" s="1298"/>
      <c r="V558" s="1299"/>
      <c r="W558" s="1287">
        <v>4.82E-2</v>
      </c>
      <c r="X558" s="1288"/>
      <c r="Y558" s="1289"/>
      <c r="Z558" s="1290" t="s">
        <v>2449</v>
      </c>
      <c r="AA558" s="1290"/>
      <c r="AB558" s="1290"/>
      <c r="AC558" s="1290"/>
      <c r="AD558" s="1290"/>
      <c r="AE558" s="1291">
        <v>4</v>
      </c>
      <c r="AF558" s="1292"/>
      <c r="AG558" s="1292"/>
      <c r="AH558" s="1293"/>
      <c r="AI558" s="1294">
        <v>0</v>
      </c>
      <c r="AJ558" s="1295"/>
      <c r="AK558" s="1295"/>
      <c r="AL558" s="1296"/>
      <c r="AM558" s="1087">
        <v>15937997</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64" t="s">
        <v>2444</v>
      </c>
      <c r="D559" s="1364"/>
      <c r="E559" s="1364"/>
      <c r="F559" s="1364"/>
      <c r="G559" s="1364"/>
      <c r="H559" s="1364"/>
      <c r="I559" s="1364"/>
      <c r="J559" s="1364"/>
      <c r="K559" s="1364"/>
      <c r="L559" s="1364"/>
      <c r="M559" s="1302" t="s">
        <v>2164</v>
      </c>
      <c r="N559" s="1302"/>
      <c r="O559" s="1302"/>
      <c r="P559" s="1302"/>
      <c r="Q559" s="1297">
        <v>660</v>
      </c>
      <c r="R559" s="1298"/>
      <c r="S559" s="1299"/>
      <c r="T559" s="1297">
        <f>Q559</f>
        <v>660</v>
      </c>
      <c r="U559" s="1298"/>
      <c r="V559" s="1299"/>
      <c r="W559" s="1287">
        <v>4.82E-2</v>
      </c>
      <c r="X559" s="1288"/>
      <c r="Y559" s="1289"/>
      <c r="Z559" s="1290" t="s">
        <v>2449</v>
      </c>
      <c r="AA559" s="1290"/>
      <c r="AB559" s="1290"/>
      <c r="AC559" s="1290"/>
      <c r="AD559" s="1290"/>
      <c r="AE559" s="1291">
        <v>2</v>
      </c>
      <c r="AF559" s="1292"/>
      <c r="AG559" s="1292"/>
      <c r="AH559" s="1293"/>
      <c r="AI559" s="1294">
        <v>0</v>
      </c>
      <c r="AJ559" s="1295"/>
      <c r="AK559" s="1295"/>
      <c r="AL559" s="1296"/>
      <c r="AM559" s="1087">
        <v>4025473</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64" t="s">
        <v>2440</v>
      </c>
      <c r="D560" s="1364"/>
      <c r="E560" s="1364"/>
      <c r="F560" s="1364"/>
      <c r="G560" s="1364"/>
      <c r="H560" s="1364"/>
      <c r="I560" s="1364"/>
      <c r="J560" s="1364"/>
      <c r="K560" s="1364"/>
      <c r="L560" s="1364"/>
      <c r="M560" s="1302" t="s">
        <v>2164</v>
      </c>
      <c r="N560" s="1302"/>
      <c r="O560" s="1302"/>
      <c r="P560" s="1302"/>
      <c r="Q560" s="1297">
        <v>660</v>
      </c>
      <c r="R560" s="1298"/>
      <c r="S560" s="1299"/>
      <c r="T560" s="1297">
        <f>Q560</f>
        <v>660</v>
      </c>
      <c r="U560" s="1298"/>
      <c r="V560" s="1299"/>
      <c r="W560" s="1287">
        <v>4.82E-2</v>
      </c>
      <c r="X560" s="1288"/>
      <c r="Y560" s="1289"/>
      <c r="Z560" s="1290" t="s">
        <v>2449</v>
      </c>
      <c r="AA560" s="1290"/>
      <c r="AB560" s="1290"/>
      <c r="AC560" s="1290"/>
      <c r="AD560" s="1290"/>
      <c r="AE560" s="1291">
        <v>3</v>
      </c>
      <c r="AF560" s="1292"/>
      <c r="AG560" s="1292"/>
      <c r="AH560" s="1293"/>
      <c r="AI560" s="1294">
        <v>0</v>
      </c>
      <c r="AJ560" s="1295"/>
      <c r="AK560" s="1295"/>
      <c r="AL560" s="1296"/>
      <c r="AM560" s="1087">
        <v>5326530</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64" t="s">
        <v>2445</v>
      </c>
      <c r="D561" s="1364"/>
      <c r="E561" s="1364"/>
      <c r="F561" s="1364"/>
      <c r="G561" s="1364"/>
      <c r="H561" s="1364"/>
      <c r="I561" s="1364"/>
      <c r="J561" s="1364"/>
      <c r="K561" s="1364"/>
      <c r="L561" s="1364"/>
      <c r="M561" s="1302" t="s">
        <v>2153</v>
      </c>
      <c r="N561" s="1302"/>
      <c r="O561" s="1302"/>
      <c r="P561" s="1302"/>
      <c r="Q561" s="1297"/>
      <c r="R561" s="1298"/>
      <c r="S561" s="1299"/>
      <c r="T561" s="1297"/>
      <c r="U561" s="1298"/>
      <c r="V561" s="1299"/>
      <c r="W561" s="1287"/>
      <c r="X561" s="1288"/>
      <c r="Y561" s="1289"/>
      <c r="Z561" s="1290" t="s">
        <v>1964</v>
      </c>
      <c r="AA561" s="1290"/>
      <c r="AB561" s="1290"/>
      <c r="AC561" s="1290"/>
      <c r="AD561" s="1290"/>
      <c r="AE561" s="1291"/>
      <c r="AF561" s="1292"/>
      <c r="AG561" s="1292"/>
      <c r="AH561" s="1293"/>
      <c r="AI561" s="1294"/>
      <c r="AJ561" s="1295"/>
      <c r="AK561" s="1295"/>
      <c r="AL561" s="1296"/>
      <c r="AM561" s="1087">
        <f>1750776+442195+585115</f>
        <v>2778086</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64" t="s">
        <v>2442</v>
      </c>
      <c r="D562" s="1364"/>
      <c r="E562" s="1364"/>
      <c r="F562" s="1364"/>
      <c r="G562" s="1364"/>
      <c r="H562" s="1364"/>
      <c r="I562" s="1364"/>
      <c r="J562" s="1364"/>
      <c r="K562" s="1364"/>
      <c r="L562" s="1364"/>
      <c r="M562" s="1302" t="s">
        <v>2172</v>
      </c>
      <c r="N562" s="1302"/>
      <c r="O562" s="1302"/>
      <c r="P562" s="1302"/>
      <c r="Q562" s="1297"/>
      <c r="R562" s="1298"/>
      <c r="S562" s="1299"/>
      <c r="T562" s="1297"/>
      <c r="U562" s="1298"/>
      <c r="V562" s="1299"/>
      <c r="W562" s="1287"/>
      <c r="X562" s="1288"/>
      <c r="Y562" s="1289"/>
      <c r="Z562" s="1290" t="s">
        <v>1964</v>
      </c>
      <c r="AA562" s="1290"/>
      <c r="AB562" s="1290"/>
      <c r="AC562" s="1290"/>
      <c r="AD562" s="1290"/>
      <c r="AE562" s="1291"/>
      <c r="AF562" s="1292"/>
      <c r="AG562" s="1292"/>
      <c r="AH562" s="1293"/>
      <c r="AI562" s="1294"/>
      <c r="AJ562" s="1295"/>
      <c r="AK562" s="1295"/>
      <c r="AL562" s="1296"/>
      <c r="AM562" s="1087">
        <v>2225913</v>
      </c>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64" t="s">
        <v>2446</v>
      </c>
      <c r="D563" s="1364"/>
      <c r="E563" s="1364"/>
      <c r="F563" s="1364"/>
      <c r="G563" s="1364"/>
      <c r="H563" s="1364"/>
      <c r="I563" s="1364"/>
      <c r="J563" s="1364"/>
      <c r="K563" s="1364"/>
      <c r="L563" s="1364"/>
      <c r="M563" s="1302" t="s">
        <v>2154</v>
      </c>
      <c r="N563" s="1302"/>
      <c r="O563" s="1302"/>
      <c r="P563" s="1302"/>
      <c r="Q563" s="1297"/>
      <c r="R563" s="1298"/>
      <c r="S563" s="1299"/>
      <c r="T563" s="1297"/>
      <c r="U563" s="1298"/>
      <c r="V563" s="1299"/>
      <c r="W563" s="1287"/>
      <c r="X563" s="1288"/>
      <c r="Y563" s="1289"/>
      <c r="Z563" s="1290" t="s">
        <v>1964</v>
      </c>
      <c r="AA563" s="1290"/>
      <c r="AB563" s="1290"/>
      <c r="AC563" s="1290"/>
      <c r="AD563" s="1290"/>
      <c r="AE563" s="1291"/>
      <c r="AF563" s="1292"/>
      <c r="AG563" s="1292"/>
      <c r="AH563" s="1293"/>
      <c r="AI563" s="1294"/>
      <c r="AJ563" s="1295"/>
      <c r="AK563" s="1295"/>
      <c r="AL563" s="1296"/>
      <c r="AM563" s="1087">
        <v>3410230</v>
      </c>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64" t="s">
        <v>2447</v>
      </c>
      <c r="D564" s="1364"/>
      <c r="E564" s="1364"/>
      <c r="F564" s="1364"/>
      <c r="G564" s="1364"/>
      <c r="H564" s="1364"/>
      <c r="I564" s="1364"/>
      <c r="J564" s="1364"/>
      <c r="K564" s="1364"/>
      <c r="L564" s="1364"/>
      <c r="M564" s="1302" t="s">
        <v>2159</v>
      </c>
      <c r="N564" s="1302"/>
      <c r="O564" s="1302"/>
      <c r="P564" s="1302"/>
      <c r="Q564" s="1297"/>
      <c r="R564" s="1298"/>
      <c r="S564" s="1299"/>
      <c r="T564" s="1297"/>
      <c r="U564" s="1298"/>
      <c r="V564" s="1299"/>
      <c r="W564" s="1287"/>
      <c r="X564" s="1288"/>
      <c r="Y564" s="1289"/>
      <c r="Z564" s="1290" t="s">
        <v>1964</v>
      </c>
      <c r="AA564" s="1290"/>
      <c r="AB564" s="1290"/>
      <c r="AC564" s="1290"/>
      <c r="AD564" s="1290"/>
      <c r="AE564" s="1291"/>
      <c r="AF564" s="1292"/>
      <c r="AG564" s="1292"/>
      <c r="AH564" s="1293"/>
      <c r="AI564" s="1294"/>
      <c r="AJ564" s="1295"/>
      <c r="AK564" s="1295"/>
      <c r="AL564" s="1296"/>
      <c r="AM564" s="1087">
        <v>4937780</v>
      </c>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64"/>
      <c r="D565" s="1364"/>
      <c r="E565" s="1364"/>
      <c r="F565" s="1364"/>
      <c r="G565" s="1364"/>
      <c r="H565" s="1364"/>
      <c r="I565" s="1364"/>
      <c r="J565" s="1364"/>
      <c r="K565" s="1364"/>
      <c r="L565" s="1364"/>
      <c r="M565" s="1302" t="s">
        <v>1964</v>
      </c>
      <c r="N565" s="1302"/>
      <c r="O565" s="1302"/>
      <c r="P565" s="1302"/>
      <c r="Q565" s="1297"/>
      <c r="R565" s="1298"/>
      <c r="S565" s="1299"/>
      <c r="T565" s="1297"/>
      <c r="U565" s="1298"/>
      <c r="V565" s="1299"/>
      <c r="W565" s="1287"/>
      <c r="X565" s="1288"/>
      <c r="Y565" s="1289"/>
      <c r="Z565" s="1290" t="s">
        <v>1964</v>
      </c>
      <c r="AA565" s="1290"/>
      <c r="AB565" s="1290"/>
      <c r="AC565" s="1290"/>
      <c r="AD565" s="1290"/>
      <c r="AE565" s="1291"/>
      <c r="AF565" s="1292"/>
      <c r="AG565" s="1292"/>
      <c r="AH565" s="1293"/>
      <c r="AI565" s="1294"/>
      <c r="AJ565" s="1295"/>
      <c r="AK565" s="1295"/>
      <c r="AL565" s="1296"/>
      <c r="AM565" s="1087"/>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64"/>
      <c r="D566" s="1364"/>
      <c r="E566" s="1364"/>
      <c r="F566" s="1364"/>
      <c r="G566" s="1364"/>
      <c r="H566" s="1364"/>
      <c r="I566" s="1364"/>
      <c r="J566" s="1364"/>
      <c r="K566" s="1364"/>
      <c r="L566" s="1364"/>
      <c r="M566" s="1302" t="s">
        <v>1964</v>
      </c>
      <c r="N566" s="1302"/>
      <c r="O566" s="1302"/>
      <c r="P566" s="1302"/>
      <c r="Q566" s="1297"/>
      <c r="R566" s="1298"/>
      <c r="S566" s="1299"/>
      <c r="T566" s="1297"/>
      <c r="U566" s="1298"/>
      <c r="V566" s="1299"/>
      <c r="W566" s="1287"/>
      <c r="X566" s="1288"/>
      <c r="Y566" s="1289"/>
      <c r="Z566" s="1290" t="s">
        <v>1964</v>
      </c>
      <c r="AA566" s="1290"/>
      <c r="AB566" s="1290"/>
      <c r="AC566" s="1290"/>
      <c r="AD566" s="1290"/>
      <c r="AE566" s="1291"/>
      <c r="AF566" s="1292"/>
      <c r="AG566" s="1292"/>
      <c r="AH566" s="1293"/>
      <c r="AI566" s="1294"/>
      <c r="AJ566" s="1295"/>
      <c r="AK566" s="1295"/>
      <c r="AL566" s="1296"/>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64"/>
      <c r="D567" s="1364"/>
      <c r="E567" s="1364"/>
      <c r="F567" s="1364"/>
      <c r="G567" s="1364"/>
      <c r="H567" s="1364"/>
      <c r="I567" s="1364"/>
      <c r="J567" s="1364"/>
      <c r="K567" s="1364"/>
      <c r="L567" s="1364"/>
      <c r="M567" s="1302" t="s">
        <v>1964</v>
      </c>
      <c r="N567" s="1302"/>
      <c r="O567" s="1302"/>
      <c r="P567" s="1302"/>
      <c r="Q567" s="1297"/>
      <c r="R567" s="1298"/>
      <c r="S567" s="1299"/>
      <c r="T567" s="1297"/>
      <c r="U567" s="1298"/>
      <c r="V567" s="1299"/>
      <c r="W567" s="1287"/>
      <c r="X567" s="1288"/>
      <c r="Y567" s="1289"/>
      <c r="Z567" s="1290" t="s">
        <v>1964</v>
      </c>
      <c r="AA567" s="1290"/>
      <c r="AB567" s="1290"/>
      <c r="AC567" s="1290"/>
      <c r="AD567" s="1290"/>
      <c r="AE567" s="1291"/>
      <c r="AF567" s="1292"/>
      <c r="AG567" s="1292"/>
      <c r="AH567" s="1293"/>
      <c r="AI567" s="1294"/>
      <c r="AJ567" s="1295"/>
      <c r="AK567" s="1295"/>
      <c r="AL567" s="1296"/>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64"/>
      <c r="D568" s="1364"/>
      <c r="E568" s="1364"/>
      <c r="F568" s="1364"/>
      <c r="G568" s="1364"/>
      <c r="H568" s="1364"/>
      <c r="I568" s="1364"/>
      <c r="J568" s="1364"/>
      <c r="K568" s="1364"/>
      <c r="L568" s="1364"/>
      <c r="M568" s="1302" t="s">
        <v>1964</v>
      </c>
      <c r="N568" s="1302"/>
      <c r="O568" s="1302"/>
      <c r="P568" s="1302"/>
      <c r="Q568" s="1297"/>
      <c r="R568" s="1298"/>
      <c r="S568" s="1299"/>
      <c r="T568" s="1297"/>
      <c r="U568" s="1298"/>
      <c r="V568" s="1299"/>
      <c r="W568" s="1287"/>
      <c r="X568" s="1288"/>
      <c r="Y568" s="1289"/>
      <c r="Z568" s="1290" t="s">
        <v>1964</v>
      </c>
      <c r="AA568" s="1290"/>
      <c r="AB568" s="1290"/>
      <c r="AC568" s="1290"/>
      <c r="AD568" s="1290"/>
      <c r="AE568" s="1291"/>
      <c r="AF568" s="1292"/>
      <c r="AG568" s="1292"/>
      <c r="AH568" s="1293"/>
      <c r="AI568" s="1294"/>
      <c r="AJ568" s="1295"/>
      <c r="AK568" s="1295"/>
      <c r="AL568" s="1296"/>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7" t="s">
        <v>357</v>
      </c>
      <c r="C569" s="1188"/>
      <c r="D569" s="1188"/>
      <c r="E569" s="1188"/>
      <c r="F569" s="1188"/>
      <c r="G569" s="1188"/>
      <c r="H569" s="1188"/>
      <c r="I569" s="1188"/>
      <c r="J569" s="1188"/>
      <c r="K569" s="1188"/>
      <c r="L569" s="1188"/>
      <c r="M569" s="1188"/>
      <c r="N569" s="1188"/>
      <c r="O569" s="1188"/>
      <c r="P569" s="1188"/>
      <c r="Q569" s="1188"/>
      <c r="R569" s="1188"/>
      <c r="S569" s="1188"/>
      <c r="T569" s="1188"/>
      <c r="U569" s="1475"/>
      <c r="V569" s="1188"/>
      <c r="W569" s="1188"/>
      <c r="X569" s="1188"/>
      <c r="Y569" s="1188"/>
      <c r="Z569" s="1188"/>
      <c r="AA569" s="1188"/>
      <c r="AB569" s="1188"/>
      <c r="AC569" s="1188"/>
      <c r="AD569" s="1188"/>
      <c r="AE569" s="1188"/>
      <c r="AF569" s="1188"/>
      <c r="AG569" s="1188"/>
      <c r="AH569" s="1188"/>
      <c r="AI569" s="1188"/>
      <c r="AJ569" s="1188"/>
      <c r="AK569" s="1188"/>
      <c r="AL569" s="1189"/>
      <c r="AM569" s="1198">
        <f>SUM(AM557:AS568)</f>
        <v>90945745</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7" t="str">
        <f>C557</f>
        <v>Chase Construction Loan</v>
      </c>
      <c r="H571" s="1267"/>
      <c r="I571" s="1267"/>
      <c r="J571" s="1267"/>
      <c r="K571" s="1267"/>
      <c r="L571" s="1267"/>
      <c r="M571" s="1267"/>
      <c r="N571" s="1267"/>
      <c r="O571" s="1267"/>
      <c r="P571" s="1267"/>
      <c r="Q571" s="1267"/>
      <c r="R571" s="1267"/>
      <c r="S571" s="12"/>
      <c r="T571" s="61" t="s">
        <v>901</v>
      </c>
      <c r="U571" t="s">
        <v>82</v>
      </c>
      <c r="Z571" s="1267" t="str">
        <f>C558</f>
        <v>Seller Carryback Loan</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7" t="s">
        <v>2451</v>
      </c>
      <c r="H572" s="1117"/>
      <c r="I572" s="1117"/>
      <c r="J572" s="1117"/>
      <c r="K572" s="1117"/>
      <c r="L572" s="1117"/>
      <c r="M572" s="1117"/>
      <c r="N572" s="1117"/>
      <c r="O572" s="1117"/>
      <c r="P572" s="1117"/>
      <c r="Q572" s="1117"/>
      <c r="R572" s="1117"/>
      <c r="S572" s="12"/>
      <c r="T572" s="4"/>
      <c r="U572" t="s">
        <v>372</v>
      </c>
      <c r="Z572" s="1117" t="s">
        <v>2355</v>
      </c>
      <c r="AA572" s="1117"/>
      <c r="AB572" s="1117"/>
      <c r="AC572" s="1117"/>
      <c r="AD572" s="1117"/>
      <c r="AE572" s="1117"/>
      <c r="AF572" s="1117"/>
      <c r="AG572" s="1117"/>
      <c r="AH572" s="1117"/>
      <c r="AI572" s="1117"/>
      <c r="AJ572" s="1117"/>
      <c r="AK572" s="111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7" t="s">
        <v>114</v>
      </c>
      <c r="H573" s="1117"/>
      <c r="I573" s="1117"/>
      <c r="J573" s="1117"/>
      <c r="K573" s="1117"/>
      <c r="L573" s="1117"/>
      <c r="M573" s="1117"/>
      <c r="N573" s="1117"/>
      <c r="O573" s="1117"/>
      <c r="P573" s="1117"/>
      <c r="Q573" s="1117"/>
      <c r="R573" s="1117"/>
      <c r="T573" s="4"/>
      <c r="U573" t="s">
        <v>430</v>
      </c>
      <c r="Z573" s="1265" t="s">
        <v>114</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17" t="s">
        <v>2452</v>
      </c>
      <c r="H574" s="1117"/>
      <c r="I574" s="1117"/>
      <c r="J574" s="1117"/>
      <c r="K574" s="1117"/>
      <c r="L574" s="1117"/>
      <c r="M574" s="1117"/>
      <c r="N574" s="1117"/>
      <c r="O574" s="1117"/>
      <c r="P574" s="1117"/>
      <c r="Q574" s="1117"/>
      <c r="R574" s="1117"/>
      <c r="S574" s="12"/>
      <c r="T574" s="4"/>
      <c r="U574" t="s">
        <v>833</v>
      </c>
      <c r="Z574" s="1265" t="s">
        <v>2331</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68" t="s">
        <v>2457</v>
      </c>
      <c r="H575" s="1268"/>
      <c r="I575" s="1268"/>
      <c r="J575" s="1268"/>
      <c r="K575" s="1268"/>
      <c r="L575" s="1268"/>
      <c r="O575" s="42" t="s">
        <v>818</v>
      </c>
      <c r="P575" s="1266"/>
      <c r="Q575" s="1266"/>
      <c r="R575" s="1266"/>
      <c r="S575" s="14"/>
      <c r="T575" s="4"/>
      <c r="U575" t="s">
        <v>650</v>
      </c>
      <c r="Z575" s="1268" t="s">
        <v>2347</v>
      </c>
      <c r="AA575" s="1268"/>
      <c r="AB575" s="1268"/>
      <c r="AC575" s="1268"/>
      <c r="AD575" s="1268"/>
      <c r="AE575" s="1268"/>
      <c r="AH575" s="42" t="s">
        <v>818</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13" t="s">
        <v>2460</v>
      </c>
      <c r="I576" s="1117"/>
      <c r="J576" s="1117"/>
      <c r="K576" s="1117"/>
      <c r="L576" s="1117"/>
      <c r="M576" s="1117"/>
      <c r="N576" s="1117"/>
      <c r="O576" s="1117"/>
      <c r="P576" s="1117"/>
      <c r="Q576" s="1117"/>
      <c r="R576" s="1117"/>
      <c r="S576" s="12"/>
      <c r="T576" s="4"/>
      <c r="U576" t="s">
        <v>834</v>
      </c>
      <c r="AA576" s="1113" t="s">
        <v>2461</v>
      </c>
      <c r="AB576" s="1117"/>
      <c r="AC576" s="1117"/>
      <c r="AD576" s="1117"/>
      <c r="AE576" s="1117"/>
      <c r="AF576" s="1117"/>
      <c r="AG576" s="1117"/>
      <c r="AH576" s="1117"/>
      <c r="AI576" s="1117"/>
      <c r="AJ576" s="1117"/>
      <c r="AK576" s="111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08" t="s">
        <v>108</v>
      </c>
      <c r="O577" s="1108"/>
      <c r="T577" s="4"/>
      <c r="U577" t="s">
        <v>836</v>
      </c>
      <c r="AG577" s="1108" t="s">
        <v>108</v>
      </c>
      <c r="AH577" s="110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7" t="str">
        <f>C559</f>
        <v>HCD - MHP Loan</v>
      </c>
      <c r="H579" s="1267"/>
      <c r="I579" s="1267"/>
      <c r="J579" s="1267"/>
      <c r="K579" s="1267"/>
      <c r="L579" s="1267"/>
      <c r="M579" s="1267"/>
      <c r="N579" s="1267"/>
      <c r="O579" s="1267"/>
      <c r="P579" s="1267"/>
      <c r="Q579" s="1267"/>
      <c r="R579" s="1267"/>
      <c r="T579" s="61" t="s">
        <v>431</v>
      </c>
      <c r="U579" t="s">
        <v>82</v>
      </c>
      <c r="Z579" s="1267" t="str">
        <f>C560</f>
        <v>MOHCD Loan</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7" t="s">
        <v>2455</v>
      </c>
      <c r="H580" s="1117"/>
      <c r="I580" s="1117"/>
      <c r="J580" s="1117"/>
      <c r="K580" s="1117"/>
      <c r="L580" s="1117"/>
      <c r="M580" s="1117"/>
      <c r="N580" s="1117"/>
      <c r="O580" s="1117"/>
      <c r="P580" s="1117"/>
      <c r="Q580" s="1117"/>
      <c r="R580" s="1117"/>
      <c r="T580" s="4"/>
      <c r="U580" t="s">
        <v>372</v>
      </c>
      <c r="Z580" s="1117" t="s">
        <v>2453</v>
      </c>
      <c r="AA580" s="1117"/>
      <c r="AB580" s="1117"/>
      <c r="AC580" s="1117"/>
      <c r="AD580" s="1117"/>
      <c r="AE580" s="1117"/>
      <c r="AF580" s="1117"/>
      <c r="AG580" s="1117"/>
      <c r="AH580" s="1117"/>
      <c r="AI580" s="1117"/>
      <c r="AJ580" s="1117"/>
      <c r="AK580" s="111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5" t="s">
        <v>110</v>
      </c>
      <c r="H581" s="1265"/>
      <c r="I581" s="1265"/>
      <c r="J581" s="1265"/>
      <c r="K581" s="1265"/>
      <c r="L581" s="1265"/>
      <c r="M581" s="1265"/>
      <c r="N581" s="1265"/>
      <c r="O581" s="1265"/>
      <c r="P581" s="1265"/>
      <c r="Q581" s="1265"/>
      <c r="R581" s="1265"/>
      <c r="T581" s="4"/>
      <c r="U581" t="s">
        <v>430</v>
      </c>
      <c r="Z581" s="1265" t="s">
        <v>114</v>
      </c>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65" t="s">
        <v>2456</v>
      </c>
      <c r="H582" s="1265"/>
      <c r="I582" s="1265"/>
      <c r="J582" s="1265"/>
      <c r="K582" s="1265"/>
      <c r="L582" s="1265"/>
      <c r="M582" s="1265"/>
      <c r="N582" s="1265"/>
      <c r="O582" s="1265"/>
      <c r="P582" s="1265"/>
      <c r="Q582" s="1265"/>
      <c r="R582" s="1265"/>
      <c r="T582" s="4"/>
      <c r="U582" t="s">
        <v>833</v>
      </c>
      <c r="Z582" s="1265" t="s">
        <v>2454</v>
      </c>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68" t="s">
        <v>2459</v>
      </c>
      <c r="H583" s="1268"/>
      <c r="I583" s="1268"/>
      <c r="J583" s="1268"/>
      <c r="K583" s="1268"/>
      <c r="L583" s="1268"/>
      <c r="O583" s="42" t="s">
        <v>818</v>
      </c>
      <c r="P583" s="1266"/>
      <c r="Q583" s="1266"/>
      <c r="R583" s="1266"/>
      <c r="T583" s="4"/>
      <c r="U583" t="s">
        <v>650</v>
      </c>
      <c r="Z583" s="1268" t="s">
        <v>2458</v>
      </c>
      <c r="AA583" s="1268"/>
      <c r="AB583" s="1268"/>
      <c r="AC583" s="1268"/>
      <c r="AD583" s="1268"/>
      <c r="AE583" s="1268"/>
      <c r="AH583" s="42" t="s">
        <v>818</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7" t="s">
        <v>2461</v>
      </c>
      <c r="I584" s="1117"/>
      <c r="J584" s="1117"/>
      <c r="K584" s="1117"/>
      <c r="L584" s="1117"/>
      <c r="M584" s="1117"/>
      <c r="N584" s="1117"/>
      <c r="O584" s="1117"/>
      <c r="P584" s="1117"/>
      <c r="Q584" s="1117"/>
      <c r="R584" s="1117"/>
      <c r="T584" s="4"/>
      <c r="U584" t="s">
        <v>834</v>
      </c>
      <c r="AA584" s="1117" t="s">
        <v>2461</v>
      </c>
      <c r="AB584" s="1117"/>
      <c r="AC584" s="1117"/>
      <c r="AD584" s="1117"/>
      <c r="AE584" s="1117"/>
      <c r="AF584" s="1117"/>
      <c r="AG584" s="1117"/>
      <c r="AH584" s="1117"/>
      <c r="AI584" s="1117"/>
      <c r="AJ584" s="1117"/>
      <c r="AK584" s="111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65" t="s">
        <v>108</v>
      </c>
      <c r="O585" s="1065"/>
      <c r="T585" s="4"/>
      <c r="U585" t="s">
        <v>836</v>
      </c>
      <c r="AG585" s="1065" t="s">
        <v>108</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7" t="str">
        <f>C561</f>
        <v>Accrued Soft Loan Interest</v>
      </c>
      <c r="H587" s="1267"/>
      <c r="I587" s="1267"/>
      <c r="J587" s="1267"/>
      <c r="K587" s="1267"/>
      <c r="L587" s="1267"/>
      <c r="M587" s="1267"/>
      <c r="N587" s="1267"/>
      <c r="O587" s="1267"/>
      <c r="P587" s="1267"/>
      <c r="Q587" s="1267"/>
      <c r="R587" s="1267"/>
      <c r="T587" s="61" t="s">
        <v>434</v>
      </c>
      <c r="U587" t="s">
        <v>82</v>
      </c>
      <c r="Z587" s="1267" t="str">
        <f>C562</f>
        <v>GP Capital - Existing Reserves</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7" t="s">
        <v>2355</v>
      </c>
      <c r="H588" s="1117"/>
      <c r="I588" s="1117"/>
      <c r="J588" s="1117"/>
      <c r="K588" s="1117"/>
      <c r="L588" s="1117"/>
      <c r="M588" s="1117"/>
      <c r="N588" s="1117"/>
      <c r="O588" s="1117"/>
      <c r="P588" s="1117"/>
      <c r="Q588" s="1117"/>
      <c r="R588" s="1117"/>
      <c r="T588" s="4"/>
      <c r="U588" t="s">
        <v>372</v>
      </c>
      <c r="Z588" s="1117" t="s">
        <v>2355</v>
      </c>
      <c r="AA588" s="1117"/>
      <c r="AB588" s="1117"/>
      <c r="AC588" s="1117"/>
      <c r="AD588" s="1117"/>
      <c r="AE588" s="1117"/>
      <c r="AF588" s="1117"/>
      <c r="AG588" s="1117"/>
      <c r="AH588" s="1117"/>
      <c r="AI588" s="1117"/>
      <c r="AJ588" s="1117"/>
      <c r="AK588" s="111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7" t="s">
        <v>114</v>
      </c>
      <c r="H589" s="1117"/>
      <c r="I589" s="1117"/>
      <c r="J589" s="1117"/>
      <c r="K589" s="1117"/>
      <c r="L589" s="1117"/>
      <c r="M589" s="1117"/>
      <c r="N589" s="1117"/>
      <c r="O589" s="1117"/>
      <c r="P589" s="1117"/>
      <c r="Q589" s="1117"/>
      <c r="R589" s="1117"/>
      <c r="T589" s="4"/>
      <c r="U589" t="s">
        <v>430</v>
      </c>
      <c r="Z589" s="1265" t="s">
        <v>114</v>
      </c>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17" t="s">
        <v>2331</v>
      </c>
      <c r="H590" s="1117"/>
      <c r="I590" s="1117"/>
      <c r="J590" s="1117"/>
      <c r="K590" s="1117"/>
      <c r="L590" s="1117"/>
      <c r="M590" s="1117"/>
      <c r="N590" s="1117"/>
      <c r="O590" s="1117"/>
      <c r="P590" s="1117"/>
      <c r="Q590" s="1117"/>
      <c r="R590" s="1117"/>
      <c r="T590" s="4"/>
      <c r="U590" t="s">
        <v>833</v>
      </c>
      <c r="Z590" s="1265" t="s">
        <v>2331</v>
      </c>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68" t="s">
        <v>2347</v>
      </c>
      <c r="H591" s="1268"/>
      <c r="I591" s="1268"/>
      <c r="J591" s="1268"/>
      <c r="K591" s="1268"/>
      <c r="L591" s="1268"/>
      <c r="O591" s="42" t="s">
        <v>818</v>
      </c>
      <c r="P591" s="1266"/>
      <c r="Q591" s="1266"/>
      <c r="R591" s="1266"/>
      <c r="T591" s="4"/>
      <c r="U591" t="s">
        <v>650</v>
      </c>
      <c r="Z591" s="1268" t="s">
        <v>2347</v>
      </c>
      <c r="AA591" s="1268"/>
      <c r="AB591" s="1268"/>
      <c r="AC591" s="1268"/>
      <c r="AD591" s="1268"/>
      <c r="AE591" s="1268"/>
      <c r="AH591" s="42" t="s">
        <v>818</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3" t="s">
        <v>2153</v>
      </c>
      <c r="I592" s="1117"/>
      <c r="J592" s="1117"/>
      <c r="K592" s="1117"/>
      <c r="L592" s="1117"/>
      <c r="M592" s="1117"/>
      <c r="N592" s="1117"/>
      <c r="O592" s="1117"/>
      <c r="P592" s="1117"/>
      <c r="Q592" s="1117"/>
      <c r="R592" s="1117"/>
      <c r="T592" s="4"/>
      <c r="U592" t="s">
        <v>834</v>
      </c>
      <c r="AA592" s="1113" t="s">
        <v>2462</v>
      </c>
      <c r="AB592" s="1117"/>
      <c r="AC592" s="1117"/>
      <c r="AD592" s="1117"/>
      <c r="AE592" s="1117"/>
      <c r="AF592" s="1117"/>
      <c r="AG592" s="1117"/>
      <c r="AH592" s="1117"/>
      <c r="AI592" s="1117"/>
      <c r="AJ592" s="1117"/>
      <c r="AK592" s="111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65" t="s">
        <v>108</v>
      </c>
      <c r="O593" s="1065"/>
      <c r="T593" s="4"/>
      <c r="U593" t="s">
        <v>836</v>
      </c>
      <c r="AG593" s="1065" t="s">
        <v>108</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7" t="str">
        <f>C563</f>
        <v>Deferred Costs</v>
      </c>
      <c r="H595" s="1267"/>
      <c r="I595" s="1267"/>
      <c r="J595" s="1267"/>
      <c r="K595" s="1267"/>
      <c r="L595" s="1267"/>
      <c r="M595" s="1267"/>
      <c r="N595" s="1267"/>
      <c r="O595" s="1267"/>
      <c r="P595" s="1267"/>
      <c r="Q595" s="1267"/>
      <c r="R595" s="1267"/>
      <c r="T595" s="61" t="s">
        <v>743</v>
      </c>
      <c r="U595" t="s">
        <v>82</v>
      </c>
      <c r="Z595" s="1267" t="str">
        <f>C564</f>
        <v>LP Capital</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7" t="s">
        <v>2355</v>
      </c>
      <c r="H596" s="1117"/>
      <c r="I596" s="1117"/>
      <c r="J596" s="1117"/>
      <c r="K596" s="1117"/>
      <c r="L596" s="1117"/>
      <c r="M596" s="1117"/>
      <c r="N596" s="1117"/>
      <c r="O596" s="1117"/>
      <c r="P596" s="1117"/>
      <c r="Q596" s="1117"/>
      <c r="R596" s="1117"/>
      <c r="T596" s="4"/>
      <c r="U596" t="s">
        <v>372</v>
      </c>
      <c r="Z596" s="1117"/>
      <c r="AA596" s="1117"/>
      <c r="AB596" s="1117"/>
      <c r="AC596" s="1117"/>
      <c r="AD596" s="1117"/>
      <c r="AE596" s="1117"/>
      <c r="AF596" s="1117"/>
      <c r="AG596" s="1117"/>
      <c r="AH596" s="1117"/>
      <c r="AI596" s="1117"/>
      <c r="AJ596" s="1117"/>
      <c r="AK596" s="111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7" t="s">
        <v>114</v>
      </c>
      <c r="H597" s="1117"/>
      <c r="I597" s="1117"/>
      <c r="J597" s="1117"/>
      <c r="K597" s="1117"/>
      <c r="L597" s="1117"/>
      <c r="M597" s="1117"/>
      <c r="N597" s="1117"/>
      <c r="O597" s="1117"/>
      <c r="P597" s="1117"/>
      <c r="Q597" s="1117"/>
      <c r="R597" s="1117"/>
      <c r="S597"/>
      <c r="T597" s="4"/>
      <c r="U597" t="s">
        <v>430</v>
      </c>
      <c r="V597"/>
      <c r="W597"/>
      <c r="X597"/>
      <c r="Y597"/>
      <c r="Z597" s="1265"/>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17" t="s">
        <v>2331</v>
      </c>
      <c r="H598" s="1117"/>
      <c r="I598" s="1117"/>
      <c r="J598" s="1117"/>
      <c r="K598" s="1117"/>
      <c r="L598" s="1117"/>
      <c r="M598" s="1117"/>
      <c r="N598" s="1117"/>
      <c r="O598" s="1117"/>
      <c r="P598" s="1117"/>
      <c r="Q598" s="1117"/>
      <c r="R598" s="1117"/>
      <c r="S598"/>
      <c r="T598" s="4"/>
      <c r="U598" t="s">
        <v>833</v>
      </c>
      <c r="V598"/>
      <c r="W598"/>
      <c r="X598"/>
      <c r="Y598"/>
      <c r="Z598" s="1265"/>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2220</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68" t="s">
        <v>2347</v>
      </c>
      <c r="H599" s="1268"/>
      <c r="I599" s="1268"/>
      <c r="J599" s="1268"/>
      <c r="K599" s="1268"/>
      <c r="L599" s="1268"/>
      <c r="M599"/>
      <c r="N599"/>
      <c r="O599" s="42" t="s">
        <v>818</v>
      </c>
      <c r="P599" s="1266"/>
      <c r="Q599" s="1266"/>
      <c r="R599" s="1266"/>
      <c r="S599"/>
      <c r="T599" s="4"/>
      <c r="U599" t="s">
        <v>650</v>
      </c>
      <c r="V599"/>
      <c r="W599"/>
      <c r="X599"/>
      <c r="Y599"/>
      <c r="Z599" s="1268"/>
      <c r="AA599" s="1268"/>
      <c r="AB599" s="1268"/>
      <c r="AC599" s="1268"/>
      <c r="AD599" s="1268"/>
      <c r="AE599" s="1268"/>
      <c r="AF599"/>
      <c r="AG599"/>
      <c r="AH599" s="42" t="s">
        <v>818</v>
      </c>
      <c r="AI599" s="1266"/>
      <c r="AJ599" s="1266"/>
      <c r="AK599" s="1266"/>
      <c r="AL599"/>
      <c r="AZ599" s="5" t="s">
        <v>441</v>
      </c>
      <c r="BA599" s="41"/>
      <c r="BB599" s="41"/>
      <c r="BC599" s="41"/>
      <c r="BD599" s="41"/>
      <c r="BE599" s="212" t="s">
        <v>351</v>
      </c>
      <c r="BF599" s="213"/>
      <c r="BG599" s="1272"/>
      <c r="BH599" s="1274"/>
      <c r="BI599" s="212" t="s">
        <v>352</v>
      </c>
      <c r="BJ599" s="213"/>
      <c r="BK599" s="1272"/>
      <c r="BL599" s="1274"/>
      <c r="BN599" s="1272">
        <f>IF(B703="SRO/Studio",G703,0)</f>
        <v>3</v>
      </c>
      <c r="BO599" s="1273"/>
      <c r="BP599" s="1273"/>
      <c r="BQ599" s="1273"/>
      <c r="BR599" s="1283"/>
      <c r="BS599" s="1272">
        <f>IF(B703="1 Bedroom",G703,0)</f>
        <v>0</v>
      </c>
      <c r="BT599" s="1273"/>
      <c r="BU599" s="1273"/>
      <c r="BV599" s="1273"/>
      <c r="BW599" s="1274"/>
      <c r="BX599" s="1272">
        <f>IF(B703="2 Bedrooms",G703,0)</f>
        <v>0</v>
      </c>
      <c r="BY599" s="1273"/>
      <c r="BZ599" s="1273"/>
      <c r="CA599" s="1273"/>
      <c r="CB599" s="1274"/>
      <c r="CC599" s="1272">
        <f>IF(B703="3 Bedrooms",G703,0)</f>
        <v>0</v>
      </c>
      <c r="CD599" s="1273"/>
      <c r="CE599" s="1273"/>
      <c r="CF599" s="1273"/>
      <c r="CG599" s="1274"/>
      <c r="CH599" s="1272">
        <f>IF(B703="4 Bedrooms",G703,0)</f>
        <v>0</v>
      </c>
      <c r="CI599" s="1273"/>
      <c r="CJ599" s="1273"/>
      <c r="CK599" s="1273"/>
      <c r="CL599" s="1274"/>
      <c r="CM599" s="1281">
        <f>IF(B703="5 Bedrooms",G703,0)</f>
        <v>0</v>
      </c>
      <c r="CN599" s="1282"/>
      <c r="CO599" s="1282"/>
      <c r="CP599" s="1282"/>
      <c r="CQ599" s="1283"/>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13" t="s">
        <v>2464</v>
      </c>
      <c r="I600" s="1117"/>
      <c r="J600" s="1117"/>
      <c r="K600" s="1117"/>
      <c r="L600" s="1117"/>
      <c r="M600" s="1117"/>
      <c r="N600" s="1117"/>
      <c r="O600" s="1117"/>
      <c r="P600" s="1117"/>
      <c r="Q600" s="1117"/>
      <c r="R600" s="1117"/>
      <c r="S600"/>
      <c r="T600" s="4"/>
      <c r="U600" t="s">
        <v>834</v>
      </c>
      <c r="V600"/>
      <c r="W600"/>
      <c r="X600"/>
      <c r="Y600"/>
      <c r="Z600"/>
      <c r="AA600" s="1113" t="s">
        <v>2463</v>
      </c>
      <c r="AB600" s="1117"/>
      <c r="AC600" s="1117"/>
      <c r="AD600" s="1117"/>
      <c r="AE600" s="1117"/>
      <c r="AF600" s="1117"/>
      <c r="AG600" s="1117"/>
      <c r="AH600" s="1117"/>
      <c r="AI600" s="1117"/>
      <c r="AJ600" s="1117"/>
      <c r="AK600" s="1117"/>
      <c r="AL600"/>
      <c r="AZ600" s="5" t="s">
        <v>442</v>
      </c>
      <c r="BA600" s="41"/>
      <c r="BB600" s="41"/>
      <c r="BC600" s="41"/>
      <c r="BD600" s="41"/>
      <c r="BE600" s="1278">
        <f>IF(AND(AH703&lt;=0.5,AH703&gt;=0.36),1,0)</f>
        <v>0</v>
      </c>
      <c r="BF600" s="1280"/>
      <c r="BG600" s="1272">
        <f t="shared" ref="BG600:BG623" si="1">IF(BE600=1,G703,0)</f>
        <v>0</v>
      </c>
      <c r="BH600" s="1274"/>
      <c r="BI600" s="1278">
        <f>IF(AND(AH703&lt;=0.35,AH703&gt;0),1,0)</f>
        <v>1</v>
      </c>
      <c r="BJ600" s="1280"/>
      <c r="BK600" s="1272">
        <f t="shared" ref="BK600:BK623" si="2">IF(BI600=1,G703,0)</f>
        <v>3</v>
      </c>
      <c r="BL600" s="1274"/>
      <c r="BN600" s="1272">
        <f t="shared" ref="BN600:BN633" si="3">IF(B704="SRO/Studio",G704,0)</f>
        <v>1</v>
      </c>
      <c r="BO600" s="1273"/>
      <c r="BP600" s="1273"/>
      <c r="BQ600" s="1273"/>
      <c r="BR600" s="1283"/>
      <c r="BS600" s="1272">
        <f t="shared" ref="BS600:BS633" si="4">IF(B704="1 Bedroom",G704,0)</f>
        <v>0</v>
      </c>
      <c r="BT600" s="1273"/>
      <c r="BU600" s="1273"/>
      <c r="BV600" s="1273"/>
      <c r="BW600" s="1274"/>
      <c r="BX600" s="1272">
        <f t="shared" ref="BX600:BX633" si="5">IF(B704="2 Bedrooms",G704,0)</f>
        <v>0</v>
      </c>
      <c r="BY600" s="1273"/>
      <c r="BZ600" s="1273"/>
      <c r="CA600" s="1273"/>
      <c r="CB600" s="1274"/>
      <c r="CC600" s="1272">
        <f t="shared" ref="CC600:CC633" si="6">IF(B704="3 Bedrooms",G704,0)</f>
        <v>0</v>
      </c>
      <c r="CD600" s="1273"/>
      <c r="CE600" s="1273"/>
      <c r="CF600" s="1273"/>
      <c r="CG600" s="1274"/>
      <c r="CH600" s="1272">
        <f t="shared" ref="CH600:CH633" si="7">IF(B704="4 Bedrooms",G704,0)</f>
        <v>0</v>
      </c>
      <c r="CI600" s="1273"/>
      <c r="CJ600" s="1273"/>
      <c r="CK600" s="1273"/>
      <c r="CL600" s="1274"/>
      <c r="CM600" s="1281">
        <f t="shared" ref="CM600:CM633" si="8">IF(B704="5 Bedrooms",G704,0)</f>
        <v>0</v>
      </c>
      <c r="CN600" s="1282"/>
      <c r="CO600" s="1282"/>
      <c r="CP600" s="1282"/>
      <c r="CQ600" s="1283"/>
      <c r="CS600" s="1284">
        <f>IF(AND(B703="SRO/Studio",AH703&lt;=0.3),G703,0)</f>
        <v>3</v>
      </c>
      <c r="CT600" s="1285"/>
      <c r="CU600" s="1285"/>
      <c r="CV600" s="1285"/>
      <c r="CW600" s="1286"/>
      <c r="CX600" s="1284">
        <f>IF(AND(B703="1 Bedroom",AH703&lt;=0.3),G703,0)</f>
        <v>0</v>
      </c>
      <c r="CY600" s="1285"/>
      <c r="CZ600" s="1285"/>
      <c r="DA600" s="1285"/>
      <c r="DB600" s="1286"/>
      <c r="DC600" s="1284">
        <f>IF(AND(B703="2 Bedrooms",AH703&lt;=0.3),G703,0)</f>
        <v>0</v>
      </c>
      <c r="DD600" s="1285"/>
      <c r="DE600" s="1285"/>
      <c r="DF600" s="1285"/>
      <c r="DG600" s="1286"/>
      <c r="DH600" s="1284">
        <f>IF(AND(B703="3 Bedrooms",AH703&lt;=0.3),G703,0)</f>
        <v>0</v>
      </c>
      <c r="DI600" s="1285"/>
      <c r="DJ600" s="1285"/>
      <c r="DK600" s="1285"/>
      <c r="DL600" s="1286"/>
      <c r="DM600" s="1284">
        <f>IF(AND(B703="4 Bedrooms",AH703&lt;=0.3),G703,0)</f>
        <v>0</v>
      </c>
      <c r="DN600" s="1285"/>
      <c r="DO600" s="1285"/>
      <c r="DP600" s="1285"/>
      <c r="DQ600" s="1286"/>
      <c r="DR600" s="1284">
        <f>IF(AND(B703="5 Bedrooms",AH703&lt;=0.3),G703,0)</f>
        <v>0</v>
      </c>
      <c r="DS600" s="1285"/>
      <c r="DT600" s="1285"/>
      <c r="DU600" s="1285"/>
      <c r="DV600" s="1286"/>
    </row>
    <row r="601" spans="1:126" s="5" customFormat="1" ht="12.95" customHeight="1">
      <c r="A601" s="4"/>
      <c r="B601" t="s">
        <v>836</v>
      </c>
      <c r="C601"/>
      <c r="D601"/>
      <c r="E601"/>
      <c r="F601"/>
      <c r="G601"/>
      <c r="H601"/>
      <c r="I601"/>
      <c r="J601"/>
      <c r="K601"/>
      <c r="L601"/>
      <c r="M601"/>
      <c r="N601" s="1065" t="s">
        <v>108</v>
      </c>
      <c r="O601" s="1065"/>
      <c r="P601"/>
      <c r="Q601"/>
      <c r="R601"/>
      <c r="S601"/>
      <c r="T601" s="4"/>
      <c r="U601" t="s">
        <v>836</v>
      </c>
      <c r="V601"/>
      <c r="W601"/>
      <c r="X601"/>
      <c r="Y601"/>
      <c r="Z601"/>
      <c r="AA601"/>
      <c r="AB601"/>
      <c r="AC601"/>
      <c r="AD601"/>
      <c r="AE601"/>
      <c r="AF601"/>
      <c r="AG601" s="1065" t="s">
        <v>482</v>
      </c>
      <c r="AH601" s="1065"/>
      <c r="AI601"/>
      <c r="AJ601"/>
      <c r="AK601"/>
      <c r="AL601"/>
      <c r="AZ601" s="5" t="s">
        <v>780</v>
      </c>
      <c r="BA601" s="41"/>
      <c r="BB601" s="41"/>
      <c r="BC601" s="41"/>
      <c r="BD601" s="41"/>
      <c r="BE601" s="1278">
        <f t="shared" ref="BE601:BE623" si="9">IF(AND(AH704&lt;=0.5,AH704&gt;=0.36),1,0)</f>
        <v>0</v>
      </c>
      <c r="BF601" s="1280"/>
      <c r="BG601" s="1272">
        <f t="shared" si="1"/>
        <v>0</v>
      </c>
      <c r="BH601" s="1274"/>
      <c r="BI601" s="1278">
        <f t="shared" ref="BI601:BI623" si="10">IF(AND(AH704&lt;=0.35,AH704&gt;0),1,0)</f>
        <v>1</v>
      </c>
      <c r="BJ601" s="1280"/>
      <c r="BK601" s="1272">
        <f t="shared" si="2"/>
        <v>1</v>
      </c>
      <c r="BL601" s="1274"/>
      <c r="BN601" s="1272">
        <f t="shared" si="3"/>
        <v>0</v>
      </c>
      <c r="BO601" s="1273"/>
      <c r="BP601" s="1273"/>
      <c r="BQ601" s="1273"/>
      <c r="BR601" s="1283"/>
      <c r="BS601" s="1272">
        <f t="shared" si="4"/>
        <v>3</v>
      </c>
      <c r="BT601" s="1273"/>
      <c r="BU601" s="1273"/>
      <c r="BV601" s="1273"/>
      <c r="BW601" s="1274"/>
      <c r="BX601" s="1272">
        <f t="shared" si="5"/>
        <v>0</v>
      </c>
      <c r="BY601" s="1273"/>
      <c r="BZ601" s="1273"/>
      <c r="CA601" s="1273"/>
      <c r="CB601" s="1274"/>
      <c r="CC601" s="1272">
        <f t="shared" si="6"/>
        <v>0</v>
      </c>
      <c r="CD601" s="1273"/>
      <c r="CE601" s="1273"/>
      <c r="CF601" s="1273"/>
      <c r="CG601" s="1274"/>
      <c r="CH601" s="1272">
        <f t="shared" si="7"/>
        <v>0</v>
      </c>
      <c r="CI601" s="1273"/>
      <c r="CJ601" s="1273"/>
      <c r="CK601" s="1273"/>
      <c r="CL601" s="1274"/>
      <c r="CM601" s="1281">
        <f t="shared" si="8"/>
        <v>0</v>
      </c>
      <c r="CN601" s="1282"/>
      <c r="CO601" s="1282"/>
      <c r="CP601" s="1282"/>
      <c r="CQ601" s="1283"/>
      <c r="CS601" s="1284">
        <f t="shared" ref="CS601:CS623" si="11">IF(AND(B704="SRO/Studio",AH704&lt;=0.3),G704,0)</f>
        <v>1</v>
      </c>
      <c r="CT601" s="1285"/>
      <c r="CU601" s="1285"/>
      <c r="CV601" s="1285"/>
      <c r="CW601" s="1286"/>
      <c r="CX601" s="1284">
        <f t="shared" ref="CX601:CX623" si="12">IF(AND(B704="1 Bedroom",AH704&lt;=0.3),G704,0)</f>
        <v>0</v>
      </c>
      <c r="CY601" s="1285"/>
      <c r="CZ601" s="1285"/>
      <c r="DA601" s="1285"/>
      <c r="DB601" s="1286"/>
      <c r="DC601" s="1284">
        <f t="shared" ref="DC601:DC623" si="13">IF(AND(B704="2 Bedrooms",AH704&lt;=0.3),G704,0)</f>
        <v>0</v>
      </c>
      <c r="DD601" s="1285"/>
      <c r="DE601" s="1285"/>
      <c r="DF601" s="1285"/>
      <c r="DG601" s="1286"/>
      <c r="DH601" s="1284">
        <f t="shared" ref="DH601:DH623" si="14">IF(AND(B704="3 Bedrooms",AH704&lt;=0.3),G704,0)</f>
        <v>0</v>
      </c>
      <c r="DI601" s="1285"/>
      <c r="DJ601" s="1285"/>
      <c r="DK601" s="1285"/>
      <c r="DL601" s="1286"/>
      <c r="DM601" s="1284">
        <f t="shared" ref="DM601:DM623" si="15">IF(AND(B704="4 Bedrooms",AH704&lt;=0.3),G704,0)</f>
        <v>0</v>
      </c>
      <c r="DN601" s="1285"/>
      <c r="DO601" s="1285"/>
      <c r="DP601" s="1285"/>
      <c r="DQ601" s="1286"/>
      <c r="DR601" s="1284">
        <f t="shared" ref="DR601:DR623" si="16">IF(AND(B704="5 Bedrooms",AH704&lt;=0.3),G704,0)</f>
        <v>0</v>
      </c>
      <c r="DS601" s="1285"/>
      <c r="DT601" s="1285"/>
      <c r="DU601" s="1285"/>
      <c r="DV601" s="1286"/>
    </row>
    <row r="602" spans="1:126" ht="12.95" customHeight="1">
      <c r="C602"/>
      <c r="AZ602" s="5" t="s">
        <v>781</v>
      </c>
      <c r="BA602" s="41"/>
      <c r="BB602" s="41"/>
      <c r="BC602" s="41"/>
      <c r="BD602" s="41"/>
      <c r="BE602" s="1278">
        <f t="shared" si="9"/>
        <v>0</v>
      </c>
      <c r="BF602" s="1280"/>
      <c r="BG602" s="1272">
        <f t="shared" si="1"/>
        <v>0</v>
      </c>
      <c r="BH602" s="1274"/>
      <c r="BI602" s="1278">
        <f t="shared" si="10"/>
        <v>1</v>
      </c>
      <c r="BJ602" s="1280"/>
      <c r="BK602" s="1272">
        <f t="shared" si="2"/>
        <v>3</v>
      </c>
      <c r="BL602" s="1274"/>
      <c r="BN602" s="1272">
        <f t="shared" si="3"/>
        <v>0</v>
      </c>
      <c r="BO602" s="1273"/>
      <c r="BP602" s="1273"/>
      <c r="BQ602" s="1273"/>
      <c r="BR602" s="1283"/>
      <c r="BS602" s="1272">
        <f t="shared" si="4"/>
        <v>0</v>
      </c>
      <c r="BT602" s="1273"/>
      <c r="BU602" s="1273"/>
      <c r="BV602" s="1273"/>
      <c r="BW602" s="1274"/>
      <c r="BX602" s="1272">
        <f t="shared" si="5"/>
        <v>1</v>
      </c>
      <c r="BY602" s="1273"/>
      <c r="BZ602" s="1273"/>
      <c r="CA602" s="1273"/>
      <c r="CB602" s="1274"/>
      <c r="CC602" s="1272">
        <f t="shared" si="6"/>
        <v>0</v>
      </c>
      <c r="CD602" s="1273"/>
      <c r="CE602" s="1273"/>
      <c r="CF602" s="1273"/>
      <c r="CG602" s="1274"/>
      <c r="CH602" s="1272">
        <f t="shared" si="7"/>
        <v>0</v>
      </c>
      <c r="CI602" s="1273"/>
      <c r="CJ602" s="1273"/>
      <c r="CK602" s="1273"/>
      <c r="CL602" s="1274"/>
      <c r="CM602" s="1281">
        <f t="shared" si="8"/>
        <v>0</v>
      </c>
      <c r="CN602" s="1282"/>
      <c r="CO602" s="1282"/>
      <c r="CP602" s="1282"/>
      <c r="CQ602" s="1283"/>
      <c r="CS602" s="1284">
        <f t="shared" si="11"/>
        <v>0</v>
      </c>
      <c r="CT602" s="1285"/>
      <c r="CU602" s="1285"/>
      <c r="CV602" s="1285"/>
      <c r="CW602" s="1286"/>
      <c r="CX602" s="1284">
        <f t="shared" si="12"/>
        <v>3</v>
      </c>
      <c r="CY602" s="1285"/>
      <c r="CZ602" s="1285"/>
      <c r="DA602" s="1285"/>
      <c r="DB602" s="1286"/>
      <c r="DC602" s="1284">
        <f t="shared" si="13"/>
        <v>0</v>
      </c>
      <c r="DD602" s="1285"/>
      <c r="DE602" s="1285"/>
      <c r="DF602" s="1285"/>
      <c r="DG602" s="1286"/>
      <c r="DH602" s="1284">
        <f t="shared" si="14"/>
        <v>0</v>
      </c>
      <c r="DI602" s="1285"/>
      <c r="DJ602" s="1285"/>
      <c r="DK602" s="1285"/>
      <c r="DL602" s="1286"/>
      <c r="DM602" s="1284">
        <f t="shared" si="15"/>
        <v>0</v>
      </c>
      <c r="DN602" s="1285"/>
      <c r="DO602" s="1285"/>
      <c r="DP602" s="1285"/>
      <c r="DQ602" s="1286"/>
      <c r="DR602" s="1284">
        <f t="shared" si="16"/>
        <v>0</v>
      </c>
      <c r="DS602" s="1285"/>
      <c r="DT602" s="1285"/>
      <c r="DU602" s="1285"/>
      <c r="DV602" s="1286"/>
    </row>
    <row r="603" spans="1:126" ht="12.95" customHeight="1">
      <c r="A603" s="61" t="s">
        <v>546</v>
      </c>
      <c r="B603" t="s">
        <v>82</v>
      </c>
      <c r="C603"/>
      <c r="G603" s="1267">
        <f>C565</f>
        <v>0</v>
      </c>
      <c r="H603" s="1267"/>
      <c r="I603" s="1267"/>
      <c r="J603" s="1267"/>
      <c r="K603" s="1267"/>
      <c r="L603" s="1267"/>
      <c r="M603" s="1267"/>
      <c r="N603" s="1267"/>
      <c r="O603" s="1267"/>
      <c r="P603" s="1267"/>
      <c r="Q603" s="1267"/>
      <c r="R603" s="1267"/>
      <c r="T603" s="61" t="s">
        <v>174</v>
      </c>
      <c r="U603" t="s">
        <v>82</v>
      </c>
      <c r="Z603" s="1267">
        <f>C566</f>
        <v>0</v>
      </c>
      <c r="AA603" s="1267"/>
      <c r="AB603" s="1267"/>
      <c r="AC603" s="1267"/>
      <c r="AD603" s="1267"/>
      <c r="AE603" s="1267"/>
      <c r="AF603" s="1267"/>
      <c r="AG603" s="1267"/>
      <c r="AH603" s="1267"/>
      <c r="AI603" s="1267"/>
      <c r="AJ603" s="1267"/>
      <c r="AK603" s="1267"/>
      <c r="AZ603" s="5" t="s">
        <v>782</v>
      </c>
      <c r="BA603" s="41"/>
      <c r="BB603" s="41"/>
      <c r="BC603" s="41"/>
      <c r="BD603" s="41"/>
      <c r="BE603" s="1278">
        <f t="shared" si="9"/>
        <v>0</v>
      </c>
      <c r="BF603" s="1280"/>
      <c r="BG603" s="1272">
        <f t="shared" si="1"/>
        <v>0</v>
      </c>
      <c r="BH603" s="1274"/>
      <c r="BI603" s="1278">
        <f t="shared" si="10"/>
        <v>1</v>
      </c>
      <c r="BJ603" s="1280"/>
      <c r="BK603" s="1272">
        <f t="shared" si="2"/>
        <v>1</v>
      </c>
      <c r="BL603" s="1274"/>
      <c r="BN603" s="1272">
        <f t="shared" si="3"/>
        <v>33</v>
      </c>
      <c r="BO603" s="1273"/>
      <c r="BP603" s="1273"/>
      <c r="BQ603" s="1273"/>
      <c r="BR603" s="1283"/>
      <c r="BS603" s="1272">
        <f t="shared" si="4"/>
        <v>0</v>
      </c>
      <c r="BT603" s="1273"/>
      <c r="BU603" s="1273"/>
      <c r="BV603" s="1273"/>
      <c r="BW603" s="1274"/>
      <c r="BX603" s="1272">
        <f t="shared" si="5"/>
        <v>0</v>
      </c>
      <c r="BY603" s="1273"/>
      <c r="BZ603" s="1273"/>
      <c r="CA603" s="1273"/>
      <c r="CB603" s="1274"/>
      <c r="CC603" s="1272">
        <f t="shared" si="6"/>
        <v>0</v>
      </c>
      <c r="CD603" s="1273"/>
      <c r="CE603" s="1273"/>
      <c r="CF603" s="1273"/>
      <c r="CG603" s="1274"/>
      <c r="CH603" s="1272">
        <f t="shared" si="7"/>
        <v>0</v>
      </c>
      <c r="CI603" s="1273"/>
      <c r="CJ603" s="1273"/>
      <c r="CK603" s="1273"/>
      <c r="CL603" s="1274"/>
      <c r="CM603" s="1281">
        <f t="shared" si="8"/>
        <v>0</v>
      </c>
      <c r="CN603" s="1282"/>
      <c r="CO603" s="1282"/>
      <c r="CP603" s="1282"/>
      <c r="CQ603" s="1283"/>
      <c r="CS603" s="1284">
        <f t="shared" si="11"/>
        <v>0</v>
      </c>
      <c r="CT603" s="1285"/>
      <c r="CU603" s="1285"/>
      <c r="CV603" s="1285"/>
      <c r="CW603" s="1286"/>
      <c r="CX603" s="1284">
        <f t="shared" si="12"/>
        <v>0</v>
      </c>
      <c r="CY603" s="1285"/>
      <c r="CZ603" s="1285"/>
      <c r="DA603" s="1285"/>
      <c r="DB603" s="1286"/>
      <c r="DC603" s="1284">
        <f t="shared" si="13"/>
        <v>1</v>
      </c>
      <c r="DD603" s="1285"/>
      <c r="DE603" s="1285"/>
      <c r="DF603" s="1285"/>
      <c r="DG603" s="1286"/>
      <c r="DH603" s="1284">
        <f t="shared" si="14"/>
        <v>0</v>
      </c>
      <c r="DI603" s="1285"/>
      <c r="DJ603" s="1285"/>
      <c r="DK603" s="1285"/>
      <c r="DL603" s="1286"/>
      <c r="DM603" s="1284">
        <f t="shared" si="15"/>
        <v>0</v>
      </c>
      <c r="DN603" s="1285"/>
      <c r="DO603" s="1285"/>
      <c r="DP603" s="1285"/>
      <c r="DQ603" s="1286"/>
      <c r="DR603" s="1284">
        <f t="shared" si="16"/>
        <v>0</v>
      </c>
      <c r="DS603" s="1285"/>
      <c r="DT603" s="1285"/>
      <c r="DU603" s="1285"/>
      <c r="DV603" s="1286"/>
    </row>
    <row r="604" spans="1:126" ht="12.95" customHeight="1">
      <c r="A604" s="4"/>
      <c r="B604" t="s">
        <v>372</v>
      </c>
      <c r="C604"/>
      <c r="G604" s="1117"/>
      <c r="H604" s="1117"/>
      <c r="I604" s="1117"/>
      <c r="J604" s="1117"/>
      <c r="K604" s="1117"/>
      <c r="L604" s="1117"/>
      <c r="M604" s="1117"/>
      <c r="N604" s="1117"/>
      <c r="O604" s="1117"/>
      <c r="P604" s="1117"/>
      <c r="Q604" s="1117"/>
      <c r="R604" s="1117"/>
      <c r="T604" s="4"/>
      <c r="U604" t="s">
        <v>372</v>
      </c>
      <c r="Z604" s="1117"/>
      <c r="AA604" s="1117"/>
      <c r="AB604" s="1117"/>
      <c r="AC604" s="1117"/>
      <c r="AD604" s="1117"/>
      <c r="AE604" s="1117"/>
      <c r="AF604" s="1117"/>
      <c r="AG604" s="1117"/>
      <c r="AH604" s="1117"/>
      <c r="AI604" s="1117"/>
      <c r="AJ604" s="1117"/>
      <c r="AK604" s="1117"/>
      <c r="AZ604" s="5" t="s">
        <v>344</v>
      </c>
      <c r="BA604" s="41"/>
      <c r="BB604" s="41"/>
      <c r="BC604" s="41"/>
      <c r="BD604" s="41"/>
      <c r="BE604" s="1278">
        <f t="shared" si="9"/>
        <v>1</v>
      </c>
      <c r="BF604" s="1280"/>
      <c r="BG604" s="1272">
        <f t="shared" si="1"/>
        <v>33</v>
      </c>
      <c r="BH604" s="1274"/>
      <c r="BI604" s="1278">
        <f t="shared" si="10"/>
        <v>0</v>
      </c>
      <c r="BJ604" s="1280"/>
      <c r="BK604" s="1272">
        <f t="shared" si="2"/>
        <v>0</v>
      </c>
      <c r="BL604" s="1274"/>
      <c r="BN604" s="1272">
        <f t="shared" si="3"/>
        <v>0</v>
      </c>
      <c r="BO604" s="1273"/>
      <c r="BP604" s="1273"/>
      <c r="BQ604" s="1273"/>
      <c r="BR604" s="1283"/>
      <c r="BS604" s="1272">
        <f t="shared" si="4"/>
        <v>19</v>
      </c>
      <c r="BT604" s="1273"/>
      <c r="BU604" s="1273"/>
      <c r="BV604" s="1273"/>
      <c r="BW604" s="1274"/>
      <c r="BX604" s="1272">
        <f t="shared" si="5"/>
        <v>0</v>
      </c>
      <c r="BY604" s="1273"/>
      <c r="BZ604" s="1273"/>
      <c r="CA604" s="1273"/>
      <c r="CB604" s="1274"/>
      <c r="CC604" s="1272">
        <f t="shared" si="6"/>
        <v>0</v>
      </c>
      <c r="CD604" s="1273"/>
      <c r="CE604" s="1273"/>
      <c r="CF604" s="1273"/>
      <c r="CG604" s="1274"/>
      <c r="CH604" s="1272">
        <f t="shared" si="7"/>
        <v>0</v>
      </c>
      <c r="CI604" s="1273"/>
      <c r="CJ604" s="1273"/>
      <c r="CK604" s="1273"/>
      <c r="CL604" s="1274"/>
      <c r="CM604" s="1281">
        <f t="shared" si="8"/>
        <v>0</v>
      </c>
      <c r="CN604" s="1282"/>
      <c r="CO604" s="1282"/>
      <c r="CP604" s="1282"/>
      <c r="CQ604" s="1283"/>
      <c r="CS604" s="1284">
        <f t="shared" si="11"/>
        <v>0</v>
      </c>
      <c r="CT604" s="1285"/>
      <c r="CU604" s="1285"/>
      <c r="CV604" s="1285"/>
      <c r="CW604" s="1286"/>
      <c r="CX604" s="1284">
        <f t="shared" si="12"/>
        <v>0</v>
      </c>
      <c r="CY604" s="1285"/>
      <c r="CZ604" s="1285"/>
      <c r="DA604" s="1285"/>
      <c r="DB604" s="1286"/>
      <c r="DC604" s="1284">
        <f t="shared" si="13"/>
        <v>0</v>
      </c>
      <c r="DD604" s="1285"/>
      <c r="DE604" s="1285"/>
      <c r="DF604" s="1285"/>
      <c r="DG604" s="1286"/>
      <c r="DH604" s="1284">
        <f t="shared" si="14"/>
        <v>0</v>
      </c>
      <c r="DI604" s="1285"/>
      <c r="DJ604" s="1285"/>
      <c r="DK604" s="1285"/>
      <c r="DL604" s="1286"/>
      <c r="DM604" s="1284">
        <f t="shared" si="15"/>
        <v>0</v>
      </c>
      <c r="DN604" s="1285"/>
      <c r="DO604" s="1285"/>
      <c r="DP604" s="1285"/>
      <c r="DQ604" s="1286"/>
      <c r="DR604" s="1284">
        <f t="shared" si="16"/>
        <v>0</v>
      </c>
      <c r="DS604" s="1285"/>
      <c r="DT604" s="1285"/>
      <c r="DU604" s="1285"/>
      <c r="DV604" s="1286"/>
    </row>
    <row r="605" spans="1:126" ht="12.95" customHeight="1">
      <c r="A605" s="4"/>
      <c r="B605" t="s">
        <v>430</v>
      </c>
      <c r="C605"/>
      <c r="G605" s="1117"/>
      <c r="H605" s="1117"/>
      <c r="I605" s="1117"/>
      <c r="J605" s="1117"/>
      <c r="K605" s="1117"/>
      <c r="L605" s="1117"/>
      <c r="M605" s="1117"/>
      <c r="N605" s="1117"/>
      <c r="O605" s="1117"/>
      <c r="P605" s="1117"/>
      <c r="Q605" s="1117"/>
      <c r="R605" s="1117"/>
      <c r="T605" s="4"/>
      <c r="U605" t="s">
        <v>430</v>
      </c>
      <c r="Z605" s="1265"/>
      <c r="AA605" s="1265"/>
      <c r="AB605" s="1265"/>
      <c r="AC605" s="1265"/>
      <c r="AD605" s="1265"/>
      <c r="AE605" s="1265"/>
      <c r="AF605" s="1265"/>
      <c r="AG605" s="1265"/>
      <c r="AH605" s="1265"/>
      <c r="AI605" s="1265"/>
      <c r="AJ605" s="1265"/>
      <c r="AK605" s="1265"/>
      <c r="AZ605" s="41"/>
      <c r="BA605" s="41"/>
      <c r="BB605" s="41"/>
      <c r="BC605" s="41"/>
      <c r="BD605" s="41"/>
      <c r="BE605" s="1278">
        <f t="shared" si="9"/>
        <v>1</v>
      </c>
      <c r="BF605" s="1280"/>
      <c r="BG605" s="1272">
        <f t="shared" si="1"/>
        <v>19</v>
      </c>
      <c r="BH605" s="1274"/>
      <c r="BI605" s="1278">
        <f t="shared" si="10"/>
        <v>0</v>
      </c>
      <c r="BJ605" s="1280"/>
      <c r="BK605" s="1272">
        <f t="shared" si="2"/>
        <v>0</v>
      </c>
      <c r="BL605" s="1274"/>
      <c r="BN605" s="1272">
        <f t="shared" si="3"/>
        <v>0</v>
      </c>
      <c r="BO605" s="1273"/>
      <c r="BP605" s="1273"/>
      <c r="BQ605" s="1273"/>
      <c r="BR605" s="1283"/>
      <c r="BS605" s="1272">
        <f t="shared" si="4"/>
        <v>0</v>
      </c>
      <c r="BT605" s="1273"/>
      <c r="BU605" s="1273"/>
      <c r="BV605" s="1273"/>
      <c r="BW605" s="1274"/>
      <c r="BX605" s="1272">
        <f t="shared" si="5"/>
        <v>2</v>
      </c>
      <c r="BY605" s="1273"/>
      <c r="BZ605" s="1273"/>
      <c r="CA605" s="1273"/>
      <c r="CB605" s="1274"/>
      <c r="CC605" s="1272">
        <f t="shared" si="6"/>
        <v>0</v>
      </c>
      <c r="CD605" s="1273"/>
      <c r="CE605" s="1273"/>
      <c r="CF605" s="1273"/>
      <c r="CG605" s="1274"/>
      <c r="CH605" s="1272">
        <f t="shared" si="7"/>
        <v>0</v>
      </c>
      <c r="CI605" s="1273"/>
      <c r="CJ605" s="1273"/>
      <c r="CK605" s="1273"/>
      <c r="CL605" s="1274"/>
      <c r="CM605" s="1281">
        <f t="shared" si="8"/>
        <v>0</v>
      </c>
      <c r="CN605" s="1282"/>
      <c r="CO605" s="1282"/>
      <c r="CP605" s="1282"/>
      <c r="CQ605" s="1283"/>
      <c r="CS605" s="1284">
        <f t="shared" si="11"/>
        <v>0</v>
      </c>
      <c r="CT605" s="1285"/>
      <c r="CU605" s="1285"/>
      <c r="CV605" s="1285"/>
      <c r="CW605" s="1286"/>
      <c r="CX605" s="1284">
        <f t="shared" si="12"/>
        <v>0</v>
      </c>
      <c r="CY605" s="1285"/>
      <c r="CZ605" s="1285"/>
      <c r="DA605" s="1285"/>
      <c r="DB605" s="1286"/>
      <c r="DC605" s="1284">
        <f t="shared" si="13"/>
        <v>0</v>
      </c>
      <c r="DD605" s="1285"/>
      <c r="DE605" s="1285"/>
      <c r="DF605" s="1285"/>
      <c r="DG605" s="1286"/>
      <c r="DH605" s="1284">
        <f t="shared" si="14"/>
        <v>0</v>
      </c>
      <c r="DI605" s="1285"/>
      <c r="DJ605" s="1285"/>
      <c r="DK605" s="1285"/>
      <c r="DL605" s="1286"/>
      <c r="DM605" s="1284">
        <f t="shared" si="15"/>
        <v>0</v>
      </c>
      <c r="DN605" s="1285"/>
      <c r="DO605" s="1285"/>
      <c r="DP605" s="1285"/>
      <c r="DQ605" s="1286"/>
      <c r="DR605" s="1284">
        <f t="shared" si="16"/>
        <v>0</v>
      </c>
      <c r="DS605" s="1285"/>
      <c r="DT605" s="1285"/>
      <c r="DU605" s="1285"/>
      <c r="DV605" s="1286"/>
    </row>
    <row r="606" spans="1:126" ht="12.95" customHeight="1">
      <c r="A606" s="4"/>
      <c r="B606" t="s">
        <v>833</v>
      </c>
      <c r="C606"/>
      <c r="G606" s="1117"/>
      <c r="H606" s="1117"/>
      <c r="I606" s="1117"/>
      <c r="J606" s="1117"/>
      <c r="K606" s="1117"/>
      <c r="L606" s="1117"/>
      <c r="M606" s="1117"/>
      <c r="N606" s="1117"/>
      <c r="O606" s="1117"/>
      <c r="P606" s="1117"/>
      <c r="Q606" s="1117"/>
      <c r="R606" s="1117"/>
      <c r="T606" s="4"/>
      <c r="U606" t="s">
        <v>833</v>
      </c>
      <c r="Z606" s="1265"/>
      <c r="AA606" s="1265"/>
      <c r="AB606" s="1265"/>
      <c r="AC606" s="1265"/>
      <c r="AD606" s="1265"/>
      <c r="AE606" s="1265"/>
      <c r="AF606" s="1265"/>
      <c r="AG606" s="1265"/>
      <c r="AH606" s="1265"/>
      <c r="AI606" s="1265"/>
      <c r="AJ606" s="1265"/>
      <c r="AK606" s="1265"/>
      <c r="AZ606" s="41"/>
      <c r="BA606" s="41"/>
      <c r="BB606" s="41"/>
      <c r="BC606" s="41"/>
      <c r="BD606" s="41"/>
      <c r="BE606" s="1278">
        <f t="shared" si="9"/>
        <v>1</v>
      </c>
      <c r="BF606" s="1280"/>
      <c r="BG606" s="1272">
        <f t="shared" si="1"/>
        <v>2</v>
      </c>
      <c r="BH606" s="1274"/>
      <c r="BI606" s="1278">
        <f t="shared" si="10"/>
        <v>0</v>
      </c>
      <c r="BJ606" s="1280"/>
      <c r="BK606" s="1272">
        <f t="shared" si="2"/>
        <v>0</v>
      </c>
      <c r="BL606" s="1274"/>
      <c r="BN606" s="1272">
        <f t="shared" si="3"/>
        <v>0</v>
      </c>
      <c r="BO606" s="1273"/>
      <c r="BP606" s="1273"/>
      <c r="BQ606" s="1273"/>
      <c r="BR606" s="1283"/>
      <c r="BS606" s="1272">
        <f t="shared" si="4"/>
        <v>5</v>
      </c>
      <c r="BT606" s="1273"/>
      <c r="BU606" s="1273"/>
      <c r="BV606" s="1273"/>
      <c r="BW606" s="1274"/>
      <c r="BX606" s="1272">
        <f t="shared" si="5"/>
        <v>0</v>
      </c>
      <c r="BY606" s="1273"/>
      <c r="BZ606" s="1273"/>
      <c r="CA606" s="1273"/>
      <c r="CB606" s="1274"/>
      <c r="CC606" s="1272">
        <f t="shared" si="6"/>
        <v>0</v>
      </c>
      <c r="CD606" s="1273"/>
      <c r="CE606" s="1273"/>
      <c r="CF606" s="1273"/>
      <c r="CG606" s="1274"/>
      <c r="CH606" s="1272">
        <f t="shared" si="7"/>
        <v>0</v>
      </c>
      <c r="CI606" s="1273"/>
      <c r="CJ606" s="1273"/>
      <c r="CK606" s="1273"/>
      <c r="CL606" s="1274"/>
      <c r="CM606" s="1281">
        <f t="shared" si="8"/>
        <v>0</v>
      </c>
      <c r="CN606" s="1282"/>
      <c r="CO606" s="1282"/>
      <c r="CP606" s="1282"/>
      <c r="CQ606" s="1283"/>
      <c r="CS606" s="1284">
        <f t="shared" si="11"/>
        <v>0</v>
      </c>
      <c r="CT606" s="1285"/>
      <c r="CU606" s="1285"/>
      <c r="CV606" s="1285"/>
      <c r="CW606" s="1286"/>
      <c r="CX606" s="1284">
        <f t="shared" si="12"/>
        <v>0</v>
      </c>
      <c r="CY606" s="1285"/>
      <c r="CZ606" s="1285"/>
      <c r="DA606" s="1285"/>
      <c r="DB606" s="1286"/>
      <c r="DC606" s="1284">
        <f t="shared" si="13"/>
        <v>0</v>
      </c>
      <c r="DD606" s="1285"/>
      <c r="DE606" s="1285"/>
      <c r="DF606" s="1285"/>
      <c r="DG606" s="1286"/>
      <c r="DH606" s="1284">
        <f t="shared" si="14"/>
        <v>0</v>
      </c>
      <c r="DI606" s="1285"/>
      <c r="DJ606" s="1285"/>
      <c r="DK606" s="1285"/>
      <c r="DL606" s="1286"/>
      <c r="DM606" s="1284">
        <f t="shared" si="15"/>
        <v>0</v>
      </c>
      <c r="DN606" s="1285"/>
      <c r="DO606" s="1285"/>
      <c r="DP606" s="1285"/>
      <c r="DQ606" s="1286"/>
      <c r="DR606" s="1284">
        <f t="shared" si="16"/>
        <v>0</v>
      </c>
      <c r="DS606" s="1285"/>
      <c r="DT606" s="1285"/>
      <c r="DU606" s="1285"/>
      <c r="DV606" s="1286"/>
    </row>
    <row r="607" spans="1:126" ht="12.95" customHeight="1">
      <c r="A607" s="4"/>
      <c r="B607" t="s">
        <v>650</v>
      </c>
      <c r="C607"/>
      <c r="G607" s="1268"/>
      <c r="H607" s="1268"/>
      <c r="I607" s="1268"/>
      <c r="J607" s="1268"/>
      <c r="K607" s="1268"/>
      <c r="L607" s="1268"/>
      <c r="O607" s="42" t="s">
        <v>818</v>
      </c>
      <c r="P607" s="1266"/>
      <c r="Q607" s="1266"/>
      <c r="R607" s="1266"/>
      <c r="T607" s="4"/>
      <c r="U607" t="s">
        <v>650</v>
      </c>
      <c r="Z607" s="1268"/>
      <c r="AA607" s="1268"/>
      <c r="AB607" s="1268"/>
      <c r="AC607" s="1268"/>
      <c r="AD607" s="1268"/>
      <c r="AE607" s="1268"/>
      <c r="AH607" s="42" t="s">
        <v>818</v>
      </c>
      <c r="AI607" s="1266"/>
      <c r="AJ607" s="1266"/>
      <c r="AK607" s="1266"/>
      <c r="AZ607" s="41"/>
      <c r="BA607" s="41"/>
      <c r="BB607" s="41"/>
      <c r="BC607" s="41"/>
      <c r="BD607" s="41"/>
      <c r="BE607" s="1278">
        <f t="shared" si="9"/>
        <v>1</v>
      </c>
      <c r="BF607" s="1280"/>
      <c r="BG607" s="1272">
        <f t="shared" si="1"/>
        <v>5</v>
      </c>
      <c r="BH607" s="1274"/>
      <c r="BI607" s="1278">
        <f t="shared" si="10"/>
        <v>0</v>
      </c>
      <c r="BJ607" s="1280"/>
      <c r="BK607" s="1272">
        <f t="shared" si="2"/>
        <v>0</v>
      </c>
      <c r="BL607" s="1274"/>
      <c r="BN607" s="1272">
        <f t="shared" si="3"/>
        <v>0</v>
      </c>
      <c r="BO607" s="1273"/>
      <c r="BP607" s="1273"/>
      <c r="BQ607" s="1273"/>
      <c r="BR607" s="1283"/>
      <c r="BS607" s="1272">
        <f t="shared" si="4"/>
        <v>0</v>
      </c>
      <c r="BT607" s="1273"/>
      <c r="BU607" s="1273"/>
      <c r="BV607" s="1273"/>
      <c r="BW607" s="1274"/>
      <c r="BX607" s="1272">
        <f t="shared" si="5"/>
        <v>2</v>
      </c>
      <c r="BY607" s="1273"/>
      <c r="BZ607" s="1273"/>
      <c r="CA607" s="1273"/>
      <c r="CB607" s="1274"/>
      <c r="CC607" s="1272">
        <f t="shared" si="6"/>
        <v>0</v>
      </c>
      <c r="CD607" s="1273"/>
      <c r="CE607" s="1273"/>
      <c r="CF607" s="1273"/>
      <c r="CG607" s="1274"/>
      <c r="CH607" s="1272">
        <f t="shared" si="7"/>
        <v>0</v>
      </c>
      <c r="CI607" s="1273"/>
      <c r="CJ607" s="1273"/>
      <c r="CK607" s="1273"/>
      <c r="CL607" s="1274"/>
      <c r="CM607" s="1281">
        <f t="shared" si="8"/>
        <v>0</v>
      </c>
      <c r="CN607" s="1282"/>
      <c r="CO607" s="1282"/>
      <c r="CP607" s="1282"/>
      <c r="CQ607" s="1283"/>
      <c r="CS607" s="1284">
        <f t="shared" si="11"/>
        <v>0</v>
      </c>
      <c r="CT607" s="1285"/>
      <c r="CU607" s="1285"/>
      <c r="CV607" s="1285"/>
      <c r="CW607" s="1286"/>
      <c r="CX607" s="1284">
        <f t="shared" si="12"/>
        <v>0</v>
      </c>
      <c r="CY607" s="1285"/>
      <c r="CZ607" s="1285"/>
      <c r="DA607" s="1285"/>
      <c r="DB607" s="1286"/>
      <c r="DC607" s="1284">
        <f t="shared" si="13"/>
        <v>0</v>
      </c>
      <c r="DD607" s="1285"/>
      <c r="DE607" s="1285"/>
      <c r="DF607" s="1285"/>
      <c r="DG607" s="1286"/>
      <c r="DH607" s="1284">
        <f t="shared" si="14"/>
        <v>0</v>
      </c>
      <c r="DI607" s="1285"/>
      <c r="DJ607" s="1285"/>
      <c r="DK607" s="1285"/>
      <c r="DL607" s="1286"/>
      <c r="DM607" s="1284">
        <f t="shared" si="15"/>
        <v>0</v>
      </c>
      <c r="DN607" s="1285"/>
      <c r="DO607" s="1285"/>
      <c r="DP607" s="1285"/>
      <c r="DQ607" s="1286"/>
      <c r="DR607" s="1284">
        <f t="shared" si="16"/>
        <v>0</v>
      </c>
      <c r="DS607" s="1285"/>
      <c r="DT607" s="1285"/>
      <c r="DU607" s="1285"/>
      <c r="DV607" s="1286"/>
    </row>
    <row r="608" spans="1:126" s="5" customFormat="1" ht="12.95" customHeight="1">
      <c r="A608" s="4"/>
      <c r="B608" t="s">
        <v>834</v>
      </c>
      <c r="C608"/>
      <c r="D608"/>
      <c r="E608"/>
      <c r="F608"/>
      <c r="G608"/>
      <c r="H608" s="1117"/>
      <c r="I608" s="1117"/>
      <c r="J608" s="1117"/>
      <c r="K608" s="1117"/>
      <c r="L608" s="1117"/>
      <c r="M608" s="1117"/>
      <c r="N608" s="1117"/>
      <c r="O608" s="1117"/>
      <c r="P608" s="1117"/>
      <c r="Q608" s="1117"/>
      <c r="R608" s="1117"/>
      <c r="S608"/>
      <c r="T608" s="4"/>
      <c r="U608" t="s">
        <v>834</v>
      </c>
      <c r="V608"/>
      <c r="W608"/>
      <c r="X608"/>
      <c r="Y608"/>
      <c r="Z608"/>
      <c r="AA608" s="1117"/>
      <c r="AB608" s="1117"/>
      <c r="AC608" s="1117"/>
      <c r="AD608" s="1117"/>
      <c r="AE608" s="1117"/>
      <c r="AF608" s="1117"/>
      <c r="AG608" s="1117"/>
      <c r="AH608" s="1117"/>
      <c r="AI608" s="1117"/>
      <c r="AJ608" s="1117"/>
      <c r="AK608" s="1117"/>
      <c r="AL608"/>
      <c r="AZ608" s="41"/>
      <c r="BA608" s="41"/>
      <c r="BB608" s="41"/>
      <c r="BC608" s="41"/>
      <c r="BD608" s="41"/>
      <c r="BE608" s="1278">
        <f t="shared" si="9"/>
        <v>1</v>
      </c>
      <c r="BF608" s="1280"/>
      <c r="BG608" s="1272">
        <f t="shared" si="1"/>
        <v>2</v>
      </c>
      <c r="BH608" s="1274"/>
      <c r="BI608" s="1278">
        <f t="shared" si="10"/>
        <v>0</v>
      </c>
      <c r="BJ608" s="1280"/>
      <c r="BK608" s="1272">
        <f t="shared" si="2"/>
        <v>0</v>
      </c>
      <c r="BL608" s="1274"/>
      <c r="BN608" s="1272">
        <f t="shared" si="3"/>
        <v>0</v>
      </c>
      <c r="BO608" s="1273"/>
      <c r="BP608" s="1273"/>
      <c r="BQ608" s="1273"/>
      <c r="BR608" s="1283"/>
      <c r="BS608" s="1272">
        <f t="shared" si="4"/>
        <v>0</v>
      </c>
      <c r="BT608" s="1273"/>
      <c r="BU608" s="1273"/>
      <c r="BV608" s="1273"/>
      <c r="BW608" s="1274"/>
      <c r="BX608" s="1272">
        <f t="shared" si="5"/>
        <v>0</v>
      </c>
      <c r="BY608" s="1273"/>
      <c r="BZ608" s="1273"/>
      <c r="CA608" s="1273"/>
      <c r="CB608" s="1274"/>
      <c r="CC608" s="1272">
        <f t="shared" si="6"/>
        <v>0</v>
      </c>
      <c r="CD608" s="1273"/>
      <c r="CE608" s="1273"/>
      <c r="CF608" s="1273"/>
      <c r="CG608" s="1274"/>
      <c r="CH608" s="1272">
        <f t="shared" si="7"/>
        <v>0</v>
      </c>
      <c r="CI608" s="1273"/>
      <c r="CJ608" s="1273"/>
      <c r="CK608" s="1273"/>
      <c r="CL608" s="1274"/>
      <c r="CM608" s="1281">
        <f t="shared" si="8"/>
        <v>0</v>
      </c>
      <c r="CN608" s="1282"/>
      <c r="CO608" s="1282"/>
      <c r="CP608" s="1282"/>
      <c r="CQ608" s="1283"/>
      <c r="CS608" s="1284">
        <f t="shared" si="11"/>
        <v>0</v>
      </c>
      <c r="CT608" s="1285"/>
      <c r="CU608" s="1285"/>
      <c r="CV608" s="1285"/>
      <c r="CW608" s="1286"/>
      <c r="CX608" s="1284">
        <f t="shared" si="12"/>
        <v>0</v>
      </c>
      <c r="CY608" s="1285"/>
      <c r="CZ608" s="1285"/>
      <c r="DA608" s="1285"/>
      <c r="DB608" s="1286"/>
      <c r="DC608" s="1284">
        <f t="shared" si="13"/>
        <v>0</v>
      </c>
      <c r="DD608" s="1285"/>
      <c r="DE608" s="1285"/>
      <c r="DF608" s="1285"/>
      <c r="DG608" s="1286"/>
      <c r="DH608" s="1284">
        <f t="shared" si="14"/>
        <v>0</v>
      </c>
      <c r="DI608" s="1285"/>
      <c r="DJ608" s="1285"/>
      <c r="DK608" s="1285"/>
      <c r="DL608" s="1286"/>
      <c r="DM608" s="1284">
        <f t="shared" si="15"/>
        <v>0</v>
      </c>
      <c r="DN608" s="1285"/>
      <c r="DO608" s="1285"/>
      <c r="DP608" s="1285"/>
      <c r="DQ608" s="1286"/>
      <c r="DR608" s="1284">
        <f t="shared" si="16"/>
        <v>0</v>
      </c>
      <c r="DS608" s="1285"/>
      <c r="DT608" s="1285"/>
      <c r="DU608" s="1285"/>
      <c r="DV608" s="1286"/>
    </row>
    <row r="609" spans="1:126" s="5" customFormat="1" ht="12.95" customHeight="1">
      <c r="A609" s="4"/>
      <c r="B609" t="s">
        <v>836</v>
      </c>
      <c r="C609"/>
      <c r="D609"/>
      <c r="E609"/>
      <c r="F609"/>
      <c r="G609"/>
      <c r="H609"/>
      <c r="I609"/>
      <c r="J609"/>
      <c r="K609"/>
      <c r="L609"/>
      <c r="M609"/>
      <c r="N609" s="1065" t="s">
        <v>482</v>
      </c>
      <c r="O609" s="1065"/>
      <c r="P609"/>
      <c r="Q609"/>
      <c r="R609"/>
      <c r="S609"/>
      <c r="T609" s="4"/>
      <c r="U609" t="s">
        <v>836</v>
      </c>
      <c r="V609"/>
      <c r="W609"/>
      <c r="X609"/>
      <c r="Y609"/>
      <c r="Z609"/>
      <c r="AA609"/>
      <c r="AB609"/>
      <c r="AC609"/>
      <c r="AD609"/>
      <c r="AE609"/>
      <c r="AF609"/>
      <c r="AG609" s="1065" t="s">
        <v>482</v>
      </c>
      <c r="AH609" s="1065"/>
      <c r="AI609"/>
      <c r="AJ609"/>
      <c r="AK609"/>
      <c r="AL609"/>
      <c r="AZ609" s="41"/>
      <c r="BA609" s="41"/>
      <c r="BB609" s="41"/>
      <c r="BC609" s="41"/>
      <c r="BD609" s="41"/>
      <c r="BE609" s="1278">
        <f t="shared" si="9"/>
        <v>0</v>
      </c>
      <c r="BF609" s="1280"/>
      <c r="BG609" s="1272">
        <f t="shared" si="1"/>
        <v>0</v>
      </c>
      <c r="BH609" s="1274"/>
      <c r="BI609" s="1278">
        <f t="shared" si="10"/>
        <v>0</v>
      </c>
      <c r="BJ609" s="1280"/>
      <c r="BK609" s="1272">
        <f t="shared" si="2"/>
        <v>0</v>
      </c>
      <c r="BL609" s="1274"/>
      <c r="BN609" s="1272">
        <f t="shared" si="3"/>
        <v>0</v>
      </c>
      <c r="BO609" s="1273"/>
      <c r="BP609" s="1273"/>
      <c r="BQ609" s="1273"/>
      <c r="BR609" s="1283"/>
      <c r="BS609" s="1272">
        <f t="shared" si="4"/>
        <v>0</v>
      </c>
      <c r="BT609" s="1273"/>
      <c r="BU609" s="1273"/>
      <c r="BV609" s="1273"/>
      <c r="BW609" s="1274"/>
      <c r="BX609" s="1272">
        <f t="shared" si="5"/>
        <v>0</v>
      </c>
      <c r="BY609" s="1273"/>
      <c r="BZ609" s="1273"/>
      <c r="CA609" s="1273"/>
      <c r="CB609" s="1274"/>
      <c r="CC609" s="1272">
        <f t="shared" si="6"/>
        <v>0</v>
      </c>
      <c r="CD609" s="1273"/>
      <c r="CE609" s="1273"/>
      <c r="CF609" s="1273"/>
      <c r="CG609" s="1274"/>
      <c r="CH609" s="1272">
        <f t="shared" si="7"/>
        <v>0</v>
      </c>
      <c r="CI609" s="1273"/>
      <c r="CJ609" s="1273"/>
      <c r="CK609" s="1273"/>
      <c r="CL609" s="1274"/>
      <c r="CM609" s="1281">
        <f t="shared" si="8"/>
        <v>0</v>
      </c>
      <c r="CN609" s="1282"/>
      <c r="CO609" s="1282"/>
      <c r="CP609" s="1282"/>
      <c r="CQ609" s="1283"/>
      <c r="CS609" s="1284">
        <f t="shared" si="11"/>
        <v>0</v>
      </c>
      <c r="CT609" s="1285"/>
      <c r="CU609" s="1285"/>
      <c r="CV609" s="1285"/>
      <c r="CW609" s="1286"/>
      <c r="CX609" s="1284">
        <f t="shared" si="12"/>
        <v>0</v>
      </c>
      <c r="CY609" s="1285"/>
      <c r="CZ609" s="1285"/>
      <c r="DA609" s="1285"/>
      <c r="DB609" s="1286"/>
      <c r="DC609" s="1284">
        <f t="shared" si="13"/>
        <v>0</v>
      </c>
      <c r="DD609" s="1285"/>
      <c r="DE609" s="1285"/>
      <c r="DF609" s="1285"/>
      <c r="DG609" s="1286"/>
      <c r="DH609" s="1284">
        <f t="shared" si="14"/>
        <v>0</v>
      </c>
      <c r="DI609" s="1285"/>
      <c r="DJ609" s="1285"/>
      <c r="DK609" s="1285"/>
      <c r="DL609" s="1286"/>
      <c r="DM609" s="1284">
        <f t="shared" si="15"/>
        <v>0</v>
      </c>
      <c r="DN609" s="1285"/>
      <c r="DO609" s="1285"/>
      <c r="DP609" s="1285"/>
      <c r="DQ609" s="1286"/>
      <c r="DR609" s="1284">
        <f t="shared" si="16"/>
        <v>0</v>
      </c>
      <c r="DS609" s="1285"/>
      <c r="DT609" s="1285"/>
      <c r="DU609" s="1285"/>
      <c r="DV609" s="1286"/>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8">
        <f t="shared" si="9"/>
        <v>0</v>
      </c>
      <c r="BF610" s="1280"/>
      <c r="BG610" s="1272">
        <f t="shared" si="1"/>
        <v>0</v>
      </c>
      <c r="BH610" s="1274"/>
      <c r="BI610" s="1278">
        <f t="shared" si="10"/>
        <v>0</v>
      </c>
      <c r="BJ610" s="1280"/>
      <c r="BK610" s="1272">
        <f t="shared" si="2"/>
        <v>0</v>
      </c>
      <c r="BL610" s="1274"/>
      <c r="BN610" s="1272">
        <f t="shared" si="3"/>
        <v>0</v>
      </c>
      <c r="BO610" s="1273"/>
      <c r="BP610" s="1273"/>
      <c r="BQ610" s="1273"/>
      <c r="BR610" s="1283"/>
      <c r="BS610" s="1272">
        <f t="shared" si="4"/>
        <v>0</v>
      </c>
      <c r="BT610" s="1273"/>
      <c r="BU610" s="1273"/>
      <c r="BV610" s="1273"/>
      <c r="BW610" s="1274"/>
      <c r="BX610" s="1272">
        <f t="shared" si="5"/>
        <v>0</v>
      </c>
      <c r="BY610" s="1273"/>
      <c r="BZ610" s="1273"/>
      <c r="CA610" s="1273"/>
      <c r="CB610" s="1274"/>
      <c r="CC610" s="1272">
        <f t="shared" si="6"/>
        <v>0</v>
      </c>
      <c r="CD610" s="1273"/>
      <c r="CE610" s="1273"/>
      <c r="CF610" s="1273"/>
      <c r="CG610" s="1274"/>
      <c r="CH610" s="1272">
        <f t="shared" si="7"/>
        <v>0</v>
      </c>
      <c r="CI610" s="1273"/>
      <c r="CJ610" s="1273"/>
      <c r="CK610" s="1273"/>
      <c r="CL610" s="1274"/>
      <c r="CM610" s="1281">
        <f t="shared" si="8"/>
        <v>0</v>
      </c>
      <c r="CN610" s="1282"/>
      <c r="CO610" s="1282"/>
      <c r="CP610" s="1282"/>
      <c r="CQ610" s="1283"/>
      <c r="CS610" s="1284">
        <f t="shared" si="11"/>
        <v>0</v>
      </c>
      <c r="CT610" s="1285"/>
      <c r="CU610" s="1285"/>
      <c r="CV610" s="1285"/>
      <c r="CW610" s="1286"/>
      <c r="CX610" s="1284">
        <f t="shared" si="12"/>
        <v>0</v>
      </c>
      <c r="CY610" s="1285"/>
      <c r="CZ610" s="1285"/>
      <c r="DA610" s="1285"/>
      <c r="DB610" s="1286"/>
      <c r="DC610" s="1284">
        <f t="shared" si="13"/>
        <v>0</v>
      </c>
      <c r="DD610" s="1285"/>
      <c r="DE610" s="1285"/>
      <c r="DF610" s="1285"/>
      <c r="DG610" s="1286"/>
      <c r="DH610" s="1284">
        <f t="shared" si="14"/>
        <v>0</v>
      </c>
      <c r="DI610" s="1285"/>
      <c r="DJ610" s="1285"/>
      <c r="DK610" s="1285"/>
      <c r="DL610" s="1286"/>
      <c r="DM610" s="1284">
        <f t="shared" si="15"/>
        <v>0</v>
      </c>
      <c r="DN610" s="1285"/>
      <c r="DO610" s="1285"/>
      <c r="DP610" s="1285"/>
      <c r="DQ610" s="1286"/>
      <c r="DR610" s="1284">
        <f t="shared" si="16"/>
        <v>0</v>
      </c>
      <c r="DS610" s="1285"/>
      <c r="DT610" s="1285"/>
      <c r="DU610" s="1285"/>
      <c r="DV610" s="1286"/>
    </row>
    <row r="611" spans="1:126" ht="12.95" customHeight="1">
      <c r="A611" s="61" t="s">
        <v>32</v>
      </c>
      <c r="B611" t="s">
        <v>82</v>
      </c>
      <c r="C611"/>
      <c r="G611" s="1267">
        <f>C567</f>
        <v>0</v>
      </c>
      <c r="H611" s="1267"/>
      <c r="I611" s="1267"/>
      <c r="J611" s="1267"/>
      <c r="K611" s="1267"/>
      <c r="L611" s="1267"/>
      <c r="M611" s="1267"/>
      <c r="N611" s="1267"/>
      <c r="O611" s="1267"/>
      <c r="P611" s="1267"/>
      <c r="Q611" s="1267"/>
      <c r="R611" s="1267"/>
      <c r="T611" s="61" t="s">
        <v>33</v>
      </c>
      <c r="U611" t="s">
        <v>82</v>
      </c>
      <c r="Z611" s="1267">
        <f>C568</f>
        <v>0</v>
      </c>
      <c r="AA611" s="1267"/>
      <c r="AB611" s="1267"/>
      <c r="AC611" s="1267"/>
      <c r="AD611" s="1267"/>
      <c r="AE611" s="1267"/>
      <c r="AF611" s="1267"/>
      <c r="AG611" s="1267"/>
      <c r="AH611" s="1267"/>
      <c r="AI611" s="1267"/>
      <c r="AJ611" s="1267"/>
      <c r="AK611" s="1267"/>
      <c r="AZ611" s="41"/>
      <c r="BA611" s="41"/>
      <c r="BB611" s="41"/>
      <c r="BC611" s="41"/>
      <c r="BD611" s="41"/>
      <c r="BE611" s="1278">
        <f t="shared" si="9"/>
        <v>0</v>
      </c>
      <c r="BF611" s="1280"/>
      <c r="BG611" s="1272">
        <f t="shared" si="1"/>
        <v>0</v>
      </c>
      <c r="BH611" s="1274"/>
      <c r="BI611" s="1278">
        <f t="shared" si="10"/>
        <v>0</v>
      </c>
      <c r="BJ611" s="1280"/>
      <c r="BK611" s="1272">
        <f t="shared" si="2"/>
        <v>0</v>
      </c>
      <c r="BL611" s="1274"/>
      <c r="BN611" s="1272">
        <f t="shared" si="3"/>
        <v>0</v>
      </c>
      <c r="BO611" s="1273"/>
      <c r="BP611" s="1273"/>
      <c r="BQ611" s="1273"/>
      <c r="BR611" s="1283"/>
      <c r="BS611" s="1272">
        <f t="shared" si="4"/>
        <v>0</v>
      </c>
      <c r="BT611" s="1273"/>
      <c r="BU611" s="1273"/>
      <c r="BV611" s="1273"/>
      <c r="BW611" s="1274"/>
      <c r="BX611" s="1272">
        <f t="shared" si="5"/>
        <v>0</v>
      </c>
      <c r="BY611" s="1273"/>
      <c r="BZ611" s="1273"/>
      <c r="CA611" s="1273"/>
      <c r="CB611" s="1274"/>
      <c r="CC611" s="1272">
        <f t="shared" si="6"/>
        <v>0</v>
      </c>
      <c r="CD611" s="1273"/>
      <c r="CE611" s="1273"/>
      <c r="CF611" s="1273"/>
      <c r="CG611" s="1274"/>
      <c r="CH611" s="1272">
        <f t="shared" si="7"/>
        <v>0</v>
      </c>
      <c r="CI611" s="1273"/>
      <c r="CJ611" s="1273"/>
      <c r="CK611" s="1273"/>
      <c r="CL611" s="1274"/>
      <c r="CM611" s="1281">
        <f t="shared" si="8"/>
        <v>0</v>
      </c>
      <c r="CN611" s="1282"/>
      <c r="CO611" s="1282"/>
      <c r="CP611" s="1282"/>
      <c r="CQ611" s="1283"/>
      <c r="CS611" s="1284">
        <f t="shared" si="11"/>
        <v>0</v>
      </c>
      <c r="CT611" s="1285"/>
      <c r="CU611" s="1285"/>
      <c r="CV611" s="1285"/>
      <c r="CW611" s="1286"/>
      <c r="CX611" s="1284">
        <f t="shared" si="12"/>
        <v>0</v>
      </c>
      <c r="CY611" s="1285"/>
      <c r="CZ611" s="1285"/>
      <c r="DA611" s="1285"/>
      <c r="DB611" s="1286"/>
      <c r="DC611" s="1284">
        <f t="shared" si="13"/>
        <v>0</v>
      </c>
      <c r="DD611" s="1285"/>
      <c r="DE611" s="1285"/>
      <c r="DF611" s="1285"/>
      <c r="DG611" s="1286"/>
      <c r="DH611" s="1284">
        <f t="shared" si="14"/>
        <v>0</v>
      </c>
      <c r="DI611" s="1285"/>
      <c r="DJ611" s="1285"/>
      <c r="DK611" s="1285"/>
      <c r="DL611" s="1286"/>
      <c r="DM611" s="1284">
        <f t="shared" si="15"/>
        <v>0</v>
      </c>
      <c r="DN611" s="1285"/>
      <c r="DO611" s="1285"/>
      <c r="DP611" s="1285"/>
      <c r="DQ611" s="1286"/>
      <c r="DR611" s="1284">
        <f t="shared" si="16"/>
        <v>0</v>
      </c>
      <c r="DS611" s="1285"/>
      <c r="DT611" s="1285"/>
      <c r="DU611" s="1285"/>
      <c r="DV611" s="1286"/>
    </row>
    <row r="612" spans="1:126" ht="12.95" customHeight="1">
      <c r="B612" t="s">
        <v>372</v>
      </c>
      <c r="C612"/>
      <c r="G612" s="1117"/>
      <c r="H612" s="1117"/>
      <c r="I612" s="1117"/>
      <c r="J612" s="1117"/>
      <c r="K612" s="1117"/>
      <c r="L612" s="1117"/>
      <c r="M612" s="1117"/>
      <c r="N612" s="1117"/>
      <c r="O612" s="1117"/>
      <c r="P612" s="1117"/>
      <c r="Q612" s="1117"/>
      <c r="R612" s="1117"/>
      <c r="U612" t="s">
        <v>372</v>
      </c>
      <c r="Z612" s="1117"/>
      <c r="AA612" s="1117"/>
      <c r="AB612" s="1117"/>
      <c r="AC612" s="1117"/>
      <c r="AD612" s="1117"/>
      <c r="AE612" s="1117"/>
      <c r="AF612" s="1117"/>
      <c r="AG612" s="1117"/>
      <c r="AH612" s="1117"/>
      <c r="AI612" s="1117"/>
      <c r="AJ612" s="1117"/>
      <c r="AK612" s="1117"/>
      <c r="AZ612" s="41"/>
      <c r="BA612" s="41"/>
      <c r="BB612" s="41"/>
      <c r="BC612" s="41"/>
      <c r="BD612" s="41"/>
      <c r="BE612" s="1278">
        <f t="shared" si="9"/>
        <v>0</v>
      </c>
      <c r="BF612" s="1280"/>
      <c r="BG612" s="1272">
        <f t="shared" si="1"/>
        <v>0</v>
      </c>
      <c r="BH612" s="1274"/>
      <c r="BI612" s="1278">
        <f t="shared" si="10"/>
        <v>0</v>
      </c>
      <c r="BJ612" s="1280"/>
      <c r="BK612" s="1272">
        <f t="shared" si="2"/>
        <v>0</v>
      </c>
      <c r="BL612" s="1274"/>
      <c r="BN612" s="1272">
        <f t="shared" si="3"/>
        <v>0</v>
      </c>
      <c r="BO612" s="1273"/>
      <c r="BP612" s="1273"/>
      <c r="BQ612" s="1273"/>
      <c r="BR612" s="1283"/>
      <c r="BS612" s="1272">
        <f t="shared" si="4"/>
        <v>0</v>
      </c>
      <c r="BT612" s="1273"/>
      <c r="BU612" s="1273"/>
      <c r="BV612" s="1273"/>
      <c r="BW612" s="1274"/>
      <c r="BX612" s="1272">
        <f t="shared" si="5"/>
        <v>0</v>
      </c>
      <c r="BY612" s="1273"/>
      <c r="BZ612" s="1273"/>
      <c r="CA612" s="1273"/>
      <c r="CB612" s="1274"/>
      <c r="CC612" s="1272">
        <f t="shared" si="6"/>
        <v>0</v>
      </c>
      <c r="CD612" s="1273"/>
      <c r="CE612" s="1273"/>
      <c r="CF612" s="1273"/>
      <c r="CG612" s="1274"/>
      <c r="CH612" s="1272">
        <f t="shared" si="7"/>
        <v>0</v>
      </c>
      <c r="CI612" s="1273"/>
      <c r="CJ612" s="1273"/>
      <c r="CK612" s="1273"/>
      <c r="CL612" s="1274"/>
      <c r="CM612" s="1281">
        <f t="shared" si="8"/>
        <v>0</v>
      </c>
      <c r="CN612" s="1282"/>
      <c r="CO612" s="1282"/>
      <c r="CP612" s="1282"/>
      <c r="CQ612" s="1283"/>
      <c r="CS612" s="1284">
        <f t="shared" si="11"/>
        <v>0</v>
      </c>
      <c r="CT612" s="1285"/>
      <c r="CU612" s="1285"/>
      <c r="CV612" s="1285"/>
      <c r="CW612" s="1286"/>
      <c r="CX612" s="1284">
        <f t="shared" si="12"/>
        <v>0</v>
      </c>
      <c r="CY612" s="1285"/>
      <c r="CZ612" s="1285"/>
      <c r="DA612" s="1285"/>
      <c r="DB612" s="1286"/>
      <c r="DC612" s="1284">
        <f t="shared" si="13"/>
        <v>0</v>
      </c>
      <c r="DD612" s="1285"/>
      <c r="DE612" s="1285"/>
      <c r="DF612" s="1285"/>
      <c r="DG612" s="1286"/>
      <c r="DH612" s="1284">
        <f t="shared" si="14"/>
        <v>0</v>
      </c>
      <c r="DI612" s="1285"/>
      <c r="DJ612" s="1285"/>
      <c r="DK612" s="1285"/>
      <c r="DL612" s="1286"/>
      <c r="DM612" s="1284">
        <f t="shared" si="15"/>
        <v>0</v>
      </c>
      <c r="DN612" s="1285"/>
      <c r="DO612" s="1285"/>
      <c r="DP612" s="1285"/>
      <c r="DQ612" s="1286"/>
      <c r="DR612" s="1284">
        <f t="shared" si="16"/>
        <v>0</v>
      </c>
      <c r="DS612" s="1285"/>
      <c r="DT612" s="1285"/>
      <c r="DU612" s="1285"/>
      <c r="DV612" s="1286"/>
    </row>
    <row r="613" spans="1:126" ht="12.95" customHeight="1">
      <c r="B613" t="s">
        <v>430</v>
      </c>
      <c r="C613"/>
      <c r="G613" s="1117"/>
      <c r="H613" s="1117"/>
      <c r="I613" s="1117"/>
      <c r="J613" s="1117"/>
      <c r="K613" s="1117"/>
      <c r="L613" s="1117"/>
      <c r="M613" s="1117"/>
      <c r="N613" s="1117"/>
      <c r="O613" s="1117"/>
      <c r="P613" s="1117"/>
      <c r="Q613" s="1117"/>
      <c r="R613" s="1117"/>
      <c r="U613" t="s">
        <v>430</v>
      </c>
      <c r="Z613" s="1265"/>
      <c r="AA613" s="1265"/>
      <c r="AB613" s="1265"/>
      <c r="AC613" s="1265"/>
      <c r="AD613" s="1265"/>
      <c r="AE613" s="1265"/>
      <c r="AF613" s="1265"/>
      <c r="AG613" s="1265"/>
      <c r="AH613" s="1265"/>
      <c r="AI613" s="1265"/>
      <c r="AJ613" s="1265"/>
      <c r="AK613" s="1265"/>
      <c r="AL613" s="303"/>
      <c r="BA613" s="41"/>
      <c r="BB613" s="41"/>
      <c r="BC613" s="41"/>
      <c r="BD613" s="41"/>
      <c r="BE613" s="1278">
        <f t="shared" si="9"/>
        <v>0</v>
      </c>
      <c r="BF613" s="1280"/>
      <c r="BG613" s="1272">
        <f t="shared" si="1"/>
        <v>0</v>
      </c>
      <c r="BH613" s="1274"/>
      <c r="BI613" s="1278">
        <f t="shared" si="10"/>
        <v>0</v>
      </c>
      <c r="BJ613" s="1280"/>
      <c r="BK613" s="1272">
        <f t="shared" si="2"/>
        <v>0</v>
      </c>
      <c r="BL613" s="1274"/>
      <c r="BN613" s="1272">
        <f t="shared" si="3"/>
        <v>0</v>
      </c>
      <c r="BO613" s="1273"/>
      <c r="BP613" s="1273"/>
      <c r="BQ613" s="1273"/>
      <c r="BR613" s="1283"/>
      <c r="BS613" s="1272">
        <f t="shared" si="4"/>
        <v>0</v>
      </c>
      <c r="BT613" s="1273"/>
      <c r="BU613" s="1273"/>
      <c r="BV613" s="1273"/>
      <c r="BW613" s="1274"/>
      <c r="BX613" s="1272">
        <f t="shared" si="5"/>
        <v>0</v>
      </c>
      <c r="BY613" s="1273"/>
      <c r="BZ613" s="1273"/>
      <c r="CA613" s="1273"/>
      <c r="CB613" s="1274"/>
      <c r="CC613" s="1272">
        <f t="shared" si="6"/>
        <v>0</v>
      </c>
      <c r="CD613" s="1273"/>
      <c r="CE613" s="1273"/>
      <c r="CF613" s="1273"/>
      <c r="CG613" s="1274"/>
      <c r="CH613" s="1272">
        <f t="shared" si="7"/>
        <v>0</v>
      </c>
      <c r="CI613" s="1273"/>
      <c r="CJ613" s="1273"/>
      <c r="CK613" s="1273"/>
      <c r="CL613" s="1274"/>
      <c r="CM613" s="1281">
        <f t="shared" si="8"/>
        <v>0</v>
      </c>
      <c r="CN613" s="1282"/>
      <c r="CO613" s="1282"/>
      <c r="CP613" s="1282"/>
      <c r="CQ613" s="1283"/>
      <c r="CS613" s="1284">
        <f t="shared" si="11"/>
        <v>0</v>
      </c>
      <c r="CT613" s="1285"/>
      <c r="CU613" s="1285"/>
      <c r="CV613" s="1285"/>
      <c r="CW613" s="1286"/>
      <c r="CX613" s="1284">
        <f t="shared" si="12"/>
        <v>0</v>
      </c>
      <c r="CY613" s="1285"/>
      <c r="CZ613" s="1285"/>
      <c r="DA613" s="1285"/>
      <c r="DB613" s="1286"/>
      <c r="DC613" s="1284">
        <f t="shared" si="13"/>
        <v>0</v>
      </c>
      <c r="DD613" s="1285"/>
      <c r="DE613" s="1285"/>
      <c r="DF613" s="1285"/>
      <c r="DG613" s="1286"/>
      <c r="DH613" s="1284">
        <f t="shared" si="14"/>
        <v>0</v>
      </c>
      <c r="DI613" s="1285"/>
      <c r="DJ613" s="1285"/>
      <c r="DK613" s="1285"/>
      <c r="DL613" s="1286"/>
      <c r="DM613" s="1284">
        <f t="shared" si="15"/>
        <v>0</v>
      </c>
      <c r="DN613" s="1285"/>
      <c r="DO613" s="1285"/>
      <c r="DP613" s="1285"/>
      <c r="DQ613" s="1286"/>
      <c r="DR613" s="1284">
        <f t="shared" si="16"/>
        <v>0</v>
      </c>
      <c r="DS613" s="1285"/>
      <c r="DT613" s="1285"/>
      <c r="DU613" s="1285"/>
      <c r="DV613" s="1286"/>
    </row>
    <row r="614" spans="1:126" ht="12.95" customHeight="1">
      <c r="B614" t="s">
        <v>833</v>
      </c>
      <c r="C614"/>
      <c r="G614" s="1117"/>
      <c r="H614" s="1117"/>
      <c r="I614" s="1117"/>
      <c r="J614" s="1117"/>
      <c r="K614" s="1117"/>
      <c r="L614" s="1117"/>
      <c r="M614" s="1117"/>
      <c r="N614" s="1117"/>
      <c r="O614" s="1117"/>
      <c r="P614" s="1117"/>
      <c r="Q614" s="1117"/>
      <c r="R614" s="1117"/>
      <c r="U614" t="s">
        <v>833</v>
      </c>
      <c r="Z614" s="1265"/>
      <c r="AA614" s="1265"/>
      <c r="AB614" s="1265"/>
      <c r="AC614" s="1265"/>
      <c r="AD614" s="1265"/>
      <c r="AE614" s="1265"/>
      <c r="AF614" s="1265"/>
      <c r="AG614" s="1265"/>
      <c r="AH614" s="1265"/>
      <c r="AI614" s="1265"/>
      <c r="AJ614" s="1265"/>
      <c r="AK614" s="1265"/>
      <c r="AL614" s="303"/>
      <c r="BA614" s="41"/>
      <c r="BB614" s="41"/>
      <c r="BC614" s="41"/>
      <c r="BD614" s="41"/>
      <c r="BE614" s="1278">
        <f t="shared" si="9"/>
        <v>0</v>
      </c>
      <c r="BF614" s="1280"/>
      <c r="BG614" s="1272">
        <f t="shared" si="1"/>
        <v>0</v>
      </c>
      <c r="BH614" s="1274"/>
      <c r="BI614" s="1278">
        <f t="shared" si="10"/>
        <v>0</v>
      </c>
      <c r="BJ614" s="1280"/>
      <c r="BK614" s="1272">
        <f t="shared" si="2"/>
        <v>0</v>
      </c>
      <c r="BL614" s="1274"/>
      <c r="BN614" s="1272">
        <f t="shared" si="3"/>
        <v>0</v>
      </c>
      <c r="BO614" s="1273"/>
      <c r="BP614" s="1273"/>
      <c r="BQ614" s="1273"/>
      <c r="BR614" s="1283"/>
      <c r="BS614" s="1272">
        <f t="shared" si="4"/>
        <v>0</v>
      </c>
      <c r="BT614" s="1273"/>
      <c r="BU614" s="1273"/>
      <c r="BV614" s="1273"/>
      <c r="BW614" s="1274"/>
      <c r="BX614" s="1272">
        <f t="shared" si="5"/>
        <v>0</v>
      </c>
      <c r="BY614" s="1273"/>
      <c r="BZ614" s="1273"/>
      <c r="CA614" s="1273"/>
      <c r="CB614" s="1274"/>
      <c r="CC614" s="1272">
        <f t="shared" si="6"/>
        <v>0</v>
      </c>
      <c r="CD614" s="1273"/>
      <c r="CE614" s="1273"/>
      <c r="CF614" s="1273"/>
      <c r="CG614" s="1274"/>
      <c r="CH614" s="1272">
        <f t="shared" si="7"/>
        <v>0</v>
      </c>
      <c r="CI614" s="1273"/>
      <c r="CJ614" s="1273"/>
      <c r="CK614" s="1273"/>
      <c r="CL614" s="1274"/>
      <c r="CM614" s="1281">
        <f t="shared" si="8"/>
        <v>0</v>
      </c>
      <c r="CN614" s="1282"/>
      <c r="CO614" s="1282"/>
      <c r="CP614" s="1282"/>
      <c r="CQ614" s="1283"/>
      <c r="CS614" s="1284">
        <f t="shared" si="11"/>
        <v>0</v>
      </c>
      <c r="CT614" s="1285"/>
      <c r="CU614" s="1285"/>
      <c r="CV614" s="1285"/>
      <c r="CW614" s="1286"/>
      <c r="CX614" s="1284">
        <f t="shared" si="12"/>
        <v>0</v>
      </c>
      <c r="CY614" s="1285"/>
      <c r="CZ614" s="1285"/>
      <c r="DA614" s="1285"/>
      <c r="DB614" s="1286"/>
      <c r="DC614" s="1284">
        <f t="shared" si="13"/>
        <v>0</v>
      </c>
      <c r="DD614" s="1285"/>
      <c r="DE614" s="1285"/>
      <c r="DF614" s="1285"/>
      <c r="DG614" s="1286"/>
      <c r="DH614" s="1284">
        <f t="shared" si="14"/>
        <v>0</v>
      </c>
      <c r="DI614" s="1285"/>
      <c r="DJ614" s="1285"/>
      <c r="DK614" s="1285"/>
      <c r="DL614" s="1286"/>
      <c r="DM614" s="1284">
        <f t="shared" si="15"/>
        <v>0</v>
      </c>
      <c r="DN614" s="1285"/>
      <c r="DO614" s="1285"/>
      <c r="DP614" s="1285"/>
      <c r="DQ614" s="1286"/>
      <c r="DR614" s="1284">
        <f t="shared" si="16"/>
        <v>0</v>
      </c>
      <c r="DS614" s="1285"/>
      <c r="DT614" s="1285"/>
      <c r="DU614" s="1285"/>
      <c r="DV614" s="1286"/>
    </row>
    <row r="615" spans="1:126" ht="12.95" customHeight="1">
      <c r="B615" t="s">
        <v>650</v>
      </c>
      <c r="C615"/>
      <c r="G615" s="1268"/>
      <c r="H615" s="1268"/>
      <c r="I615" s="1268"/>
      <c r="J615" s="1268"/>
      <c r="K615" s="1268"/>
      <c r="L615" s="1268"/>
      <c r="O615" s="42" t="s">
        <v>818</v>
      </c>
      <c r="P615" s="1266"/>
      <c r="Q615" s="1266"/>
      <c r="R615" s="1266"/>
      <c r="U615" t="s">
        <v>650</v>
      </c>
      <c r="Z615" s="1268"/>
      <c r="AA615" s="1268"/>
      <c r="AB615" s="1268"/>
      <c r="AC615" s="1268"/>
      <c r="AD615" s="1268"/>
      <c r="AE615" s="1268"/>
      <c r="AH615" s="42" t="s">
        <v>818</v>
      </c>
      <c r="AI615" s="1266"/>
      <c r="AJ615" s="1266"/>
      <c r="AK615" s="1266"/>
      <c r="AZ615" s="41"/>
      <c r="BA615" s="41"/>
      <c r="BB615" s="41"/>
      <c r="BC615" s="41"/>
      <c r="BD615" s="41"/>
      <c r="BE615" s="1278">
        <f t="shared" si="9"/>
        <v>0</v>
      </c>
      <c r="BF615" s="1280"/>
      <c r="BG615" s="1272">
        <f t="shared" si="1"/>
        <v>0</v>
      </c>
      <c r="BH615" s="1274"/>
      <c r="BI615" s="1278">
        <f t="shared" si="10"/>
        <v>0</v>
      </c>
      <c r="BJ615" s="1280"/>
      <c r="BK615" s="1272">
        <f t="shared" si="2"/>
        <v>0</v>
      </c>
      <c r="BL615" s="1274"/>
      <c r="BN615" s="1272">
        <f t="shared" si="3"/>
        <v>0</v>
      </c>
      <c r="BO615" s="1273"/>
      <c r="BP615" s="1273"/>
      <c r="BQ615" s="1273"/>
      <c r="BR615" s="1283"/>
      <c r="BS615" s="1272">
        <f t="shared" si="4"/>
        <v>0</v>
      </c>
      <c r="BT615" s="1273"/>
      <c r="BU615" s="1273"/>
      <c r="BV615" s="1273"/>
      <c r="BW615" s="1274"/>
      <c r="BX615" s="1272">
        <f t="shared" si="5"/>
        <v>0</v>
      </c>
      <c r="BY615" s="1273"/>
      <c r="BZ615" s="1273"/>
      <c r="CA615" s="1273"/>
      <c r="CB615" s="1274"/>
      <c r="CC615" s="1272">
        <f t="shared" si="6"/>
        <v>0</v>
      </c>
      <c r="CD615" s="1273"/>
      <c r="CE615" s="1273"/>
      <c r="CF615" s="1273"/>
      <c r="CG615" s="1274"/>
      <c r="CH615" s="1272">
        <f t="shared" si="7"/>
        <v>0</v>
      </c>
      <c r="CI615" s="1273"/>
      <c r="CJ615" s="1273"/>
      <c r="CK615" s="1273"/>
      <c r="CL615" s="1274"/>
      <c r="CM615" s="1281">
        <f t="shared" si="8"/>
        <v>0</v>
      </c>
      <c r="CN615" s="1282"/>
      <c r="CO615" s="1282"/>
      <c r="CP615" s="1282"/>
      <c r="CQ615" s="1283"/>
      <c r="CS615" s="1284">
        <f t="shared" si="11"/>
        <v>0</v>
      </c>
      <c r="CT615" s="1285"/>
      <c r="CU615" s="1285"/>
      <c r="CV615" s="1285"/>
      <c r="CW615" s="1286"/>
      <c r="CX615" s="1284">
        <f t="shared" si="12"/>
        <v>0</v>
      </c>
      <c r="CY615" s="1285"/>
      <c r="CZ615" s="1285"/>
      <c r="DA615" s="1285"/>
      <c r="DB615" s="1286"/>
      <c r="DC615" s="1284">
        <f t="shared" si="13"/>
        <v>0</v>
      </c>
      <c r="DD615" s="1285"/>
      <c r="DE615" s="1285"/>
      <c r="DF615" s="1285"/>
      <c r="DG615" s="1286"/>
      <c r="DH615" s="1284">
        <f t="shared" si="14"/>
        <v>0</v>
      </c>
      <c r="DI615" s="1285"/>
      <c r="DJ615" s="1285"/>
      <c r="DK615" s="1285"/>
      <c r="DL615" s="1286"/>
      <c r="DM615" s="1284">
        <f t="shared" si="15"/>
        <v>0</v>
      </c>
      <c r="DN615" s="1285"/>
      <c r="DO615" s="1285"/>
      <c r="DP615" s="1285"/>
      <c r="DQ615" s="1286"/>
      <c r="DR615" s="1284">
        <f t="shared" si="16"/>
        <v>0</v>
      </c>
      <c r="DS615" s="1285"/>
      <c r="DT615" s="1285"/>
      <c r="DU615" s="1285"/>
      <c r="DV615" s="1286"/>
    </row>
    <row r="616" spans="1:126" ht="12.95" customHeight="1">
      <c r="B616" t="s">
        <v>834</v>
      </c>
      <c r="C616"/>
      <c r="H616" s="1117"/>
      <c r="I616" s="1117"/>
      <c r="J616" s="1117"/>
      <c r="K616" s="1117"/>
      <c r="L616" s="1117"/>
      <c r="M616" s="1117"/>
      <c r="N616" s="1117"/>
      <c r="O616" s="1117"/>
      <c r="P616" s="1117"/>
      <c r="Q616" s="1117"/>
      <c r="R616" s="1117"/>
      <c r="U616" t="s">
        <v>834</v>
      </c>
      <c r="AA616" s="1117"/>
      <c r="AB616" s="1117"/>
      <c r="AC616" s="1117"/>
      <c r="AD616" s="1117"/>
      <c r="AE616" s="1117"/>
      <c r="AF616" s="1117"/>
      <c r="AG616" s="1117"/>
      <c r="AH616" s="1117"/>
      <c r="AI616" s="1117"/>
      <c r="AJ616" s="1117"/>
      <c r="AK616" s="1117"/>
      <c r="AZ616" s="41"/>
      <c r="BA616" s="41"/>
      <c r="BB616" s="41"/>
      <c r="BC616" s="41"/>
      <c r="BD616" s="41"/>
      <c r="BE616" s="1278">
        <f t="shared" si="9"/>
        <v>0</v>
      </c>
      <c r="BF616" s="1280"/>
      <c r="BG616" s="1272">
        <f t="shared" si="1"/>
        <v>0</v>
      </c>
      <c r="BH616" s="1274"/>
      <c r="BI616" s="1278">
        <f t="shared" si="10"/>
        <v>0</v>
      </c>
      <c r="BJ616" s="1280"/>
      <c r="BK616" s="1272">
        <f t="shared" si="2"/>
        <v>0</v>
      </c>
      <c r="BL616" s="1274"/>
      <c r="BN616" s="1272">
        <f t="shared" si="3"/>
        <v>0</v>
      </c>
      <c r="BO616" s="1273"/>
      <c r="BP616" s="1273"/>
      <c r="BQ616" s="1273"/>
      <c r="BR616" s="1283"/>
      <c r="BS616" s="1272">
        <f t="shared" si="4"/>
        <v>0</v>
      </c>
      <c r="BT616" s="1273"/>
      <c r="BU616" s="1273"/>
      <c r="BV616" s="1273"/>
      <c r="BW616" s="1274"/>
      <c r="BX616" s="1272">
        <f t="shared" si="5"/>
        <v>0</v>
      </c>
      <c r="BY616" s="1273"/>
      <c r="BZ616" s="1273"/>
      <c r="CA616" s="1273"/>
      <c r="CB616" s="1274"/>
      <c r="CC616" s="1272">
        <f t="shared" si="6"/>
        <v>0</v>
      </c>
      <c r="CD616" s="1273"/>
      <c r="CE616" s="1273"/>
      <c r="CF616" s="1273"/>
      <c r="CG616" s="1274"/>
      <c r="CH616" s="1272">
        <f t="shared" si="7"/>
        <v>0</v>
      </c>
      <c r="CI616" s="1273"/>
      <c r="CJ616" s="1273"/>
      <c r="CK616" s="1273"/>
      <c r="CL616" s="1274"/>
      <c r="CM616" s="1281">
        <f t="shared" si="8"/>
        <v>0</v>
      </c>
      <c r="CN616" s="1282"/>
      <c r="CO616" s="1282"/>
      <c r="CP616" s="1282"/>
      <c r="CQ616" s="1283"/>
      <c r="CS616" s="1284">
        <f t="shared" si="11"/>
        <v>0</v>
      </c>
      <c r="CT616" s="1285"/>
      <c r="CU616" s="1285"/>
      <c r="CV616" s="1285"/>
      <c r="CW616" s="1286"/>
      <c r="CX616" s="1284">
        <f t="shared" si="12"/>
        <v>0</v>
      </c>
      <c r="CY616" s="1285"/>
      <c r="CZ616" s="1285"/>
      <c r="DA616" s="1285"/>
      <c r="DB616" s="1286"/>
      <c r="DC616" s="1284">
        <f t="shared" si="13"/>
        <v>0</v>
      </c>
      <c r="DD616" s="1285"/>
      <c r="DE616" s="1285"/>
      <c r="DF616" s="1285"/>
      <c r="DG616" s="1286"/>
      <c r="DH616" s="1284">
        <f t="shared" si="14"/>
        <v>0</v>
      </c>
      <c r="DI616" s="1285"/>
      <c r="DJ616" s="1285"/>
      <c r="DK616" s="1285"/>
      <c r="DL616" s="1286"/>
      <c r="DM616" s="1284">
        <f t="shared" si="15"/>
        <v>0</v>
      </c>
      <c r="DN616" s="1285"/>
      <c r="DO616" s="1285"/>
      <c r="DP616" s="1285"/>
      <c r="DQ616" s="1286"/>
      <c r="DR616" s="1284">
        <f t="shared" si="16"/>
        <v>0</v>
      </c>
      <c r="DS616" s="1285"/>
      <c r="DT616" s="1285"/>
      <c r="DU616" s="1285"/>
      <c r="DV616" s="1286"/>
    </row>
    <row r="617" spans="1:126" ht="12.95" customHeight="1">
      <c r="B617" t="s">
        <v>836</v>
      </c>
      <c r="C617"/>
      <c r="N617" s="1108" t="s">
        <v>482</v>
      </c>
      <c r="O617" s="1108"/>
      <c r="U617" t="s">
        <v>836</v>
      </c>
      <c r="AG617" s="1108" t="s">
        <v>482</v>
      </c>
      <c r="AH617" s="1108"/>
      <c r="AZ617" s="41"/>
      <c r="BA617" s="41"/>
      <c r="BB617" s="41"/>
      <c r="BC617" s="41"/>
      <c r="BD617" s="41"/>
      <c r="BE617" s="1278">
        <f t="shared" si="9"/>
        <v>0</v>
      </c>
      <c r="BF617" s="1280"/>
      <c r="BG617" s="1272">
        <f t="shared" si="1"/>
        <v>0</v>
      </c>
      <c r="BH617" s="1274"/>
      <c r="BI617" s="1278">
        <f t="shared" si="10"/>
        <v>0</v>
      </c>
      <c r="BJ617" s="1280"/>
      <c r="BK617" s="1272">
        <f t="shared" si="2"/>
        <v>0</v>
      </c>
      <c r="BL617" s="1274"/>
      <c r="BN617" s="1272">
        <f t="shared" si="3"/>
        <v>0</v>
      </c>
      <c r="BO617" s="1273"/>
      <c r="BP617" s="1273"/>
      <c r="BQ617" s="1273"/>
      <c r="BR617" s="1283"/>
      <c r="BS617" s="1272">
        <f t="shared" si="4"/>
        <v>0</v>
      </c>
      <c r="BT617" s="1273"/>
      <c r="BU617" s="1273"/>
      <c r="BV617" s="1273"/>
      <c r="BW617" s="1274"/>
      <c r="BX617" s="1272">
        <f t="shared" si="5"/>
        <v>0</v>
      </c>
      <c r="BY617" s="1273"/>
      <c r="BZ617" s="1273"/>
      <c r="CA617" s="1273"/>
      <c r="CB617" s="1274"/>
      <c r="CC617" s="1272">
        <f t="shared" si="6"/>
        <v>0</v>
      </c>
      <c r="CD617" s="1273"/>
      <c r="CE617" s="1273"/>
      <c r="CF617" s="1273"/>
      <c r="CG617" s="1274"/>
      <c r="CH617" s="1272">
        <f t="shared" si="7"/>
        <v>0</v>
      </c>
      <c r="CI617" s="1273"/>
      <c r="CJ617" s="1273"/>
      <c r="CK617" s="1273"/>
      <c r="CL617" s="1274"/>
      <c r="CM617" s="1281">
        <f t="shared" si="8"/>
        <v>0</v>
      </c>
      <c r="CN617" s="1282"/>
      <c r="CO617" s="1282"/>
      <c r="CP617" s="1282"/>
      <c r="CQ617" s="1283"/>
      <c r="CS617" s="1284">
        <f t="shared" si="11"/>
        <v>0</v>
      </c>
      <c r="CT617" s="1285"/>
      <c r="CU617" s="1285"/>
      <c r="CV617" s="1285"/>
      <c r="CW617" s="1286"/>
      <c r="CX617" s="1284">
        <f t="shared" si="12"/>
        <v>0</v>
      </c>
      <c r="CY617" s="1285"/>
      <c r="CZ617" s="1285"/>
      <c r="DA617" s="1285"/>
      <c r="DB617" s="1286"/>
      <c r="DC617" s="1284">
        <f t="shared" si="13"/>
        <v>0</v>
      </c>
      <c r="DD617" s="1285"/>
      <c r="DE617" s="1285"/>
      <c r="DF617" s="1285"/>
      <c r="DG617" s="1286"/>
      <c r="DH617" s="1284">
        <f t="shared" si="14"/>
        <v>0</v>
      </c>
      <c r="DI617" s="1285"/>
      <c r="DJ617" s="1285"/>
      <c r="DK617" s="1285"/>
      <c r="DL617" s="1286"/>
      <c r="DM617" s="1284">
        <f t="shared" si="15"/>
        <v>0</v>
      </c>
      <c r="DN617" s="1285"/>
      <c r="DO617" s="1285"/>
      <c r="DP617" s="1285"/>
      <c r="DQ617" s="1286"/>
      <c r="DR617" s="1284">
        <f t="shared" si="16"/>
        <v>0</v>
      </c>
      <c r="DS617" s="1285"/>
      <c r="DT617" s="1285"/>
      <c r="DU617" s="1285"/>
      <c r="DV617" s="1286"/>
    </row>
    <row r="618" spans="1:126" ht="12.95" customHeight="1">
      <c r="C618"/>
      <c r="AZ618" s="41"/>
      <c r="BA618" s="41"/>
      <c r="BB618" s="41"/>
      <c r="BC618" s="41"/>
      <c r="BD618" s="41"/>
      <c r="BE618" s="1278">
        <f t="shared" si="9"/>
        <v>0</v>
      </c>
      <c r="BF618" s="1280"/>
      <c r="BG618" s="1272">
        <f t="shared" si="1"/>
        <v>0</v>
      </c>
      <c r="BH618" s="1274"/>
      <c r="BI618" s="1278">
        <f t="shared" si="10"/>
        <v>0</v>
      </c>
      <c r="BJ618" s="1280"/>
      <c r="BK618" s="1272">
        <f t="shared" si="2"/>
        <v>0</v>
      </c>
      <c r="BL618" s="1274"/>
      <c r="BN618" s="1272">
        <f t="shared" si="3"/>
        <v>0</v>
      </c>
      <c r="BO618" s="1273"/>
      <c r="BP618" s="1273"/>
      <c r="BQ618" s="1273"/>
      <c r="BR618" s="1283"/>
      <c r="BS618" s="1272">
        <f t="shared" si="4"/>
        <v>0</v>
      </c>
      <c r="BT618" s="1273"/>
      <c r="BU618" s="1273"/>
      <c r="BV618" s="1273"/>
      <c r="BW618" s="1274"/>
      <c r="BX618" s="1272">
        <f t="shared" si="5"/>
        <v>0</v>
      </c>
      <c r="BY618" s="1273"/>
      <c r="BZ618" s="1273"/>
      <c r="CA618" s="1273"/>
      <c r="CB618" s="1274"/>
      <c r="CC618" s="1272">
        <f t="shared" si="6"/>
        <v>0</v>
      </c>
      <c r="CD618" s="1273"/>
      <c r="CE618" s="1273"/>
      <c r="CF618" s="1273"/>
      <c r="CG618" s="1274"/>
      <c r="CH618" s="1272">
        <f t="shared" si="7"/>
        <v>0</v>
      </c>
      <c r="CI618" s="1273"/>
      <c r="CJ618" s="1273"/>
      <c r="CK618" s="1273"/>
      <c r="CL618" s="1274"/>
      <c r="CM618" s="1281">
        <f t="shared" si="8"/>
        <v>0</v>
      </c>
      <c r="CN618" s="1282"/>
      <c r="CO618" s="1282"/>
      <c r="CP618" s="1282"/>
      <c r="CQ618" s="1283"/>
      <c r="CS618" s="1284">
        <f t="shared" si="11"/>
        <v>0</v>
      </c>
      <c r="CT618" s="1285"/>
      <c r="CU618" s="1285"/>
      <c r="CV618" s="1285"/>
      <c r="CW618" s="1286"/>
      <c r="CX618" s="1284">
        <f t="shared" si="12"/>
        <v>0</v>
      </c>
      <c r="CY618" s="1285"/>
      <c r="CZ618" s="1285"/>
      <c r="DA618" s="1285"/>
      <c r="DB618" s="1286"/>
      <c r="DC618" s="1284">
        <f t="shared" si="13"/>
        <v>0</v>
      </c>
      <c r="DD618" s="1285"/>
      <c r="DE618" s="1285"/>
      <c r="DF618" s="1285"/>
      <c r="DG618" s="1286"/>
      <c r="DH618" s="1284">
        <f t="shared" si="14"/>
        <v>0</v>
      </c>
      <c r="DI618" s="1285"/>
      <c r="DJ618" s="1285"/>
      <c r="DK618" s="1285"/>
      <c r="DL618" s="1286"/>
      <c r="DM618" s="1284">
        <f t="shared" si="15"/>
        <v>0</v>
      </c>
      <c r="DN618" s="1285"/>
      <c r="DO618" s="1285"/>
      <c r="DP618" s="1285"/>
      <c r="DQ618" s="1286"/>
      <c r="DR618" s="1284">
        <f t="shared" si="16"/>
        <v>0</v>
      </c>
      <c r="DS618" s="1285"/>
      <c r="DT618" s="1285"/>
      <c r="DU618" s="1285"/>
      <c r="DV618" s="1286"/>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8">
        <f t="shared" si="9"/>
        <v>0</v>
      </c>
      <c r="BF619" s="1280"/>
      <c r="BG619" s="1272">
        <f t="shared" si="1"/>
        <v>0</v>
      </c>
      <c r="BH619" s="1274"/>
      <c r="BI619" s="1278">
        <f t="shared" si="10"/>
        <v>0</v>
      </c>
      <c r="BJ619" s="1280"/>
      <c r="BK619" s="1272">
        <f t="shared" si="2"/>
        <v>0</v>
      </c>
      <c r="BL619" s="1274"/>
      <c r="BN619" s="1272">
        <f t="shared" si="3"/>
        <v>0</v>
      </c>
      <c r="BO619" s="1273"/>
      <c r="BP619" s="1273"/>
      <c r="BQ619" s="1273"/>
      <c r="BR619" s="1283"/>
      <c r="BS619" s="1272">
        <f t="shared" si="4"/>
        <v>0</v>
      </c>
      <c r="BT619" s="1273"/>
      <c r="BU619" s="1273"/>
      <c r="BV619" s="1273"/>
      <c r="BW619" s="1274"/>
      <c r="BX619" s="1272">
        <f t="shared" si="5"/>
        <v>0</v>
      </c>
      <c r="BY619" s="1273"/>
      <c r="BZ619" s="1273"/>
      <c r="CA619" s="1273"/>
      <c r="CB619" s="1274"/>
      <c r="CC619" s="1272">
        <f t="shared" si="6"/>
        <v>0</v>
      </c>
      <c r="CD619" s="1273"/>
      <c r="CE619" s="1273"/>
      <c r="CF619" s="1273"/>
      <c r="CG619" s="1274"/>
      <c r="CH619" s="1272">
        <f t="shared" si="7"/>
        <v>0</v>
      </c>
      <c r="CI619" s="1273"/>
      <c r="CJ619" s="1273"/>
      <c r="CK619" s="1273"/>
      <c r="CL619" s="1274"/>
      <c r="CM619" s="1281">
        <f t="shared" si="8"/>
        <v>0</v>
      </c>
      <c r="CN619" s="1282"/>
      <c r="CO619" s="1282"/>
      <c r="CP619" s="1282"/>
      <c r="CQ619" s="1283"/>
      <c r="CS619" s="1284">
        <f t="shared" si="11"/>
        <v>0</v>
      </c>
      <c r="CT619" s="1285"/>
      <c r="CU619" s="1285"/>
      <c r="CV619" s="1285"/>
      <c r="CW619" s="1286"/>
      <c r="CX619" s="1284">
        <f t="shared" si="12"/>
        <v>0</v>
      </c>
      <c r="CY619" s="1285"/>
      <c r="CZ619" s="1285"/>
      <c r="DA619" s="1285"/>
      <c r="DB619" s="1286"/>
      <c r="DC619" s="1284">
        <f t="shared" si="13"/>
        <v>0</v>
      </c>
      <c r="DD619" s="1285"/>
      <c r="DE619" s="1285"/>
      <c r="DF619" s="1285"/>
      <c r="DG619" s="1286"/>
      <c r="DH619" s="1284">
        <f t="shared" si="14"/>
        <v>0</v>
      </c>
      <c r="DI619" s="1285"/>
      <c r="DJ619" s="1285"/>
      <c r="DK619" s="1285"/>
      <c r="DL619" s="1286"/>
      <c r="DM619" s="1284">
        <f t="shared" si="15"/>
        <v>0</v>
      </c>
      <c r="DN619" s="1285"/>
      <c r="DO619" s="1285"/>
      <c r="DP619" s="1285"/>
      <c r="DQ619" s="1286"/>
      <c r="DR619" s="1284">
        <f t="shared" si="16"/>
        <v>0</v>
      </c>
      <c r="DS619" s="1285"/>
      <c r="DT619" s="1285"/>
      <c r="DU619" s="1285"/>
      <c r="DV619" s="1286"/>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8">
        <f t="shared" si="9"/>
        <v>0</v>
      </c>
      <c r="BF620" s="1280"/>
      <c r="BG620" s="1272">
        <f t="shared" si="1"/>
        <v>0</v>
      </c>
      <c r="BH620" s="1274"/>
      <c r="BI620" s="1278">
        <f t="shared" si="10"/>
        <v>0</v>
      </c>
      <c r="BJ620" s="1280"/>
      <c r="BK620" s="1272">
        <f t="shared" si="2"/>
        <v>0</v>
      </c>
      <c r="BL620" s="1274"/>
      <c r="BN620" s="1272">
        <f t="shared" si="3"/>
        <v>0</v>
      </c>
      <c r="BO620" s="1273"/>
      <c r="BP620" s="1273"/>
      <c r="BQ620" s="1273"/>
      <c r="BR620" s="1283"/>
      <c r="BS620" s="1272">
        <f t="shared" si="4"/>
        <v>0</v>
      </c>
      <c r="BT620" s="1273"/>
      <c r="BU620" s="1273"/>
      <c r="BV620" s="1273"/>
      <c r="BW620" s="1274"/>
      <c r="BX620" s="1272">
        <f t="shared" si="5"/>
        <v>0</v>
      </c>
      <c r="BY620" s="1273"/>
      <c r="BZ620" s="1273"/>
      <c r="CA620" s="1273"/>
      <c r="CB620" s="1274"/>
      <c r="CC620" s="1272">
        <f t="shared" si="6"/>
        <v>0</v>
      </c>
      <c r="CD620" s="1273"/>
      <c r="CE620" s="1273"/>
      <c r="CF620" s="1273"/>
      <c r="CG620" s="1274"/>
      <c r="CH620" s="1272">
        <f t="shared" si="7"/>
        <v>0</v>
      </c>
      <c r="CI620" s="1273"/>
      <c r="CJ620" s="1273"/>
      <c r="CK620" s="1273"/>
      <c r="CL620" s="1274"/>
      <c r="CM620" s="1281">
        <f t="shared" si="8"/>
        <v>0</v>
      </c>
      <c r="CN620" s="1282"/>
      <c r="CO620" s="1282"/>
      <c r="CP620" s="1282"/>
      <c r="CQ620" s="1283"/>
      <c r="CS620" s="1284">
        <f t="shared" si="11"/>
        <v>0</v>
      </c>
      <c r="CT620" s="1285"/>
      <c r="CU620" s="1285"/>
      <c r="CV620" s="1285"/>
      <c r="CW620" s="1286"/>
      <c r="CX620" s="1284">
        <f t="shared" si="12"/>
        <v>0</v>
      </c>
      <c r="CY620" s="1285"/>
      <c r="CZ620" s="1285"/>
      <c r="DA620" s="1285"/>
      <c r="DB620" s="1286"/>
      <c r="DC620" s="1284">
        <f t="shared" si="13"/>
        <v>0</v>
      </c>
      <c r="DD620" s="1285"/>
      <c r="DE620" s="1285"/>
      <c r="DF620" s="1285"/>
      <c r="DG620" s="1286"/>
      <c r="DH620" s="1284">
        <f t="shared" si="14"/>
        <v>0</v>
      </c>
      <c r="DI620" s="1285"/>
      <c r="DJ620" s="1285"/>
      <c r="DK620" s="1285"/>
      <c r="DL620" s="1286"/>
      <c r="DM620" s="1284">
        <f t="shared" si="15"/>
        <v>0</v>
      </c>
      <c r="DN620" s="1285"/>
      <c r="DO620" s="1285"/>
      <c r="DP620" s="1285"/>
      <c r="DQ620" s="1286"/>
      <c r="DR620" s="1284">
        <f t="shared" si="16"/>
        <v>0</v>
      </c>
      <c r="DS620" s="1285"/>
      <c r="DT620" s="1285"/>
      <c r="DU620" s="1285"/>
      <c r="DV620" s="1286"/>
    </row>
    <row r="621" spans="1:126" ht="12.95" customHeight="1">
      <c r="C621"/>
      <c r="AZ621" s="41"/>
      <c r="BA621" s="41"/>
      <c r="BB621" s="41"/>
      <c r="BC621" s="41"/>
      <c r="BD621" s="41"/>
      <c r="BE621" s="1278">
        <f t="shared" si="9"/>
        <v>0</v>
      </c>
      <c r="BF621" s="1280"/>
      <c r="BG621" s="1272">
        <f t="shared" si="1"/>
        <v>0</v>
      </c>
      <c r="BH621" s="1274"/>
      <c r="BI621" s="1278">
        <f t="shared" si="10"/>
        <v>0</v>
      </c>
      <c r="BJ621" s="1280"/>
      <c r="BK621" s="1272">
        <f t="shared" si="2"/>
        <v>0</v>
      </c>
      <c r="BL621" s="1274"/>
      <c r="BN621" s="1272">
        <f t="shared" si="3"/>
        <v>0</v>
      </c>
      <c r="BO621" s="1273"/>
      <c r="BP621" s="1273"/>
      <c r="BQ621" s="1273"/>
      <c r="BR621" s="1283"/>
      <c r="BS621" s="1272">
        <f t="shared" si="4"/>
        <v>0</v>
      </c>
      <c r="BT621" s="1273"/>
      <c r="BU621" s="1273"/>
      <c r="BV621" s="1273"/>
      <c r="BW621" s="1274"/>
      <c r="BX621" s="1272">
        <f t="shared" si="5"/>
        <v>0</v>
      </c>
      <c r="BY621" s="1273"/>
      <c r="BZ621" s="1273"/>
      <c r="CA621" s="1273"/>
      <c r="CB621" s="1274"/>
      <c r="CC621" s="1272">
        <f t="shared" si="6"/>
        <v>0</v>
      </c>
      <c r="CD621" s="1273"/>
      <c r="CE621" s="1273"/>
      <c r="CF621" s="1273"/>
      <c r="CG621" s="1274"/>
      <c r="CH621" s="1272">
        <f t="shared" si="7"/>
        <v>0</v>
      </c>
      <c r="CI621" s="1273"/>
      <c r="CJ621" s="1273"/>
      <c r="CK621" s="1273"/>
      <c r="CL621" s="1274"/>
      <c r="CM621" s="1281">
        <f t="shared" si="8"/>
        <v>0</v>
      </c>
      <c r="CN621" s="1282"/>
      <c r="CO621" s="1282"/>
      <c r="CP621" s="1282"/>
      <c r="CQ621" s="1283"/>
      <c r="CS621" s="1284">
        <f t="shared" si="11"/>
        <v>0</v>
      </c>
      <c r="CT621" s="1285"/>
      <c r="CU621" s="1285"/>
      <c r="CV621" s="1285"/>
      <c r="CW621" s="1286"/>
      <c r="CX621" s="1284">
        <f t="shared" si="12"/>
        <v>0</v>
      </c>
      <c r="CY621" s="1285"/>
      <c r="CZ621" s="1285"/>
      <c r="DA621" s="1285"/>
      <c r="DB621" s="1286"/>
      <c r="DC621" s="1284">
        <f t="shared" si="13"/>
        <v>0</v>
      </c>
      <c r="DD621" s="1285"/>
      <c r="DE621" s="1285"/>
      <c r="DF621" s="1285"/>
      <c r="DG621" s="1286"/>
      <c r="DH621" s="1284">
        <f t="shared" si="14"/>
        <v>0</v>
      </c>
      <c r="DI621" s="1285"/>
      <c r="DJ621" s="1285"/>
      <c r="DK621" s="1285"/>
      <c r="DL621" s="1286"/>
      <c r="DM621" s="1284">
        <f t="shared" si="15"/>
        <v>0</v>
      </c>
      <c r="DN621" s="1285"/>
      <c r="DO621" s="1285"/>
      <c r="DP621" s="1285"/>
      <c r="DQ621" s="1286"/>
      <c r="DR621" s="1284">
        <f t="shared" si="16"/>
        <v>0</v>
      </c>
      <c r="DS621" s="1285"/>
      <c r="DT621" s="1285"/>
      <c r="DU621" s="1285"/>
      <c r="DV621" s="1286"/>
    </row>
    <row r="622" spans="1:126" ht="12.95" customHeight="1">
      <c r="A622" s="3" t="s">
        <v>653</v>
      </c>
      <c r="B622" s="3"/>
      <c r="C622" s="3" t="s">
        <v>837</v>
      </c>
      <c r="AZ622" s="41"/>
      <c r="BA622" s="41"/>
      <c r="BB622" s="41"/>
      <c r="BC622" s="41"/>
      <c r="BD622" s="41"/>
      <c r="BE622" s="1278">
        <f t="shared" si="9"/>
        <v>0</v>
      </c>
      <c r="BF622" s="1280"/>
      <c r="BG622" s="1272">
        <f t="shared" si="1"/>
        <v>0</v>
      </c>
      <c r="BH622" s="1274"/>
      <c r="BI622" s="1278">
        <f t="shared" si="10"/>
        <v>0</v>
      </c>
      <c r="BJ622" s="1280"/>
      <c r="BK622" s="1272">
        <f t="shared" si="2"/>
        <v>0</v>
      </c>
      <c r="BL622" s="1274"/>
      <c r="BN622" s="1272">
        <f t="shared" si="3"/>
        <v>0</v>
      </c>
      <c r="BO622" s="1273"/>
      <c r="BP622" s="1273"/>
      <c r="BQ622" s="1273"/>
      <c r="BR622" s="1283"/>
      <c r="BS622" s="1272">
        <f t="shared" si="4"/>
        <v>0</v>
      </c>
      <c r="BT622" s="1273"/>
      <c r="BU622" s="1273"/>
      <c r="BV622" s="1273"/>
      <c r="BW622" s="1274"/>
      <c r="BX622" s="1272">
        <f t="shared" si="5"/>
        <v>0</v>
      </c>
      <c r="BY622" s="1273"/>
      <c r="BZ622" s="1273"/>
      <c r="CA622" s="1273"/>
      <c r="CB622" s="1274"/>
      <c r="CC622" s="1272">
        <f t="shared" si="6"/>
        <v>0</v>
      </c>
      <c r="CD622" s="1273"/>
      <c r="CE622" s="1273"/>
      <c r="CF622" s="1273"/>
      <c r="CG622" s="1274"/>
      <c r="CH622" s="1272">
        <f t="shared" si="7"/>
        <v>0</v>
      </c>
      <c r="CI622" s="1273"/>
      <c r="CJ622" s="1273"/>
      <c r="CK622" s="1273"/>
      <c r="CL622" s="1274"/>
      <c r="CM622" s="1281">
        <f t="shared" si="8"/>
        <v>0</v>
      </c>
      <c r="CN622" s="1282"/>
      <c r="CO622" s="1282"/>
      <c r="CP622" s="1282"/>
      <c r="CQ622" s="1283"/>
      <c r="CS622" s="1284">
        <f t="shared" si="11"/>
        <v>0</v>
      </c>
      <c r="CT622" s="1285"/>
      <c r="CU622" s="1285"/>
      <c r="CV622" s="1285"/>
      <c r="CW622" s="1286"/>
      <c r="CX622" s="1284">
        <f t="shared" si="12"/>
        <v>0</v>
      </c>
      <c r="CY622" s="1285"/>
      <c r="CZ622" s="1285"/>
      <c r="DA622" s="1285"/>
      <c r="DB622" s="1286"/>
      <c r="DC622" s="1284">
        <f t="shared" si="13"/>
        <v>0</v>
      </c>
      <c r="DD622" s="1285"/>
      <c r="DE622" s="1285"/>
      <c r="DF622" s="1285"/>
      <c r="DG622" s="1286"/>
      <c r="DH622" s="1284">
        <f t="shared" si="14"/>
        <v>0</v>
      </c>
      <c r="DI622" s="1285"/>
      <c r="DJ622" s="1285"/>
      <c r="DK622" s="1285"/>
      <c r="DL622" s="1286"/>
      <c r="DM622" s="1284">
        <f t="shared" si="15"/>
        <v>0</v>
      </c>
      <c r="DN622" s="1285"/>
      <c r="DO622" s="1285"/>
      <c r="DP622" s="1285"/>
      <c r="DQ622" s="1286"/>
      <c r="DR622" s="1284">
        <f t="shared" si="16"/>
        <v>0</v>
      </c>
      <c r="DS622" s="1285"/>
      <c r="DT622" s="1285"/>
      <c r="DU622" s="1285"/>
      <c r="DV622" s="1286"/>
    </row>
    <row r="623" spans="1:126" ht="12.95" customHeight="1">
      <c r="A623" s="3"/>
      <c r="B623" s="3"/>
      <c r="C623" s="3"/>
      <c r="AZ623" s="41"/>
      <c r="BA623" s="41"/>
      <c r="BB623" s="41"/>
      <c r="BC623" s="41"/>
      <c r="BD623" s="41"/>
      <c r="BE623" s="1278">
        <f t="shared" si="9"/>
        <v>0</v>
      </c>
      <c r="BF623" s="1280"/>
      <c r="BG623" s="1272">
        <f t="shared" si="1"/>
        <v>0</v>
      </c>
      <c r="BH623" s="1274"/>
      <c r="BI623" s="1278">
        <f t="shared" si="10"/>
        <v>0</v>
      </c>
      <c r="BJ623" s="1280"/>
      <c r="BK623" s="1272">
        <f t="shared" si="2"/>
        <v>0</v>
      </c>
      <c r="BL623" s="1274"/>
      <c r="BN623" s="1272">
        <f t="shared" si="3"/>
        <v>0</v>
      </c>
      <c r="BO623" s="1273"/>
      <c r="BP623" s="1273"/>
      <c r="BQ623" s="1273"/>
      <c r="BR623" s="1283"/>
      <c r="BS623" s="1272">
        <f t="shared" si="4"/>
        <v>0</v>
      </c>
      <c r="BT623" s="1273"/>
      <c r="BU623" s="1273"/>
      <c r="BV623" s="1273"/>
      <c r="BW623" s="1274"/>
      <c r="BX623" s="1272">
        <f t="shared" si="5"/>
        <v>0</v>
      </c>
      <c r="BY623" s="1273"/>
      <c r="BZ623" s="1273"/>
      <c r="CA623" s="1273"/>
      <c r="CB623" s="1274"/>
      <c r="CC623" s="1272">
        <f t="shared" si="6"/>
        <v>0</v>
      </c>
      <c r="CD623" s="1273"/>
      <c r="CE623" s="1273"/>
      <c r="CF623" s="1273"/>
      <c r="CG623" s="1274"/>
      <c r="CH623" s="1272">
        <f t="shared" si="7"/>
        <v>0</v>
      </c>
      <c r="CI623" s="1273"/>
      <c r="CJ623" s="1273"/>
      <c r="CK623" s="1273"/>
      <c r="CL623" s="1274"/>
      <c r="CM623" s="1281">
        <f t="shared" si="8"/>
        <v>0</v>
      </c>
      <c r="CN623" s="1282"/>
      <c r="CO623" s="1282"/>
      <c r="CP623" s="1282"/>
      <c r="CQ623" s="1283"/>
      <c r="CS623" s="1284">
        <f t="shared" si="11"/>
        <v>0</v>
      </c>
      <c r="CT623" s="1285"/>
      <c r="CU623" s="1285"/>
      <c r="CV623" s="1285"/>
      <c r="CW623" s="1286"/>
      <c r="CX623" s="1284">
        <f t="shared" si="12"/>
        <v>0</v>
      </c>
      <c r="CY623" s="1285"/>
      <c r="CZ623" s="1285"/>
      <c r="DA623" s="1285"/>
      <c r="DB623" s="1286"/>
      <c r="DC623" s="1284">
        <f t="shared" si="13"/>
        <v>0</v>
      </c>
      <c r="DD623" s="1285"/>
      <c r="DE623" s="1285"/>
      <c r="DF623" s="1285"/>
      <c r="DG623" s="1286"/>
      <c r="DH623" s="1284">
        <f t="shared" si="14"/>
        <v>0</v>
      </c>
      <c r="DI623" s="1285"/>
      <c r="DJ623" s="1285"/>
      <c r="DK623" s="1285"/>
      <c r="DL623" s="1286"/>
      <c r="DM623" s="1284">
        <f t="shared" si="15"/>
        <v>0</v>
      </c>
      <c r="DN623" s="1285"/>
      <c r="DO623" s="1285"/>
      <c r="DP623" s="1285"/>
      <c r="DQ623" s="1286"/>
      <c r="DR623" s="1284">
        <f t="shared" si="16"/>
        <v>0</v>
      </c>
      <c r="DS623" s="1285"/>
      <c r="DT623" s="1285"/>
      <c r="DU623" s="1285"/>
      <c r="DV623" s="1286"/>
    </row>
    <row r="624" spans="1:126" ht="12.95" customHeight="1">
      <c r="C624" s="3" t="s">
        <v>2110</v>
      </c>
      <c r="AZ624" s="41"/>
      <c r="BA624" s="41"/>
      <c r="BB624" s="41"/>
      <c r="BC624" s="41"/>
      <c r="BD624" s="41"/>
      <c r="BE624" s="1278">
        <f t="shared" ref="BE624:BE633" si="17">IF(AND(AH727&lt;=0.5,AH727&gt;=0.36),1,0)</f>
        <v>0</v>
      </c>
      <c r="BF624" s="1280"/>
      <c r="BG624" s="1272">
        <f t="shared" ref="BG624:BG633" si="18">IF(BE624=1,G727,0)</f>
        <v>0</v>
      </c>
      <c r="BH624" s="1274"/>
      <c r="BI624" s="1278">
        <f t="shared" ref="BI624:BI633" si="19">IF(AND(AH727&lt;=0.35,AH727&gt;0),1,0)</f>
        <v>0</v>
      </c>
      <c r="BJ624" s="1280"/>
      <c r="BK624" s="1272">
        <f t="shared" ref="BK624:BK633" si="20">IF(BI624=1,G727,0)</f>
        <v>0</v>
      </c>
      <c r="BL624" s="1274"/>
      <c r="BN624" s="1272">
        <f t="shared" si="3"/>
        <v>0</v>
      </c>
      <c r="BO624" s="1273"/>
      <c r="BP624" s="1273"/>
      <c r="BQ624" s="1273"/>
      <c r="BR624" s="1283"/>
      <c r="BS624" s="1272">
        <f t="shared" si="4"/>
        <v>0</v>
      </c>
      <c r="BT624" s="1273"/>
      <c r="BU624" s="1273"/>
      <c r="BV624" s="1273"/>
      <c r="BW624" s="1274"/>
      <c r="BX624" s="1272">
        <f t="shared" si="5"/>
        <v>0</v>
      </c>
      <c r="BY624" s="1273"/>
      <c r="BZ624" s="1273"/>
      <c r="CA624" s="1273"/>
      <c r="CB624" s="1274"/>
      <c r="CC624" s="1272">
        <f t="shared" si="6"/>
        <v>0</v>
      </c>
      <c r="CD624" s="1273"/>
      <c r="CE624" s="1273"/>
      <c r="CF624" s="1273"/>
      <c r="CG624" s="1274"/>
      <c r="CH624" s="1272">
        <f t="shared" si="7"/>
        <v>0</v>
      </c>
      <c r="CI624" s="1273"/>
      <c r="CJ624" s="1273"/>
      <c r="CK624" s="1273"/>
      <c r="CL624" s="1274"/>
      <c r="CM624" s="1281">
        <f t="shared" si="8"/>
        <v>0</v>
      </c>
      <c r="CN624" s="1282"/>
      <c r="CO624" s="1282"/>
      <c r="CP624" s="1282"/>
      <c r="CQ624" s="1283"/>
      <c r="CS624" s="1284">
        <f t="shared" ref="CS624:CS633" si="21">IF(AND(B727="SRO/Studio",AH727&lt;=0.3),G727,0)</f>
        <v>0</v>
      </c>
      <c r="CT624" s="1285"/>
      <c r="CU624" s="1285"/>
      <c r="CV624" s="1285"/>
      <c r="CW624" s="1286"/>
      <c r="CX624" s="1284">
        <f t="shared" ref="CX624:CX633" si="22">IF(AND(B727="1 Bedroom",AH727&lt;=0.3),G727,0)</f>
        <v>0</v>
      </c>
      <c r="CY624" s="1285"/>
      <c r="CZ624" s="1285"/>
      <c r="DA624" s="1285"/>
      <c r="DB624" s="1286"/>
      <c r="DC624" s="1284">
        <f t="shared" ref="DC624:DC633" si="23">IF(AND(B727="2 Bedrooms",AH727&lt;=0.3),G727,0)</f>
        <v>0</v>
      </c>
      <c r="DD624" s="1285"/>
      <c r="DE624" s="1285"/>
      <c r="DF624" s="1285"/>
      <c r="DG624" s="1286"/>
      <c r="DH624" s="1284">
        <f t="shared" ref="DH624:DH633" si="24">IF(AND(B727="3 Bedrooms",AH727&lt;=0.3),G727,0)</f>
        <v>0</v>
      </c>
      <c r="DI624" s="1285"/>
      <c r="DJ624" s="1285"/>
      <c r="DK624" s="1285"/>
      <c r="DL624" s="1286"/>
      <c r="DM624" s="1284">
        <f t="shared" ref="DM624:DM633" si="25">IF(AND(B727="4 Bedrooms",AH727&lt;=0.3),G727,0)</f>
        <v>0</v>
      </c>
      <c r="DN624" s="1285"/>
      <c r="DO624" s="1285"/>
      <c r="DP624" s="1285"/>
      <c r="DQ624" s="1286"/>
      <c r="DR624" s="1284">
        <f t="shared" ref="DR624:DR633" si="26">IF(AND(B727="5 Bedrooms",AH727&lt;=0.3),G727,0)</f>
        <v>0</v>
      </c>
      <c r="DS624" s="1285"/>
      <c r="DT624" s="1285"/>
      <c r="DU624" s="1285"/>
      <c r="DV624" s="1286"/>
    </row>
    <row r="625" spans="2:126" ht="12.95" customHeight="1">
      <c r="B625" s="836"/>
      <c r="C625" s="3"/>
      <c r="AZ625" s="41"/>
      <c r="BA625" s="41"/>
      <c r="BB625" s="41"/>
      <c r="BC625" s="41"/>
      <c r="BD625" s="41"/>
      <c r="BE625" s="1278">
        <f t="shared" si="17"/>
        <v>0</v>
      </c>
      <c r="BF625" s="1280"/>
      <c r="BG625" s="1272">
        <f t="shared" si="18"/>
        <v>0</v>
      </c>
      <c r="BH625" s="1274"/>
      <c r="BI625" s="1278">
        <f t="shared" si="19"/>
        <v>0</v>
      </c>
      <c r="BJ625" s="1280"/>
      <c r="BK625" s="1272">
        <f t="shared" si="20"/>
        <v>0</v>
      </c>
      <c r="BL625" s="1274"/>
      <c r="BN625" s="1272">
        <f t="shared" si="3"/>
        <v>0</v>
      </c>
      <c r="BO625" s="1273"/>
      <c r="BP625" s="1273"/>
      <c r="BQ625" s="1273"/>
      <c r="BR625" s="1283"/>
      <c r="BS625" s="1272">
        <f t="shared" si="4"/>
        <v>0</v>
      </c>
      <c r="BT625" s="1273"/>
      <c r="BU625" s="1273"/>
      <c r="BV625" s="1273"/>
      <c r="BW625" s="1274"/>
      <c r="BX625" s="1272">
        <f t="shared" si="5"/>
        <v>0</v>
      </c>
      <c r="BY625" s="1273"/>
      <c r="BZ625" s="1273"/>
      <c r="CA625" s="1273"/>
      <c r="CB625" s="1274"/>
      <c r="CC625" s="1272">
        <f t="shared" si="6"/>
        <v>0</v>
      </c>
      <c r="CD625" s="1273"/>
      <c r="CE625" s="1273"/>
      <c r="CF625" s="1273"/>
      <c r="CG625" s="1274"/>
      <c r="CH625" s="1272">
        <f t="shared" si="7"/>
        <v>0</v>
      </c>
      <c r="CI625" s="1273"/>
      <c r="CJ625" s="1273"/>
      <c r="CK625" s="1273"/>
      <c r="CL625" s="1274"/>
      <c r="CM625" s="1281">
        <f t="shared" si="8"/>
        <v>0</v>
      </c>
      <c r="CN625" s="1282"/>
      <c r="CO625" s="1282"/>
      <c r="CP625" s="1282"/>
      <c r="CQ625" s="1283"/>
      <c r="CS625" s="1284">
        <f t="shared" si="21"/>
        <v>0</v>
      </c>
      <c r="CT625" s="1285"/>
      <c r="CU625" s="1285"/>
      <c r="CV625" s="1285"/>
      <c r="CW625" s="1286"/>
      <c r="CX625" s="1284">
        <f t="shared" si="22"/>
        <v>0</v>
      </c>
      <c r="CY625" s="1285"/>
      <c r="CZ625" s="1285"/>
      <c r="DA625" s="1285"/>
      <c r="DB625" s="1286"/>
      <c r="DC625" s="1284">
        <f t="shared" si="23"/>
        <v>0</v>
      </c>
      <c r="DD625" s="1285"/>
      <c r="DE625" s="1285"/>
      <c r="DF625" s="1285"/>
      <c r="DG625" s="1286"/>
      <c r="DH625" s="1284">
        <f t="shared" si="24"/>
        <v>0</v>
      </c>
      <c r="DI625" s="1285"/>
      <c r="DJ625" s="1285"/>
      <c r="DK625" s="1285"/>
      <c r="DL625" s="1286"/>
      <c r="DM625" s="1284">
        <f t="shared" si="25"/>
        <v>0</v>
      </c>
      <c r="DN625" s="1285"/>
      <c r="DO625" s="1285"/>
      <c r="DP625" s="1285"/>
      <c r="DQ625" s="1286"/>
      <c r="DR625" s="1284">
        <f t="shared" si="26"/>
        <v>0</v>
      </c>
      <c r="DS625" s="1285"/>
      <c r="DT625" s="1285"/>
      <c r="DU625" s="1285"/>
      <c r="DV625" s="1286"/>
    </row>
    <row r="626" spans="2:126" ht="12.95" customHeight="1">
      <c r="B626" s="1527" t="s">
        <v>2178</v>
      </c>
      <c r="C626" s="1528"/>
      <c r="D626" s="1528"/>
      <c r="E626" s="1528"/>
      <c r="F626" s="1528"/>
      <c r="G626" s="1528"/>
      <c r="H626" s="1528"/>
      <c r="I626" s="1528"/>
      <c r="J626" s="1528"/>
      <c r="K626" s="1528"/>
      <c r="L626" s="1528"/>
      <c r="M626" s="1423" t="s">
        <v>2152</v>
      </c>
      <c r="N626" s="1423"/>
      <c r="O626" s="1423"/>
      <c r="P626" s="1423"/>
      <c r="Q626" s="1355" t="s">
        <v>2182</v>
      </c>
      <c r="R626" s="1356"/>
      <c r="S626" s="1357"/>
      <c r="T626" s="1355" t="s">
        <v>2181</v>
      </c>
      <c r="U626" s="1356"/>
      <c r="V626" s="1357"/>
      <c r="W626" s="1437" t="s">
        <v>740</v>
      </c>
      <c r="X626" s="1437"/>
      <c r="Y626" s="1438"/>
      <c r="Z626" s="1423" t="s">
        <v>2179</v>
      </c>
      <c r="AA626" s="1423"/>
      <c r="AB626" s="1423"/>
      <c r="AC626" s="1443" t="s">
        <v>1977</v>
      </c>
      <c r="AD626" s="1444"/>
      <c r="AE626" s="1445"/>
      <c r="AF626" s="1355" t="s">
        <v>2111</v>
      </c>
      <c r="AG626" s="1356"/>
      <c r="AH626" s="1356"/>
      <c r="AI626" s="1356"/>
      <c r="AJ626" s="1357"/>
      <c r="AK626" s="1518" t="s">
        <v>2112</v>
      </c>
      <c r="AL626" s="1519"/>
      <c r="AM626" s="1519"/>
      <c r="AN626" s="1520"/>
      <c r="AO626" s="1423" t="s">
        <v>741</v>
      </c>
      <c r="AP626" s="1423"/>
      <c r="AQ626" s="1423"/>
      <c r="AR626" s="1423"/>
      <c r="AS626" s="1423"/>
      <c r="AT626" s="41"/>
      <c r="AU626" s="41"/>
      <c r="AV626" s="41"/>
      <c r="AW626" s="41"/>
      <c r="AX626" s="41"/>
      <c r="AY626" s="41"/>
      <c r="AZ626" s="41"/>
      <c r="BE626" s="1278">
        <f t="shared" si="17"/>
        <v>0</v>
      </c>
      <c r="BF626" s="1280"/>
      <c r="BG626" s="1272">
        <f t="shared" si="18"/>
        <v>0</v>
      </c>
      <c r="BH626" s="1274"/>
      <c r="BI626" s="1278">
        <f t="shared" si="19"/>
        <v>0</v>
      </c>
      <c r="BJ626" s="1280"/>
      <c r="BK626" s="1272">
        <f t="shared" si="20"/>
        <v>0</v>
      </c>
      <c r="BL626" s="1274"/>
      <c r="BN626" s="1272">
        <f t="shared" si="3"/>
        <v>0</v>
      </c>
      <c r="BO626" s="1273"/>
      <c r="BP626" s="1273"/>
      <c r="BQ626" s="1273"/>
      <c r="BR626" s="1283"/>
      <c r="BS626" s="1272">
        <f t="shared" si="4"/>
        <v>0</v>
      </c>
      <c r="BT626" s="1273"/>
      <c r="BU626" s="1273"/>
      <c r="BV626" s="1273"/>
      <c r="BW626" s="1274"/>
      <c r="BX626" s="1272">
        <f t="shared" si="5"/>
        <v>0</v>
      </c>
      <c r="BY626" s="1273"/>
      <c r="BZ626" s="1273"/>
      <c r="CA626" s="1273"/>
      <c r="CB626" s="1274"/>
      <c r="CC626" s="1272">
        <f t="shared" si="6"/>
        <v>0</v>
      </c>
      <c r="CD626" s="1273"/>
      <c r="CE626" s="1273"/>
      <c r="CF626" s="1273"/>
      <c r="CG626" s="1274"/>
      <c r="CH626" s="1272">
        <f t="shared" si="7"/>
        <v>0</v>
      </c>
      <c r="CI626" s="1273"/>
      <c r="CJ626" s="1273"/>
      <c r="CK626" s="1273"/>
      <c r="CL626" s="1274"/>
      <c r="CM626" s="1281">
        <f t="shared" si="8"/>
        <v>0</v>
      </c>
      <c r="CN626" s="1282"/>
      <c r="CO626" s="1282"/>
      <c r="CP626" s="1282"/>
      <c r="CQ626" s="1283"/>
      <c r="CS626" s="1284">
        <f t="shared" si="21"/>
        <v>0</v>
      </c>
      <c r="CT626" s="1285"/>
      <c r="CU626" s="1285"/>
      <c r="CV626" s="1285"/>
      <c r="CW626" s="1286"/>
      <c r="CX626" s="1284">
        <f t="shared" si="22"/>
        <v>0</v>
      </c>
      <c r="CY626" s="1285"/>
      <c r="CZ626" s="1285"/>
      <c r="DA626" s="1285"/>
      <c r="DB626" s="1286"/>
      <c r="DC626" s="1284">
        <f t="shared" si="23"/>
        <v>0</v>
      </c>
      <c r="DD626" s="1285"/>
      <c r="DE626" s="1285"/>
      <c r="DF626" s="1285"/>
      <c r="DG626" s="1286"/>
      <c r="DH626" s="1284">
        <f t="shared" si="24"/>
        <v>0</v>
      </c>
      <c r="DI626" s="1285"/>
      <c r="DJ626" s="1285"/>
      <c r="DK626" s="1285"/>
      <c r="DL626" s="1286"/>
      <c r="DM626" s="1284">
        <f t="shared" si="25"/>
        <v>0</v>
      </c>
      <c r="DN626" s="1285"/>
      <c r="DO626" s="1285"/>
      <c r="DP626" s="1285"/>
      <c r="DQ626" s="1286"/>
      <c r="DR626" s="1284">
        <f t="shared" si="26"/>
        <v>0</v>
      </c>
      <c r="DS626" s="1285"/>
      <c r="DT626" s="1285"/>
      <c r="DU626" s="1285"/>
      <c r="DV626" s="1286"/>
    </row>
    <row r="627" spans="2:126" ht="12.95" customHeight="1">
      <c r="B627" s="1529"/>
      <c r="C627" s="1473"/>
      <c r="D627" s="1473"/>
      <c r="E627" s="1473"/>
      <c r="F627" s="1473"/>
      <c r="G627" s="1473"/>
      <c r="H627" s="1473"/>
      <c r="I627" s="1473"/>
      <c r="J627" s="1473"/>
      <c r="K627" s="1473"/>
      <c r="L627" s="1473"/>
      <c r="M627" s="1423"/>
      <c r="N627" s="1423"/>
      <c r="O627" s="1423"/>
      <c r="P627" s="1423"/>
      <c r="Q627" s="1358"/>
      <c r="R627" s="1359"/>
      <c r="S627" s="1360"/>
      <c r="T627" s="1358"/>
      <c r="U627" s="1359"/>
      <c r="V627" s="1360"/>
      <c r="W627" s="1439"/>
      <c r="X627" s="1439"/>
      <c r="Y627" s="1440"/>
      <c r="Z627" s="1423"/>
      <c r="AA627" s="1423"/>
      <c r="AB627" s="1423"/>
      <c r="AC627" s="1446"/>
      <c r="AD627" s="1447"/>
      <c r="AE627" s="1448"/>
      <c r="AF627" s="1358"/>
      <c r="AG627" s="1359"/>
      <c r="AH627" s="1359"/>
      <c r="AI627" s="1359"/>
      <c r="AJ627" s="1360"/>
      <c r="AK627" s="1521"/>
      <c r="AL627" s="1522"/>
      <c r="AM627" s="1522"/>
      <c r="AN627" s="1523"/>
      <c r="AO627" s="1423"/>
      <c r="AP627" s="1423"/>
      <c r="AQ627" s="1423"/>
      <c r="AR627" s="1423"/>
      <c r="AS627" s="1423"/>
      <c r="AT627" s="41"/>
      <c r="AU627" s="41"/>
      <c r="AV627" s="41"/>
      <c r="AW627" s="41"/>
      <c r="AX627" s="41"/>
      <c r="AY627" s="41"/>
      <c r="AZ627" s="41"/>
      <c r="BE627" s="1278">
        <f t="shared" si="17"/>
        <v>0</v>
      </c>
      <c r="BF627" s="1280"/>
      <c r="BG627" s="1272">
        <f t="shared" si="18"/>
        <v>0</v>
      </c>
      <c r="BH627" s="1274"/>
      <c r="BI627" s="1278">
        <f t="shared" si="19"/>
        <v>0</v>
      </c>
      <c r="BJ627" s="1280"/>
      <c r="BK627" s="1272">
        <f t="shared" si="20"/>
        <v>0</v>
      </c>
      <c r="BL627" s="1274"/>
      <c r="BN627" s="1272">
        <f t="shared" si="3"/>
        <v>0</v>
      </c>
      <c r="BO627" s="1273"/>
      <c r="BP627" s="1273"/>
      <c r="BQ627" s="1273"/>
      <c r="BR627" s="1283"/>
      <c r="BS627" s="1272">
        <f t="shared" si="4"/>
        <v>0</v>
      </c>
      <c r="BT627" s="1273"/>
      <c r="BU627" s="1273"/>
      <c r="BV627" s="1273"/>
      <c r="BW627" s="1274"/>
      <c r="BX627" s="1272">
        <f t="shared" si="5"/>
        <v>0</v>
      </c>
      <c r="BY627" s="1273"/>
      <c r="BZ627" s="1273"/>
      <c r="CA627" s="1273"/>
      <c r="CB627" s="1274"/>
      <c r="CC627" s="1272">
        <f t="shared" si="6"/>
        <v>0</v>
      </c>
      <c r="CD627" s="1273"/>
      <c r="CE627" s="1273"/>
      <c r="CF627" s="1273"/>
      <c r="CG627" s="1274"/>
      <c r="CH627" s="1272">
        <f t="shared" si="7"/>
        <v>0</v>
      </c>
      <c r="CI627" s="1273"/>
      <c r="CJ627" s="1273"/>
      <c r="CK627" s="1273"/>
      <c r="CL627" s="1274"/>
      <c r="CM627" s="1281">
        <f t="shared" si="8"/>
        <v>0</v>
      </c>
      <c r="CN627" s="1282"/>
      <c r="CO627" s="1282"/>
      <c r="CP627" s="1282"/>
      <c r="CQ627" s="1283"/>
      <c r="CS627" s="1284">
        <f t="shared" si="21"/>
        <v>0</v>
      </c>
      <c r="CT627" s="1285"/>
      <c r="CU627" s="1285"/>
      <c r="CV627" s="1285"/>
      <c r="CW627" s="1286"/>
      <c r="CX627" s="1284">
        <f t="shared" si="22"/>
        <v>0</v>
      </c>
      <c r="CY627" s="1285"/>
      <c r="CZ627" s="1285"/>
      <c r="DA627" s="1285"/>
      <c r="DB627" s="1286"/>
      <c r="DC627" s="1284">
        <f t="shared" si="23"/>
        <v>0</v>
      </c>
      <c r="DD627" s="1285"/>
      <c r="DE627" s="1285"/>
      <c r="DF627" s="1285"/>
      <c r="DG627" s="1286"/>
      <c r="DH627" s="1284">
        <f t="shared" si="24"/>
        <v>0</v>
      </c>
      <c r="DI627" s="1285"/>
      <c r="DJ627" s="1285"/>
      <c r="DK627" s="1285"/>
      <c r="DL627" s="1286"/>
      <c r="DM627" s="1284">
        <f t="shared" si="25"/>
        <v>0</v>
      </c>
      <c r="DN627" s="1285"/>
      <c r="DO627" s="1285"/>
      <c r="DP627" s="1285"/>
      <c r="DQ627" s="1286"/>
      <c r="DR627" s="1284">
        <f t="shared" si="26"/>
        <v>0</v>
      </c>
      <c r="DS627" s="1285"/>
      <c r="DT627" s="1285"/>
      <c r="DU627" s="1285"/>
      <c r="DV627" s="1286"/>
    </row>
    <row r="628" spans="2:126" ht="12.95" customHeight="1">
      <c r="B628" s="1530"/>
      <c r="C628" s="1531"/>
      <c r="D628" s="1531"/>
      <c r="E628" s="1531"/>
      <c r="F628" s="1531"/>
      <c r="G628" s="1531"/>
      <c r="H628" s="1531"/>
      <c r="I628" s="1531"/>
      <c r="J628" s="1531"/>
      <c r="K628" s="1531"/>
      <c r="L628" s="1531"/>
      <c r="M628" s="1423"/>
      <c r="N628" s="1423"/>
      <c r="O628" s="1423"/>
      <c r="P628" s="1423"/>
      <c r="Q628" s="1361"/>
      <c r="R628" s="1362"/>
      <c r="S628" s="1363"/>
      <c r="T628" s="1361"/>
      <c r="U628" s="1362"/>
      <c r="V628" s="1363"/>
      <c r="W628" s="1441"/>
      <c r="X628" s="1441"/>
      <c r="Y628" s="1442"/>
      <c r="Z628" s="1423"/>
      <c r="AA628" s="1423"/>
      <c r="AB628" s="1423"/>
      <c r="AC628" s="1449"/>
      <c r="AD628" s="1450"/>
      <c r="AE628" s="1451"/>
      <c r="AF628" s="1361"/>
      <c r="AG628" s="1362"/>
      <c r="AH628" s="1362"/>
      <c r="AI628" s="1362"/>
      <c r="AJ628" s="1363"/>
      <c r="AK628" s="1524"/>
      <c r="AL628" s="1525"/>
      <c r="AM628" s="1525"/>
      <c r="AN628" s="1526"/>
      <c r="AO628" s="1423"/>
      <c r="AP628" s="1423"/>
      <c r="AQ628" s="1423"/>
      <c r="AR628" s="1423"/>
      <c r="AS628" s="1423"/>
      <c r="AT628" s="43"/>
      <c r="AU628" s="43"/>
      <c r="AV628" s="43"/>
      <c r="AW628" s="43"/>
      <c r="AX628" s="43"/>
      <c r="AY628" s="43"/>
      <c r="AZ628" s="43"/>
      <c r="BE628" s="1278">
        <f t="shared" si="17"/>
        <v>0</v>
      </c>
      <c r="BF628" s="1280"/>
      <c r="BG628" s="1272">
        <f t="shared" si="18"/>
        <v>0</v>
      </c>
      <c r="BH628" s="1274"/>
      <c r="BI628" s="1278">
        <f t="shared" si="19"/>
        <v>0</v>
      </c>
      <c r="BJ628" s="1280"/>
      <c r="BK628" s="1272">
        <f t="shared" si="20"/>
        <v>0</v>
      </c>
      <c r="BL628" s="1274"/>
      <c r="BN628" s="1272">
        <f t="shared" si="3"/>
        <v>0</v>
      </c>
      <c r="BO628" s="1273"/>
      <c r="BP628" s="1273"/>
      <c r="BQ628" s="1273"/>
      <c r="BR628" s="1283"/>
      <c r="BS628" s="1272">
        <f t="shared" si="4"/>
        <v>0</v>
      </c>
      <c r="BT628" s="1273"/>
      <c r="BU628" s="1273"/>
      <c r="BV628" s="1273"/>
      <c r="BW628" s="1274"/>
      <c r="BX628" s="1272">
        <f t="shared" si="5"/>
        <v>0</v>
      </c>
      <c r="BY628" s="1273"/>
      <c r="BZ628" s="1273"/>
      <c r="CA628" s="1273"/>
      <c r="CB628" s="1274"/>
      <c r="CC628" s="1272">
        <f t="shared" si="6"/>
        <v>0</v>
      </c>
      <c r="CD628" s="1273"/>
      <c r="CE628" s="1273"/>
      <c r="CF628" s="1273"/>
      <c r="CG628" s="1274"/>
      <c r="CH628" s="1272">
        <f t="shared" si="7"/>
        <v>0</v>
      </c>
      <c r="CI628" s="1273"/>
      <c r="CJ628" s="1273"/>
      <c r="CK628" s="1273"/>
      <c r="CL628" s="1274"/>
      <c r="CM628" s="1281">
        <f t="shared" si="8"/>
        <v>0</v>
      </c>
      <c r="CN628" s="1282"/>
      <c r="CO628" s="1282"/>
      <c r="CP628" s="1282"/>
      <c r="CQ628" s="1283"/>
      <c r="CS628" s="1284">
        <f t="shared" si="21"/>
        <v>0</v>
      </c>
      <c r="CT628" s="1285"/>
      <c r="CU628" s="1285"/>
      <c r="CV628" s="1285"/>
      <c r="CW628" s="1286"/>
      <c r="CX628" s="1284">
        <f t="shared" si="22"/>
        <v>0</v>
      </c>
      <c r="CY628" s="1285"/>
      <c r="CZ628" s="1285"/>
      <c r="DA628" s="1285"/>
      <c r="DB628" s="1286"/>
      <c r="DC628" s="1284">
        <f t="shared" si="23"/>
        <v>0</v>
      </c>
      <c r="DD628" s="1285"/>
      <c r="DE628" s="1285"/>
      <c r="DF628" s="1285"/>
      <c r="DG628" s="1286"/>
      <c r="DH628" s="1284">
        <f t="shared" si="24"/>
        <v>0</v>
      </c>
      <c r="DI628" s="1285"/>
      <c r="DJ628" s="1285"/>
      <c r="DK628" s="1285"/>
      <c r="DL628" s="1286"/>
      <c r="DM628" s="1284">
        <f t="shared" si="25"/>
        <v>0</v>
      </c>
      <c r="DN628" s="1285"/>
      <c r="DO628" s="1285"/>
      <c r="DP628" s="1285"/>
      <c r="DQ628" s="1286"/>
      <c r="DR628" s="1284">
        <f t="shared" si="26"/>
        <v>0</v>
      </c>
      <c r="DS628" s="1285"/>
      <c r="DT628" s="1285"/>
      <c r="DU628" s="1285"/>
      <c r="DV628" s="1286"/>
    </row>
    <row r="629" spans="2:126" ht="12.95" customHeight="1">
      <c r="B629" s="57" t="s">
        <v>900</v>
      </c>
      <c r="C629" s="1302" t="s">
        <v>2465</v>
      </c>
      <c r="D629" s="1302"/>
      <c r="E629" s="1302"/>
      <c r="F629" s="1302"/>
      <c r="G629" s="1302"/>
      <c r="H629" s="1302"/>
      <c r="I629" s="1302"/>
      <c r="J629" s="1302"/>
      <c r="K629" s="1302"/>
      <c r="L629" s="1302"/>
      <c r="M629" s="1395" t="s">
        <v>2162</v>
      </c>
      <c r="N629" s="1395"/>
      <c r="O629" s="1395"/>
      <c r="P629" s="1395"/>
      <c r="Q629" s="1427">
        <v>480</v>
      </c>
      <c r="R629" s="1428"/>
      <c r="S629" s="1429"/>
      <c r="T629" s="1424">
        <f>40*12</f>
        <v>480</v>
      </c>
      <c r="U629" s="1425"/>
      <c r="V629" s="1426"/>
      <c r="W629" s="1392">
        <v>3.8728899999999997E-2</v>
      </c>
      <c r="X629" s="1393"/>
      <c r="Y629" s="1394"/>
      <c r="Z629" s="1386" t="s">
        <v>2180</v>
      </c>
      <c r="AA629" s="1387"/>
      <c r="AB629" s="1388"/>
      <c r="AC629" s="1352">
        <v>1</v>
      </c>
      <c r="AD629" s="1353"/>
      <c r="AE629" s="1354"/>
      <c r="AF629" s="1208">
        <v>280768</v>
      </c>
      <c r="AG629" s="1209"/>
      <c r="AH629" s="1209"/>
      <c r="AI629" s="1209"/>
      <c r="AJ629" s="1210"/>
      <c r="AK629" s="1380"/>
      <c r="AL629" s="1381"/>
      <c r="AM629" s="1381"/>
      <c r="AN629" s="1382"/>
      <c r="AO629" s="1211">
        <v>5705721</v>
      </c>
      <c r="AP629" s="1211"/>
      <c r="AQ629" s="1211"/>
      <c r="AR629" s="1211"/>
      <c r="AS629" s="1211"/>
      <c r="AT629" s="942" t="str">
        <f t="shared" ref="AT629:AT640" si="27">IF(AND(NOT(C628=""),C629="",NOT(C630="")),"!","")</f>
        <v/>
      </c>
      <c r="AU629" s="43"/>
      <c r="AV629" s="43"/>
      <c r="AW629" s="43"/>
      <c r="AX629" s="43"/>
      <c r="AY629" s="43"/>
      <c r="BA629" s="41" t="s">
        <v>1964</v>
      </c>
      <c r="BC629" s="43"/>
      <c r="BD629" s="43"/>
      <c r="BE629" s="1278">
        <f t="shared" si="17"/>
        <v>0</v>
      </c>
      <c r="BF629" s="1280"/>
      <c r="BG629" s="1272">
        <f t="shared" si="18"/>
        <v>0</v>
      </c>
      <c r="BH629" s="1274"/>
      <c r="BI629" s="1278">
        <f t="shared" si="19"/>
        <v>0</v>
      </c>
      <c r="BJ629" s="1280"/>
      <c r="BK629" s="1272">
        <f t="shared" si="20"/>
        <v>0</v>
      </c>
      <c r="BL629" s="1274"/>
      <c r="BN629" s="1272">
        <f t="shared" si="3"/>
        <v>0</v>
      </c>
      <c r="BO629" s="1273"/>
      <c r="BP629" s="1273"/>
      <c r="BQ629" s="1273"/>
      <c r="BR629" s="1283"/>
      <c r="BS629" s="1272">
        <f t="shared" si="4"/>
        <v>0</v>
      </c>
      <c r="BT629" s="1273"/>
      <c r="BU629" s="1273"/>
      <c r="BV629" s="1273"/>
      <c r="BW629" s="1274"/>
      <c r="BX629" s="1272">
        <f t="shared" si="5"/>
        <v>0</v>
      </c>
      <c r="BY629" s="1273"/>
      <c r="BZ629" s="1273"/>
      <c r="CA629" s="1273"/>
      <c r="CB629" s="1274"/>
      <c r="CC629" s="1272">
        <f t="shared" si="6"/>
        <v>0</v>
      </c>
      <c r="CD629" s="1273"/>
      <c r="CE629" s="1273"/>
      <c r="CF629" s="1273"/>
      <c r="CG629" s="1274"/>
      <c r="CH629" s="1272">
        <f t="shared" si="7"/>
        <v>0</v>
      </c>
      <c r="CI629" s="1273"/>
      <c r="CJ629" s="1273"/>
      <c r="CK629" s="1273"/>
      <c r="CL629" s="1274"/>
      <c r="CM629" s="1281">
        <f t="shared" si="8"/>
        <v>0</v>
      </c>
      <c r="CN629" s="1282"/>
      <c r="CO629" s="1282"/>
      <c r="CP629" s="1282"/>
      <c r="CQ629" s="1283"/>
      <c r="CS629" s="1284">
        <f t="shared" si="21"/>
        <v>0</v>
      </c>
      <c r="CT629" s="1285"/>
      <c r="CU629" s="1285"/>
      <c r="CV629" s="1285"/>
      <c r="CW629" s="1286"/>
      <c r="CX629" s="1284">
        <f t="shared" si="22"/>
        <v>0</v>
      </c>
      <c r="CY629" s="1285"/>
      <c r="CZ629" s="1285"/>
      <c r="DA629" s="1285"/>
      <c r="DB629" s="1286"/>
      <c r="DC629" s="1284">
        <f t="shared" si="23"/>
        <v>0</v>
      </c>
      <c r="DD629" s="1285"/>
      <c r="DE629" s="1285"/>
      <c r="DF629" s="1285"/>
      <c r="DG629" s="1286"/>
      <c r="DH629" s="1284">
        <f t="shared" si="24"/>
        <v>0</v>
      </c>
      <c r="DI629" s="1285"/>
      <c r="DJ629" s="1285"/>
      <c r="DK629" s="1285"/>
      <c r="DL629" s="1286"/>
      <c r="DM629" s="1284">
        <f t="shared" si="25"/>
        <v>0</v>
      </c>
      <c r="DN629" s="1285"/>
      <c r="DO629" s="1285"/>
      <c r="DP629" s="1285"/>
      <c r="DQ629" s="1286"/>
      <c r="DR629" s="1284">
        <f t="shared" si="26"/>
        <v>0</v>
      </c>
      <c r="DS629" s="1285"/>
      <c r="DT629" s="1285"/>
      <c r="DU629" s="1285"/>
      <c r="DV629" s="1286"/>
    </row>
    <row r="630" spans="2:126" ht="12.95" customHeight="1">
      <c r="B630" s="58" t="s">
        <v>901</v>
      </c>
      <c r="C630" s="1302" t="s">
        <v>2466</v>
      </c>
      <c r="D630" s="1302"/>
      <c r="E630" s="1302"/>
      <c r="F630" s="1302"/>
      <c r="G630" s="1302"/>
      <c r="H630" s="1302"/>
      <c r="I630" s="1302"/>
      <c r="J630" s="1302"/>
      <c r="K630" s="1302"/>
      <c r="L630" s="1302"/>
      <c r="M630" s="1395" t="s">
        <v>2162</v>
      </c>
      <c r="N630" s="1395"/>
      <c r="O630" s="1395"/>
      <c r="P630" s="1395"/>
      <c r="Q630" s="1427">
        <v>480</v>
      </c>
      <c r="R630" s="1428"/>
      <c r="S630" s="1429"/>
      <c r="T630" s="1424">
        <v>480</v>
      </c>
      <c r="U630" s="1425"/>
      <c r="V630" s="1426"/>
      <c r="W630" s="1392">
        <v>9.5762999999999994E-3</v>
      </c>
      <c r="X630" s="1393"/>
      <c r="Y630" s="1394"/>
      <c r="Z630" s="1386" t="s">
        <v>2180</v>
      </c>
      <c r="AA630" s="1387"/>
      <c r="AB630" s="1388"/>
      <c r="AC630" s="1352">
        <v>1</v>
      </c>
      <c r="AD630" s="1353"/>
      <c r="AE630" s="1354"/>
      <c r="AF630" s="1208">
        <v>94764</v>
      </c>
      <c r="AG630" s="1209"/>
      <c r="AH630" s="1209"/>
      <c r="AI630" s="1209"/>
      <c r="AJ630" s="1210"/>
      <c r="AK630" s="1380"/>
      <c r="AL630" s="1381"/>
      <c r="AM630" s="1381"/>
      <c r="AN630" s="1382"/>
      <c r="AO630" s="1211">
        <v>3147984</v>
      </c>
      <c r="AP630" s="1211"/>
      <c r="AQ630" s="1211"/>
      <c r="AR630" s="1211"/>
      <c r="AS630" s="1211"/>
      <c r="AT630" s="942" t="str">
        <f t="shared" si="27"/>
        <v/>
      </c>
      <c r="AU630" s="43"/>
      <c r="AV630" s="43"/>
      <c r="AW630" s="43"/>
      <c r="AX630" s="43"/>
      <c r="AY630" s="43"/>
      <c r="BA630" s="41" t="s">
        <v>789</v>
      </c>
      <c r="BC630" s="43"/>
      <c r="BD630" s="43"/>
      <c r="BE630" s="1278">
        <f t="shared" si="17"/>
        <v>0</v>
      </c>
      <c r="BF630" s="1280"/>
      <c r="BG630" s="1272">
        <f t="shared" si="18"/>
        <v>0</v>
      </c>
      <c r="BH630" s="1274"/>
      <c r="BI630" s="1278">
        <f t="shared" si="19"/>
        <v>0</v>
      </c>
      <c r="BJ630" s="1280"/>
      <c r="BK630" s="1272">
        <f t="shared" si="20"/>
        <v>0</v>
      </c>
      <c r="BL630" s="1274"/>
      <c r="BN630" s="1272">
        <f t="shared" si="3"/>
        <v>0</v>
      </c>
      <c r="BO630" s="1273"/>
      <c r="BP630" s="1273"/>
      <c r="BQ630" s="1273"/>
      <c r="BR630" s="1283"/>
      <c r="BS630" s="1272">
        <f t="shared" si="4"/>
        <v>0</v>
      </c>
      <c r="BT630" s="1273"/>
      <c r="BU630" s="1273"/>
      <c r="BV630" s="1273"/>
      <c r="BW630" s="1274"/>
      <c r="BX630" s="1272">
        <f t="shared" si="5"/>
        <v>0</v>
      </c>
      <c r="BY630" s="1273"/>
      <c r="BZ630" s="1273"/>
      <c r="CA630" s="1273"/>
      <c r="CB630" s="1274"/>
      <c r="CC630" s="1272">
        <f t="shared" si="6"/>
        <v>0</v>
      </c>
      <c r="CD630" s="1273"/>
      <c r="CE630" s="1273"/>
      <c r="CF630" s="1273"/>
      <c r="CG630" s="1274"/>
      <c r="CH630" s="1272">
        <f t="shared" si="7"/>
        <v>0</v>
      </c>
      <c r="CI630" s="1273"/>
      <c r="CJ630" s="1273"/>
      <c r="CK630" s="1273"/>
      <c r="CL630" s="1274"/>
      <c r="CM630" s="1281">
        <f t="shared" si="8"/>
        <v>0</v>
      </c>
      <c r="CN630" s="1282"/>
      <c r="CO630" s="1282"/>
      <c r="CP630" s="1282"/>
      <c r="CQ630" s="1283"/>
      <c r="CS630" s="1284">
        <f t="shared" si="21"/>
        <v>0</v>
      </c>
      <c r="CT630" s="1285"/>
      <c r="CU630" s="1285"/>
      <c r="CV630" s="1285"/>
      <c r="CW630" s="1286"/>
      <c r="CX630" s="1284">
        <f t="shared" si="22"/>
        <v>0</v>
      </c>
      <c r="CY630" s="1285"/>
      <c r="CZ630" s="1285"/>
      <c r="DA630" s="1285"/>
      <c r="DB630" s="1286"/>
      <c r="DC630" s="1284">
        <f t="shared" si="23"/>
        <v>0</v>
      </c>
      <c r="DD630" s="1285"/>
      <c r="DE630" s="1285"/>
      <c r="DF630" s="1285"/>
      <c r="DG630" s="1286"/>
      <c r="DH630" s="1284">
        <f t="shared" si="24"/>
        <v>0</v>
      </c>
      <c r="DI630" s="1285"/>
      <c r="DJ630" s="1285"/>
      <c r="DK630" s="1285"/>
      <c r="DL630" s="1286"/>
      <c r="DM630" s="1284">
        <f t="shared" si="25"/>
        <v>0</v>
      </c>
      <c r="DN630" s="1285"/>
      <c r="DO630" s="1285"/>
      <c r="DP630" s="1285"/>
      <c r="DQ630" s="1286"/>
      <c r="DR630" s="1284">
        <f t="shared" si="26"/>
        <v>0</v>
      </c>
      <c r="DS630" s="1285"/>
      <c r="DT630" s="1285"/>
      <c r="DU630" s="1285"/>
      <c r="DV630" s="1286"/>
    </row>
    <row r="631" spans="2:126" ht="12.95" customHeight="1">
      <c r="B631" s="58" t="s">
        <v>907</v>
      </c>
      <c r="C631" s="1302" t="s">
        <v>2467</v>
      </c>
      <c r="D631" s="1302"/>
      <c r="E631" s="1302"/>
      <c r="F631" s="1302"/>
      <c r="G631" s="1302"/>
      <c r="H631" s="1302"/>
      <c r="I631" s="1302"/>
      <c r="J631" s="1302"/>
      <c r="K631" s="1302"/>
      <c r="L631" s="1302"/>
      <c r="M631" s="1395" t="s">
        <v>2164</v>
      </c>
      <c r="N631" s="1395"/>
      <c r="O631" s="1395"/>
      <c r="P631" s="1395"/>
      <c r="Q631" s="1427">
        <v>480</v>
      </c>
      <c r="R631" s="1428"/>
      <c r="S631" s="1429"/>
      <c r="T631" s="1424">
        <v>480</v>
      </c>
      <c r="U631" s="1425"/>
      <c r="V631" s="1426"/>
      <c r="W631" s="1392">
        <v>9.5762999999999994E-3</v>
      </c>
      <c r="X631" s="1393"/>
      <c r="Y631" s="1394"/>
      <c r="Z631" s="1386" t="s">
        <v>789</v>
      </c>
      <c r="AA631" s="1387"/>
      <c r="AB631" s="1388"/>
      <c r="AC631" s="1352">
        <v>1</v>
      </c>
      <c r="AD631" s="1353"/>
      <c r="AE631" s="1354"/>
      <c r="AF631" s="1208">
        <v>0</v>
      </c>
      <c r="AG631" s="1209"/>
      <c r="AH631" s="1209"/>
      <c r="AI631" s="1209"/>
      <c r="AJ631" s="1210"/>
      <c r="AK631" s="1380"/>
      <c r="AL631" s="1381"/>
      <c r="AM631" s="1381"/>
      <c r="AN631" s="1382"/>
      <c r="AO631" s="1211">
        <v>515295</v>
      </c>
      <c r="AP631" s="1211"/>
      <c r="AQ631" s="1211"/>
      <c r="AR631" s="1211"/>
      <c r="AS631" s="1211"/>
      <c r="AT631" s="942" t="str">
        <f t="shared" si="27"/>
        <v/>
      </c>
      <c r="AU631" s="43"/>
      <c r="AV631" s="43"/>
      <c r="AW631" s="43"/>
      <c r="AX631" s="43"/>
      <c r="AY631" s="43"/>
      <c r="AZ631" s="43"/>
      <c r="BA631" s="41" t="s">
        <v>788</v>
      </c>
      <c r="BB631" s="43"/>
      <c r="BC631" s="43"/>
      <c r="BD631" s="43"/>
      <c r="BE631" s="1278">
        <f t="shared" si="17"/>
        <v>0</v>
      </c>
      <c r="BF631" s="1280"/>
      <c r="BG631" s="1272">
        <f t="shared" si="18"/>
        <v>0</v>
      </c>
      <c r="BH631" s="1274"/>
      <c r="BI631" s="1278">
        <f t="shared" si="19"/>
        <v>0</v>
      </c>
      <c r="BJ631" s="1280"/>
      <c r="BK631" s="1272">
        <f t="shared" si="20"/>
        <v>0</v>
      </c>
      <c r="BL631" s="1274"/>
      <c r="BN631" s="1272">
        <f t="shared" si="3"/>
        <v>0</v>
      </c>
      <c r="BO631" s="1273"/>
      <c r="BP631" s="1273"/>
      <c r="BQ631" s="1273"/>
      <c r="BR631" s="1283"/>
      <c r="BS631" s="1272">
        <f t="shared" si="4"/>
        <v>0</v>
      </c>
      <c r="BT631" s="1273"/>
      <c r="BU631" s="1273"/>
      <c r="BV631" s="1273"/>
      <c r="BW631" s="1274"/>
      <c r="BX631" s="1272">
        <f t="shared" si="5"/>
        <v>0</v>
      </c>
      <c r="BY631" s="1273"/>
      <c r="BZ631" s="1273"/>
      <c r="CA631" s="1273"/>
      <c r="CB631" s="1274"/>
      <c r="CC631" s="1272">
        <f t="shared" si="6"/>
        <v>0</v>
      </c>
      <c r="CD631" s="1273"/>
      <c r="CE631" s="1273"/>
      <c r="CF631" s="1273"/>
      <c r="CG631" s="1274"/>
      <c r="CH631" s="1272">
        <f t="shared" si="7"/>
        <v>0</v>
      </c>
      <c r="CI631" s="1273"/>
      <c r="CJ631" s="1273"/>
      <c r="CK631" s="1273"/>
      <c r="CL631" s="1274"/>
      <c r="CM631" s="1281">
        <f t="shared" si="8"/>
        <v>0</v>
      </c>
      <c r="CN631" s="1282"/>
      <c r="CO631" s="1282"/>
      <c r="CP631" s="1282"/>
      <c r="CQ631" s="1283"/>
      <c r="CS631" s="1284">
        <f t="shared" si="21"/>
        <v>0</v>
      </c>
      <c r="CT631" s="1285"/>
      <c r="CU631" s="1285"/>
      <c r="CV631" s="1285"/>
      <c r="CW631" s="1286"/>
      <c r="CX631" s="1284">
        <f t="shared" si="22"/>
        <v>0</v>
      </c>
      <c r="CY631" s="1285"/>
      <c r="CZ631" s="1285"/>
      <c r="DA631" s="1285"/>
      <c r="DB631" s="1286"/>
      <c r="DC631" s="1284">
        <f t="shared" si="23"/>
        <v>0</v>
      </c>
      <c r="DD631" s="1285"/>
      <c r="DE631" s="1285"/>
      <c r="DF631" s="1285"/>
      <c r="DG631" s="1286"/>
      <c r="DH631" s="1284">
        <f t="shared" si="24"/>
        <v>0</v>
      </c>
      <c r="DI631" s="1285"/>
      <c r="DJ631" s="1285"/>
      <c r="DK631" s="1285"/>
      <c r="DL631" s="1286"/>
      <c r="DM631" s="1284">
        <f t="shared" si="25"/>
        <v>0</v>
      </c>
      <c r="DN631" s="1285"/>
      <c r="DO631" s="1285"/>
      <c r="DP631" s="1285"/>
      <c r="DQ631" s="1286"/>
      <c r="DR631" s="1284">
        <f t="shared" si="26"/>
        <v>0</v>
      </c>
      <c r="DS631" s="1285"/>
      <c r="DT631" s="1285"/>
      <c r="DU631" s="1285"/>
      <c r="DV631" s="1286"/>
    </row>
    <row r="632" spans="2:126" ht="12.95" customHeight="1">
      <c r="B632" s="58" t="s">
        <v>431</v>
      </c>
      <c r="C632" s="1302" t="str">
        <f>C558</f>
        <v>Seller Carryback Loan</v>
      </c>
      <c r="D632" s="1302"/>
      <c r="E632" s="1302"/>
      <c r="F632" s="1302"/>
      <c r="G632" s="1302"/>
      <c r="H632" s="1302"/>
      <c r="I632" s="1302"/>
      <c r="J632" s="1302"/>
      <c r="K632" s="1302"/>
      <c r="L632" s="1302"/>
      <c r="M632" s="1395" t="s">
        <v>2165</v>
      </c>
      <c r="N632" s="1395"/>
      <c r="O632" s="1395"/>
      <c r="P632" s="1395"/>
      <c r="Q632" s="1427">
        <f>55*12</f>
        <v>660</v>
      </c>
      <c r="R632" s="1428"/>
      <c r="S632" s="1429"/>
      <c r="T632" s="1424">
        <f>Q632</f>
        <v>660</v>
      </c>
      <c r="U632" s="1425"/>
      <c r="V632" s="1426"/>
      <c r="W632" s="1392">
        <f>W558</f>
        <v>4.82E-2</v>
      </c>
      <c r="X632" s="1393"/>
      <c r="Y632" s="1394"/>
      <c r="Z632" s="1386" t="s">
        <v>788</v>
      </c>
      <c r="AA632" s="1387"/>
      <c r="AB632" s="1388"/>
      <c r="AC632" s="1352">
        <v>4</v>
      </c>
      <c r="AD632" s="1353"/>
      <c r="AE632" s="1354"/>
      <c r="AF632" s="1208"/>
      <c r="AG632" s="1209"/>
      <c r="AH632" s="1209"/>
      <c r="AI632" s="1209"/>
      <c r="AJ632" s="1210"/>
      <c r="AK632" s="1380"/>
      <c r="AL632" s="1381"/>
      <c r="AM632" s="1381"/>
      <c r="AN632" s="1382"/>
      <c r="AO632" s="1211">
        <f>AM558</f>
        <v>15937997</v>
      </c>
      <c r="AP632" s="1211"/>
      <c r="AQ632" s="1211"/>
      <c r="AR632" s="1211"/>
      <c r="AS632" s="1211"/>
      <c r="AT632" s="942" t="str">
        <f t="shared" si="27"/>
        <v/>
      </c>
      <c r="AU632" s="43"/>
      <c r="AV632" s="43"/>
      <c r="AW632" s="43"/>
      <c r="AX632" s="43"/>
      <c r="AY632" s="43"/>
      <c r="AZ632" s="43"/>
      <c r="BA632" s="41" t="s">
        <v>2180</v>
      </c>
      <c r="BE632" s="1278">
        <f t="shared" si="17"/>
        <v>0</v>
      </c>
      <c r="BF632" s="1280"/>
      <c r="BG632" s="1272">
        <f t="shared" si="18"/>
        <v>0</v>
      </c>
      <c r="BH632" s="1274"/>
      <c r="BI632" s="1278">
        <f t="shared" si="19"/>
        <v>0</v>
      </c>
      <c r="BJ632" s="1280"/>
      <c r="BK632" s="1272">
        <f t="shared" si="20"/>
        <v>0</v>
      </c>
      <c r="BL632" s="1274"/>
      <c r="BN632" s="1272">
        <f t="shared" si="3"/>
        <v>0</v>
      </c>
      <c r="BO632" s="1273"/>
      <c r="BP632" s="1273"/>
      <c r="BQ632" s="1273"/>
      <c r="BR632" s="1283"/>
      <c r="BS632" s="1272">
        <f t="shared" si="4"/>
        <v>0</v>
      </c>
      <c r="BT632" s="1273"/>
      <c r="BU632" s="1273"/>
      <c r="BV632" s="1273"/>
      <c r="BW632" s="1274"/>
      <c r="BX632" s="1272">
        <f t="shared" si="5"/>
        <v>0</v>
      </c>
      <c r="BY632" s="1273"/>
      <c r="BZ632" s="1273"/>
      <c r="CA632" s="1273"/>
      <c r="CB632" s="1274"/>
      <c r="CC632" s="1272">
        <f t="shared" si="6"/>
        <v>0</v>
      </c>
      <c r="CD632" s="1273"/>
      <c r="CE632" s="1273"/>
      <c r="CF632" s="1273"/>
      <c r="CG632" s="1274"/>
      <c r="CH632" s="1272">
        <f t="shared" si="7"/>
        <v>0</v>
      </c>
      <c r="CI632" s="1273"/>
      <c r="CJ632" s="1273"/>
      <c r="CK632" s="1273"/>
      <c r="CL632" s="1274"/>
      <c r="CM632" s="1281">
        <f t="shared" si="8"/>
        <v>0</v>
      </c>
      <c r="CN632" s="1282"/>
      <c r="CO632" s="1282"/>
      <c r="CP632" s="1282"/>
      <c r="CQ632" s="1283"/>
      <c r="CS632" s="1284">
        <f t="shared" si="21"/>
        <v>0</v>
      </c>
      <c r="CT632" s="1285"/>
      <c r="CU632" s="1285"/>
      <c r="CV632" s="1285"/>
      <c r="CW632" s="1286"/>
      <c r="CX632" s="1284">
        <f t="shared" si="22"/>
        <v>0</v>
      </c>
      <c r="CY632" s="1285"/>
      <c r="CZ632" s="1285"/>
      <c r="DA632" s="1285"/>
      <c r="DB632" s="1286"/>
      <c r="DC632" s="1284">
        <f t="shared" si="23"/>
        <v>0</v>
      </c>
      <c r="DD632" s="1285"/>
      <c r="DE632" s="1285"/>
      <c r="DF632" s="1285"/>
      <c r="DG632" s="1286"/>
      <c r="DH632" s="1284">
        <f t="shared" si="24"/>
        <v>0</v>
      </c>
      <c r="DI632" s="1285"/>
      <c r="DJ632" s="1285"/>
      <c r="DK632" s="1285"/>
      <c r="DL632" s="1286"/>
      <c r="DM632" s="1284">
        <f t="shared" si="25"/>
        <v>0</v>
      </c>
      <c r="DN632" s="1285"/>
      <c r="DO632" s="1285"/>
      <c r="DP632" s="1285"/>
      <c r="DQ632" s="1286"/>
      <c r="DR632" s="1284">
        <f t="shared" si="26"/>
        <v>0</v>
      </c>
      <c r="DS632" s="1285"/>
      <c r="DT632" s="1285"/>
      <c r="DU632" s="1285"/>
      <c r="DV632" s="1286"/>
    </row>
    <row r="633" spans="2:126" ht="12.95" customHeight="1">
      <c r="B633" s="58" t="s">
        <v>171</v>
      </c>
      <c r="C633" s="1302" t="str">
        <f t="shared" ref="C633:C636" si="28">C559</f>
        <v>HCD - MHP Loan</v>
      </c>
      <c r="D633" s="1302"/>
      <c r="E633" s="1302"/>
      <c r="F633" s="1302"/>
      <c r="G633" s="1302"/>
      <c r="H633" s="1302"/>
      <c r="I633" s="1302"/>
      <c r="J633" s="1302"/>
      <c r="K633" s="1302"/>
      <c r="L633" s="1302"/>
      <c r="M633" s="1395" t="s">
        <v>2164</v>
      </c>
      <c r="N633" s="1395"/>
      <c r="O633" s="1395"/>
      <c r="P633" s="1395"/>
      <c r="Q633" s="1427">
        <v>660</v>
      </c>
      <c r="R633" s="1428"/>
      <c r="S633" s="1429"/>
      <c r="T633" s="1424">
        <f t="shared" ref="T633:T634" si="29">Q633</f>
        <v>660</v>
      </c>
      <c r="U633" s="1425"/>
      <c r="V633" s="1426"/>
      <c r="W633" s="1392">
        <f t="shared" ref="W633:W634" si="30">W559</f>
        <v>4.82E-2</v>
      </c>
      <c r="X633" s="1393"/>
      <c r="Y633" s="1394"/>
      <c r="Z633" s="1386" t="s">
        <v>788</v>
      </c>
      <c r="AA633" s="1387"/>
      <c r="AB633" s="1388"/>
      <c r="AC633" s="1352">
        <v>2</v>
      </c>
      <c r="AD633" s="1353"/>
      <c r="AE633" s="1354"/>
      <c r="AF633" s="1208"/>
      <c r="AG633" s="1209"/>
      <c r="AH633" s="1209"/>
      <c r="AI633" s="1209"/>
      <c r="AJ633" s="1210"/>
      <c r="AK633" s="1380"/>
      <c r="AL633" s="1381"/>
      <c r="AM633" s="1381"/>
      <c r="AN633" s="1382"/>
      <c r="AO633" s="1211">
        <f t="shared" ref="AO633:AO636" si="31">AM559</f>
        <v>4025473</v>
      </c>
      <c r="AP633" s="1211"/>
      <c r="AQ633" s="1211"/>
      <c r="AR633" s="1211"/>
      <c r="AS633" s="1211"/>
      <c r="AT633" s="942" t="str">
        <f t="shared" si="27"/>
        <v/>
      </c>
      <c r="AU633" s="43"/>
      <c r="AV633" s="43"/>
      <c r="AW633" s="43"/>
      <c r="AX633" s="43"/>
      <c r="AY633" s="43"/>
      <c r="AZ633" s="43"/>
      <c r="BA633" s="41" t="s">
        <v>499</v>
      </c>
      <c r="BE633" s="1278">
        <f t="shared" si="17"/>
        <v>0</v>
      </c>
      <c r="BF633" s="1280"/>
      <c r="BG633" s="1272">
        <f t="shared" si="18"/>
        <v>0</v>
      </c>
      <c r="BH633" s="1274"/>
      <c r="BI633" s="1278">
        <f t="shared" si="19"/>
        <v>0</v>
      </c>
      <c r="BJ633" s="1280"/>
      <c r="BK633" s="1272">
        <f t="shared" si="20"/>
        <v>0</v>
      </c>
      <c r="BL633" s="1274"/>
      <c r="BN633" s="1272">
        <f t="shared" si="3"/>
        <v>0</v>
      </c>
      <c r="BO633" s="1273"/>
      <c r="BP633" s="1273"/>
      <c r="BQ633" s="1273"/>
      <c r="BR633" s="1283"/>
      <c r="BS633" s="1272">
        <f t="shared" si="4"/>
        <v>0</v>
      </c>
      <c r="BT633" s="1273"/>
      <c r="BU633" s="1273"/>
      <c r="BV633" s="1273"/>
      <c r="BW633" s="1274"/>
      <c r="BX633" s="1272">
        <f t="shared" si="5"/>
        <v>0</v>
      </c>
      <c r="BY633" s="1273"/>
      <c r="BZ633" s="1273"/>
      <c r="CA633" s="1273"/>
      <c r="CB633" s="1274"/>
      <c r="CC633" s="1272">
        <f t="shared" si="6"/>
        <v>0</v>
      </c>
      <c r="CD633" s="1273"/>
      <c r="CE633" s="1273"/>
      <c r="CF633" s="1273"/>
      <c r="CG633" s="1274"/>
      <c r="CH633" s="1272">
        <f t="shared" si="7"/>
        <v>0</v>
      </c>
      <c r="CI633" s="1273"/>
      <c r="CJ633" s="1273"/>
      <c r="CK633" s="1273"/>
      <c r="CL633" s="1274"/>
      <c r="CM633" s="1281">
        <f t="shared" si="8"/>
        <v>0</v>
      </c>
      <c r="CN633" s="1282"/>
      <c r="CO633" s="1282"/>
      <c r="CP633" s="1282"/>
      <c r="CQ633" s="1283"/>
      <c r="CS633" s="1284">
        <f t="shared" si="21"/>
        <v>0</v>
      </c>
      <c r="CT633" s="1285"/>
      <c r="CU633" s="1285"/>
      <c r="CV633" s="1285"/>
      <c r="CW633" s="1286"/>
      <c r="CX633" s="1284">
        <f t="shared" si="22"/>
        <v>0</v>
      </c>
      <c r="CY633" s="1285"/>
      <c r="CZ633" s="1285"/>
      <c r="DA633" s="1285"/>
      <c r="DB633" s="1286"/>
      <c r="DC633" s="1284">
        <f t="shared" si="23"/>
        <v>0</v>
      </c>
      <c r="DD633" s="1285"/>
      <c r="DE633" s="1285"/>
      <c r="DF633" s="1285"/>
      <c r="DG633" s="1286"/>
      <c r="DH633" s="1284">
        <f t="shared" si="24"/>
        <v>0</v>
      </c>
      <c r="DI633" s="1285"/>
      <c r="DJ633" s="1285"/>
      <c r="DK633" s="1285"/>
      <c r="DL633" s="1286"/>
      <c r="DM633" s="1284">
        <f t="shared" si="25"/>
        <v>0</v>
      </c>
      <c r="DN633" s="1285"/>
      <c r="DO633" s="1285"/>
      <c r="DP633" s="1285"/>
      <c r="DQ633" s="1286"/>
      <c r="DR633" s="1284">
        <f t="shared" si="26"/>
        <v>0</v>
      </c>
      <c r="DS633" s="1285"/>
      <c r="DT633" s="1285"/>
      <c r="DU633" s="1285"/>
      <c r="DV633" s="1286"/>
    </row>
    <row r="634" spans="2:126" ht="12.95" customHeight="1">
      <c r="B634" s="58" t="s">
        <v>434</v>
      </c>
      <c r="C634" s="1302" t="str">
        <f t="shared" si="28"/>
        <v>MOHCD Loan</v>
      </c>
      <c r="D634" s="1302"/>
      <c r="E634" s="1302"/>
      <c r="F634" s="1302"/>
      <c r="G634" s="1302"/>
      <c r="H634" s="1302"/>
      <c r="I634" s="1302"/>
      <c r="J634" s="1302"/>
      <c r="K634" s="1302"/>
      <c r="L634" s="1302"/>
      <c r="M634" s="1395" t="s">
        <v>2164</v>
      </c>
      <c r="N634" s="1395"/>
      <c r="O634" s="1395"/>
      <c r="P634" s="1395"/>
      <c r="Q634" s="1427">
        <v>660</v>
      </c>
      <c r="R634" s="1428"/>
      <c r="S634" s="1429"/>
      <c r="T634" s="1424">
        <f t="shared" si="29"/>
        <v>660</v>
      </c>
      <c r="U634" s="1425"/>
      <c r="V634" s="1426"/>
      <c r="W634" s="1392">
        <f t="shared" si="30"/>
        <v>4.82E-2</v>
      </c>
      <c r="X634" s="1393"/>
      <c r="Y634" s="1394"/>
      <c r="Z634" s="1386" t="s">
        <v>788</v>
      </c>
      <c r="AA634" s="1387"/>
      <c r="AB634" s="1388"/>
      <c r="AC634" s="1352">
        <v>3</v>
      </c>
      <c r="AD634" s="1353"/>
      <c r="AE634" s="1354"/>
      <c r="AF634" s="1208"/>
      <c r="AG634" s="1209"/>
      <c r="AH634" s="1209"/>
      <c r="AI634" s="1209"/>
      <c r="AJ634" s="1210"/>
      <c r="AK634" s="1380"/>
      <c r="AL634" s="1381"/>
      <c r="AM634" s="1381"/>
      <c r="AN634" s="1382"/>
      <c r="AO634" s="1211">
        <f t="shared" si="31"/>
        <v>5326530</v>
      </c>
      <c r="AP634" s="1211"/>
      <c r="AQ634" s="1211"/>
      <c r="AR634" s="1211"/>
      <c r="AS634" s="1211"/>
      <c r="AT634" s="942" t="str">
        <f t="shared" si="27"/>
        <v/>
      </c>
      <c r="AU634" s="43"/>
      <c r="AV634" s="43"/>
      <c r="AW634" s="43"/>
      <c r="AX634" s="43"/>
      <c r="AY634" s="43"/>
      <c r="AZ634" s="43"/>
      <c r="BE634" s="1278">
        <f>IF(AND(AH737&lt;=0.5,AH737&gt;=0.36),1,0)</f>
        <v>0</v>
      </c>
      <c r="BF634" s="1280"/>
      <c r="BG634" s="1272">
        <f>IF(BE634=1,G737,0)</f>
        <v>0</v>
      </c>
      <c r="BH634" s="1274"/>
      <c r="BI634" s="1278">
        <f>IF(AND(AH737&lt;=0.35,AH737&gt;0),1,0)</f>
        <v>0</v>
      </c>
      <c r="BJ634" s="1280"/>
      <c r="BK634" s="1272">
        <f>IF(BI634=1,G737,0)</f>
        <v>0</v>
      </c>
      <c r="BL634" s="1274"/>
      <c r="BN634" s="1278">
        <f>SUM(BN599:BR633)</f>
        <v>37</v>
      </c>
      <c r="BO634" s="1279"/>
      <c r="BP634" s="1279"/>
      <c r="BQ634" s="1279"/>
      <c r="BR634" s="1280"/>
      <c r="BS634" s="1278">
        <f>SUM(BS599:BW633)</f>
        <v>27</v>
      </c>
      <c r="BT634" s="1279"/>
      <c r="BU634" s="1279"/>
      <c r="BV634" s="1279"/>
      <c r="BW634" s="1280"/>
      <c r="BX634" s="1278">
        <f>SUM(BX599:CB633)</f>
        <v>5</v>
      </c>
      <c r="BY634" s="1279"/>
      <c r="BZ634" s="1279"/>
      <c r="CA634" s="1279"/>
      <c r="CB634" s="1280"/>
      <c r="CC634" s="1278">
        <f>SUM(CC599:CG633)</f>
        <v>0</v>
      </c>
      <c r="CD634" s="1279"/>
      <c r="CE634" s="1279"/>
      <c r="CF634" s="1279"/>
      <c r="CG634" s="1280"/>
      <c r="CH634" s="1278">
        <f>SUM(CH599:CL633)</f>
        <v>0</v>
      </c>
      <c r="CI634" s="1279"/>
      <c r="CJ634" s="1279"/>
      <c r="CK634" s="1279"/>
      <c r="CL634" s="1280"/>
      <c r="CM634" s="1278">
        <f>SUM(CM599:CQ633)</f>
        <v>0</v>
      </c>
      <c r="CN634" s="1279"/>
      <c r="CO634" s="1279"/>
      <c r="CP634" s="1279"/>
      <c r="CQ634" s="1280"/>
      <c r="CS634" s="1284">
        <f>IF(AND(B737="SRO/Studio",AH737&lt;=0.3),G737,0)</f>
        <v>0</v>
      </c>
      <c r="CT634" s="1285"/>
      <c r="CU634" s="1285"/>
      <c r="CV634" s="1285"/>
      <c r="CW634" s="1286"/>
      <c r="CX634" s="1284">
        <f>IF(AND(B737="1 Bedroom",AH737&lt;=0.3),G737,0)</f>
        <v>0</v>
      </c>
      <c r="CY634" s="1285"/>
      <c r="CZ634" s="1285"/>
      <c r="DA634" s="1285"/>
      <c r="DB634" s="1286"/>
      <c r="DC634" s="1284">
        <f>IF(AND(B737="2 Bedrooms",AH737&lt;=0.3),G737,0)</f>
        <v>0</v>
      </c>
      <c r="DD634" s="1285"/>
      <c r="DE634" s="1285"/>
      <c r="DF634" s="1285"/>
      <c r="DG634" s="1286"/>
      <c r="DH634" s="1284">
        <f>IF(AND(B737="3 Bedrooms",AH737&lt;=0.3),G737,0)</f>
        <v>0</v>
      </c>
      <c r="DI634" s="1285"/>
      <c r="DJ634" s="1285"/>
      <c r="DK634" s="1285"/>
      <c r="DL634" s="1286"/>
      <c r="DM634" s="1284">
        <f>IF(AND(B737="4 Bedrooms",AH737&lt;=0.3),G737,0)</f>
        <v>0</v>
      </c>
      <c r="DN634" s="1285"/>
      <c r="DO634" s="1285"/>
      <c r="DP634" s="1285"/>
      <c r="DQ634" s="1286"/>
      <c r="DR634" s="1284">
        <f>IF(AND(B737="5 Bedrooms",AH737&lt;=0.3),G737,0)</f>
        <v>0</v>
      </c>
      <c r="DS634" s="1285"/>
      <c r="DT634" s="1285"/>
      <c r="DU634" s="1285"/>
      <c r="DV634" s="1286"/>
    </row>
    <row r="635" spans="2:126" ht="12.95" customHeight="1" thickBot="1">
      <c r="B635" s="58" t="s">
        <v>742</v>
      </c>
      <c r="C635" s="1302" t="str">
        <f t="shared" si="28"/>
        <v>Accrued Soft Loan Interest</v>
      </c>
      <c r="D635" s="1302"/>
      <c r="E635" s="1302"/>
      <c r="F635" s="1302"/>
      <c r="G635" s="1302"/>
      <c r="H635" s="1302"/>
      <c r="I635" s="1302"/>
      <c r="J635" s="1302"/>
      <c r="K635" s="1302"/>
      <c r="L635" s="1302"/>
      <c r="M635" s="1395" t="s">
        <v>2153</v>
      </c>
      <c r="N635" s="1395"/>
      <c r="O635" s="1395"/>
      <c r="P635" s="1395"/>
      <c r="Q635" s="1427"/>
      <c r="R635" s="1428"/>
      <c r="S635" s="1429"/>
      <c r="T635" s="1424"/>
      <c r="U635" s="1425"/>
      <c r="V635" s="1426"/>
      <c r="W635" s="1392"/>
      <c r="X635" s="1393"/>
      <c r="Y635" s="1394"/>
      <c r="Z635" s="1386" t="s">
        <v>1964</v>
      </c>
      <c r="AA635" s="1387"/>
      <c r="AB635" s="1388"/>
      <c r="AC635" s="1352"/>
      <c r="AD635" s="1353"/>
      <c r="AE635" s="1354"/>
      <c r="AF635" s="1208"/>
      <c r="AG635" s="1209"/>
      <c r="AH635" s="1209"/>
      <c r="AI635" s="1209"/>
      <c r="AJ635" s="1210"/>
      <c r="AK635" s="1380"/>
      <c r="AL635" s="1381"/>
      <c r="AM635" s="1381"/>
      <c r="AN635" s="1382"/>
      <c r="AO635" s="1211">
        <f t="shared" si="31"/>
        <v>2778086</v>
      </c>
      <c r="AP635" s="1211"/>
      <c r="AQ635" s="1211"/>
      <c r="AR635" s="1211"/>
      <c r="AS635" s="1211"/>
      <c r="AT635" s="942" t="str">
        <f t="shared" si="27"/>
        <v/>
      </c>
      <c r="AU635" s="43"/>
      <c r="AV635" s="43"/>
      <c r="AW635" s="43"/>
      <c r="AX635" s="43"/>
      <c r="AY635" s="43"/>
      <c r="AZ635" s="43"/>
      <c r="BE635" s="41"/>
      <c r="BF635" s="41"/>
      <c r="BG635" s="1278">
        <f>SUM(BG600:BH634)</f>
        <v>61</v>
      </c>
      <c r="BH635" s="1280"/>
      <c r="BI635" s="41"/>
      <c r="BJ635" s="41"/>
      <c r="BK635" s="1278">
        <f>SUM(BK600:BL634)</f>
        <v>8</v>
      </c>
      <c r="BL635" s="1280"/>
      <c r="BN635" s="41" t="s">
        <v>1715</v>
      </c>
      <c r="BO635" s="41"/>
      <c r="BP635" s="41"/>
      <c r="BQ635" s="41"/>
      <c r="BR635" s="464">
        <f>BN634*1</f>
        <v>37</v>
      </c>
      <c r="BS635" s="41"/>
      <c r="BT635" s="41"/>
      <c r="BU635" s="41"/>
      <c r="BV635" s="41"/>
      <c r="BW635" s="464">
        <f>BS634*1</f>
        <v>27</v>
      </c>
      <c r="BX635" s="41"/>
      <c r="BY635" s="41"/>
      <c r="BZ635" s="41"/>
      <c r="CA635" s="41"/>
      <c r="CB635" s="464">
        <f>BX634*2</f>
        <v>10</v>
      </c>
      <c r="CC635" s="41"/>
      <c r="CD635" s="41"/>
      <c r="CE635" s="41"/>
      <c r="CF635" s="41"/>
      <c r="CG635" s="464">
        <f>CC634*3</f>
        <v>0</v>
      </c>
      <c r="CH635" s="41"/>
      <c r="CI635" s="41"/>
      <c r="CJ635" s="41"/>
      <c r="CK635" s="41"/>
      <c r="CL635" s="464">
        <f>CH634*4</f>
        <v>0</v>
      </c>
      <c r="CM635" s="41"/>
      <c r="CN635" s="41"/>
      <c r="CO635" s="41"/>
      <c r="CP635" s="41"/>
      <c r="CQ635" s="463">
        <f>CM634*5</f>
        <v>0</v>
      </c>
      <c r="CS635" s="1278">
        <f>SUM(CS600:CW634)</f>
        <v>4</v>
      </c>
      <c r="CT635" s="1279"/>
      <c r="CU635" s="1279"/>
      <c r="CV635" s="1279"/>
      <c r="CW635" s="1280"/>
      <c r="CX635" s="1278">
        <f>SUM(CX600:DB634)</f>
        <v>3</v>
      </c>
      <c r="CY635" s="1279"/>
      <c r="CZ635" s="1279"/>
      <c r="DA635" s="1279"/>
      <c r="DB635" s="1280"/>
      <c r="DC635" s="1278">
        <f>SUM(DC600:DG634)</f>
        <v>1</v>
      </c>
      <c r="DD635" s="1279"/>
      <c r="DE635" s="1279"/>
      <c r="DF635" s="1279"/>
      <c r="DG635" s="1280"/>
      <c r="DH635" s="1278">
        <f>SUM(DH600:DL634)</f>
        <v>0</v>
      </c>
      <c r="DI635" s="1279"/>
      <c r="DJ635" s="1279"/>
      <c r="DK635" s="1279"/>
      <c r="DL635" s="1280"/>
      <c r="DM635" s="1278">
        <f>SUM(DM600:DQ634)</f>
        <v>0</v>
      </c>
      <c r="DN635" s="1279"/>
      <c r="DO635" s="1279"/>
      <c r="DP635" s="1279"/>
      <c r="DQ635" s="1280"/>
      <c r="DR635" s="1278">
        <f>SUM(DR600:DV634)</f>
        <v>0</v>
      </c>
      <c r="DS635" s="1279"/>
      <c r="DT635" s="1279"/>
      <c r="DU635" s="1279"/>
      <c r="DV635" s="1280"/>
    </row>
    <row r="636" spans="2:126" ht="12.95" customHeight="1" thickBot="1">
      <c r="B636" s="58" t="s">
        <v>743</v>
      </c>
      <c r="C636" s="1302" t="str">
        <f t="shared" si="28"/>
        <v>GP Capital - Existing Reserves</v>
      </c>
      <c r="D636" s="1302"/>
      <c r="E636" s="1302"/>
      <c r="F636" s="1302"/>
      <c r="G636" s="1302"/>
      <c r="H636" s="1302"/>
      <c r="I636" s="1302"/>
      <c r="J636" s="1302"/>
      <c r="K636" s="1302"/>
      <c r="L636" s="1302"/>
      <c r="M636" s="1395" t="s">
        <v>2172</v>
      </c>
      <c r="N636" s="1395"/>
      <c r="O636" s="1395"/>
      <c r="P636" s="1395"/>
      <c r="Q636" s="1427"/>
      <c r="R636" s="1428"/>
      <c r="S636" s="1429"/>
      <c r="T636" s="1424"/>
      <c r="U636" s="1425"/>
      <c r="V636" s="1426"/>
      <c r="W636" s="1392"/>
      <c r="X636" s="1393"/>
      <c r="Y636" s="1394"/>
      <c r="Z636" s="1386" t="s">
        <v>1964</v>
      </c>
      <c r="AA636" s="1387"/>
      <c r="AB636" s="1388"/>
      <c r="AC636" s="1352"/>
      <c r="AD636" s="1353"/>
      <c r="AE636" s="1354"/>
      <c r="AF636" s="1208"/>
      <c r="AG636" s="1209"/>
      <c r="AH636" s="1209"/>
      <c r="AI636" s="1209"/>
      <c r="AJ636" s="1210"/>
      <c r="AK636" s="1380"/>
      <c r="AL636" s="1381"/>
      <c r="AM636" s="1381"/>
      <c r="AN636" s="1382"/>
      <c r="AO636" s="1211">
        <f t="shared" si="31"/>
        <v>2225913</v>
      </c>
      <c r="AP636" s="1211"/>
      <c r="AQ636" s="1211"/>
      <c r="AR636" s="1211"/>
      <c r="AS636" s="1211"/>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74</v>
      </c>
      <c r="CR636" s="41"/>
      <c r="CS636" s="41"/>
    </row>
    <row r="637" spans="2:126" ht="12.95" customHeight="1">
      <c r="B637" s="58" t="s">
        <v>546</v>
      </c>
      <c r="C637" s="1302" t="s">
        <v>2468</v>
      </c>
      <c r="D637" s="1302"/>
      <c r="E637" s="1302"/>
      <c r="F637" s="1302"/>
      <c r="G637" s="1302"/>
      <c r="H637" s="1302"/>
      <c r="I637" s="1302"/>
      <c r="J637" s="1302"/>
      <c r="K637" s="1302"/>
      <c r="L637" s="1302"/>
      <c r="M637" s="1395" t="s">
        <v>2170</v>
      </c>
      <c r="N637" s="1395"/>
      <c r="O637" s="1395"/>
      <c r="P637" s="1395"/>
      <c r="Q637" s="1427"/>
      <c r="R637" s="1428"/>
      <c r="S637" s="1429"/>
      <c r="T637" s="1424"/>
      <c r="U637" s="1425"/>
      <c r="V637" s="1426"/>
      <c r="W637" s="1392"/>
      <c r="X637" s="1393"/>
      <c r="Y637" s="1394"/>
      <c r="Z637" s="1386" t="s">
        <v>1964</v>
      </c>
      <c r="AA637" s="1387"/>
      <c r="AB637" s="1388"/>
      <c r="AC637" s="1352"/>
      <c r="AD637" s="1353"/>
      <c r="AE637" s="1354"/>
      <c r="AF637" s="1208"/>
      <c r="AG637" s="1209"/>
      <c r="AH637" s="1209"/>
      <c r="AI637" s="1209"/>
      <c r="AJ637" s="1210"/>
      <c r="AK637" s="1380"/>
      <c r="AL637" s="1381"/>
      <c r="AM637" s="1381"/>
      <c r="AN637" s="1382"/>
      <c r="AO637" s="1211">
        <v>239942</v>
      </c>
      <c r="AP637" s="1211"/>
      <c r="AQ637" s="1211"/>
      <c r="AR637" s="1211"/>
      <c r="AS637" s="1211"/>
      <c r="AT637" s="942" t="str">
        <f t="shared" si="27"/>
        <v/>
      </c>
      <c r="AU637" s="41"/>
      <c r="AV637" s="41"/>
      <c r="AW637" s="41"/>
      <c r="AX637" s="41"/>
      <c r="AY637" s="41"/>
      <c r="AZ637" s="41"/>
      <c r="BN637" s="1272">
        <f>IF(J760="SRO/Studio",O760,0)</f>
        <v>1</v>
      </c>
      <c r="BO637" s="1273"/>
      <c r="BP637" s="1273"/>
      <c r="BQ637" s="1273"/>
      <c r="BR637" s="1274"/>
      <c r="BS637" s="1272">
        <f>IF(J760="1 Bedroom",O760,0)</f>
        <v>0</v>
      </c>
      <c r="BT637" s="1273"/>
      <c r="BU637" s="1273"/>
      <c r="BV637" s="1273"/>
      <c r="BW637" s="1274"/>
      <c r="BX637" s="1272">
        <f>IF(J760="2 Bedrooms",O760,0)</f>
        <v>0</v>
      </c>
      <c r="BY637" s="1273"/>
      <c r="BZ637" s="1273"/>
      <c r="CA637" s="1273"/>
      <c r="CB637" s="1274"/>
      <c r="CC637" s="1272">
        <f>IF(J760="3 Bedrooms",O760,0)</f>
        <v>0</v>
      </c>
      <c r="CD637" s="1273"/>
      <c r="CE637" s="1273"/>
      <c r="CF637" s="1273"/>
      <c r="CG637" s="1274"/>
      <c r="CH637" s="1272">
        <f>IF(J760="4 Bedrooms",O760,0)</f>
        <v>0</v>
      </c>
      <c r="CI637" s="1273"/>
      <c r="CJ637" s="1273"/>
      <c r="CK637" s="1273"/>
      <c r="CL637" s="1274"/>
      <c r="CM637" s="1281">
        <f>IF(J760="5 Bedrooms",O760,0)</f>
        <v>0</v>
      </c>
      <c r="CN637" s="1282"/>
      <c r="CO637" s="1282"/>
      <c r="CP637" s="1282"/>
      <c r="CQ637" s="1283"/>
      <c r="CR637" s="41"/>
      <c r="CS637" s="41"/>
    </row>
    <row r="638" spans="2:126" ht="12.95" customHeight="1">
      <c r="B638" s="58" t="s">
        <v>174</v>
      </c>
      <c r="C638" s="1302" t="s">
        <v>2469</v>
      </c>
      <c r="D638" s="1302"/>
      <c r="E638" s="1302"/>
      <c r="F638" s="1302"/>
      <c r="G638" s="1302"/>
      <c r="H638" s="1302"/>
      <c r="I638" s="1302"/>
      <c r="J638" s="1302"/>
      <c r="K638" s="1302"/>
      <c r="L638" s="1302"/>
      <c r="M638" s="1395" t="s">
        <v>2160</v>
      </c>
      <c r="N638" s="1395"/>
      <c r="O638" s="1395"/>
      <c r="P638" s="1395"/>
      <c r="Q638" s="1427"/>
      <c r="R638" s="1428"/>
      <c r="S638" s="1429"/>
      <c r="T638" s="1424"/>
      <c r="U638" s="1425"/>
      <c r="V638" s="1426"/>
      <c r="W638" s="1392"/>
      <c r="X638" s="1393"/>
      <c r="Y638" s="1394"/>
      <c r="Z638" s="1386" t="s">
        <v>1964</v>
      </c>
      <c r="AA638" s="1387"/>
      <c r="AB638" s="1388"/>
      <c r="AC638" s="1352"/>
      <c r="AD638" s="1353"/>
      <c r="AE638" s="1354"/>
      <c r="AF638" s="1208"/>
      <c r="AG638" s="1209"/>
      <c r="AH638" s="1209"/>
      <c r="AI638" s="1209"/>
      <c r="AJ638" s="1210"/>
      <c r="AK638" s="1380"/>
      <c r="AL638" s="1381"/>
      <c r="AM638" s="1381"/>
      <c r="AN638" s="1382"/>
      <c r="AO638" s="1211">
        <v>20844241</v>
      </c>
      <c r="AP638" s="1211"/>
      <c r="AQ638" s="1211"/>
      <c r="AR638" s="1211"/>
      <c r="AS638" s="1211"/>
      <c r="AT638" s="942" t="str">
        <f t="shared" si="27"/>
        <v/>
      </c>
      <c r="AU638" s="41"/>
      <c r="AV638" s="41"/>
      <c r="AW638" s="41"/>
      <c r="AX638" s="41"/>
      <c r="AY638" s="41"/>
      <c r="AZ638" s="41"/>
      <c r="BN638" s="1272">
        <f>IF(J761="SRO/Studio",O761,0)</f>
        <v>0</v>
      </c>
      <c r="BO638" s="1273"/>
      <c r="BP638" s="1273"/>
      <c r="BQ638" s="1273"/>
      <c r="BR638" s="1274"/>
      <c r="BS638" s="1272">
        <f>IF(J761="1 Bedroom",O761,0)</f>
        <v>0</v>
      </c>
      <c r="BT638" s="1273"/>
      <c r="BU638" s="1273"/>
      <c r="BV638" s="1273"/>
      <c r="BW638" s="1274"/>
      <c r="BX638" s="1272">
        <f>IF(J761="2 Bedrooms",O761,0)</f>
        <v>0</v>
      </c>
      <c r="BY638" s="1273"/>
      <c r="BZ638" s="1273"/>
      <c r="CA638" s="1273"/>
      <c r="CB638" s="1274"/>
      <c r="CC638" s="1272">
        <f>IF(J761="3 Bedrooms",O761,0)</f>
        <v>0</v>
      </c>
      <c r="CD638" s="1273"/>
      <c r="CE638" s="1273"/>
      <c r="CF638" s="1273"/>
      <c r="CG638" s="1274"/>
      <c r="CH638" s="1272">
        <f>IF(J761="4 Bedrooms",O761,0)</f>
        <v>0</v>
      </c>
      <c r="CI638" s="1273"/>
      <c r="CJ638" s="1273"/>
      <c r="CK638" s="1273"/>
      <c r="CL638" s="1274"/>
      <c r="CM638" s="1281">
        <f>IF(J761="5 Bedrooms",O761,0)</f>
        <v>0</v>
      </c>
      <c r="CN638" s="1282"/>
      <c r="CO638" s="1282"/>
      <c r="CP638" s="1282"/>
      <c r="CQ638" s="1283"/>
      <c r="CR638" s="41"/>
      <c r="CS638" s="41"/>
    </row>
    <row r="639" spans="2:126" ht="12.95" customHeight="1">
      <c r="B639" s="58" t="s">
        <v>32</v>
      </c>
      <c r="C639" s="1302"/>
      <c r="D639" s="1302"/>
      <c r="E639" s="1302"/>
      <c r="F639" s="1302"/>
      <c r="G639" s="1302"/>
      <c r="H639" s="1302"/>
      <c r="I639" s="1302"/>
      <c r="J639" s="1302"/>
      <c r="K639" s="1302"/>
      <c r="L639" s="1302"/>
      <c r="M639" s="1395" t="s">
        <v>1964</v>
      </c>
      <c r="N639" s="1395"/>
      <c r="O639" s="1395"/>
      <c r="P639" s="1395"/>
      <c r="Q639" s="1427"/>
      <c r="R639" s="1428"/>
      <c r="S639" s="1429"/>
      <c r="T639" s="1424"/>
      <c r="U639" s="1425"/>
      <c r="V639" s="1426"/>
      <c r="W639" s="1392"/>
      <c r="X639" s="1393"/>
      <c r="Y639" s="1394"/>
      <c r="Z639" s="1386" t="s">
        <v>1964</v>
      </c>
      <c r="AA639" s="1387"/>
      <c r="AB639" s="1388"/>
      <c r="AC639" s="1352"/>
      <c r="AD639" s="1353"/>
      <c r="AE639" s="1354"/>
      <c r="AF639" s="1208"/>
      <c r="AG639" s="1209"/>
      <c r="AH639" s="1209"/>
      <c r="AI639" s="1209"/>
      <c r="AJ639" s="1210"/>
      <c r="AK639" s="1380"/>
      <c r="AL639" s="1381"/>
      <c r="AM639" s="1381"/>
      <c r="AN639" s="1382"/>
      <c r="AO639" s="1211"/>
      <c r="AP639" s="1211"/>
      <c r="AQ639" s="1211"/>
      <c r="AR639" s="1211"/>
      <c r="AS639" s="1211"/>
      <c r="AT639" s="942" t="str">
        <f t="shared" si="27"/>
        <v/>
      </c>
      <c r="AU639" s="41"/>
      <c r="AV639" s="41"/>
      <c r="AW639" s="41"/>
      <c r="AX639" s="41"/>
      <c r="AY639" s="41"/>
      <c r="AZ639" s="41"/>
      <c r="BN639" s="1272">
        <f>IF(J762="SRO/Studio",O762,0)</f>
        <v>0</v>
      </c>
      <c r="BO639" s="1273"/>
      <c r="BP639" s="1273"/>
      <c r="BQ639" s="1273"/>
      <c r="BR639" s="1274"/>
      <c r="BS639" s="1272">
        <f>IF(J762="1 Bedroom",O762,0)</f>
        <v>0</v>
      </c>
      <c r="BT639" s="1273"/>
      <c r="BU639" s="1273"/>
      <c r="BV639" s="1273"/>
      <c r="BW639" s="1274"/>
      <c r="BX639" s="1272">
        <f>IF(J762="2 Bedrooms",O762,0)</f>
        <v>0</v>
      </c>
      <c r="BY639" s="1273"/>
      <c r="BZ639" s="1273"/>
      <c r="CA639" s="1273"/>
      <c r="CB639" s="1274"/>
      <c r="CC639" s="1272">
        <f>IF(J762="3 Bedrooms",O762,0)</f>
        <v>0</v>
      </c>
      <c r="CD639" s="1273"/>
      <c r="CE639" s="1273"/>
      <c r="CF639" s="1273"/>
      <c r="CG639" s="1274"/>
      <c r="CH639" s="1272">
        <f>IF(J762="4 Bedrooms",O762,0)</f>
        <v>0</v>
      </c>
      <c r="CI639" s="1273"/>
      <c r="CJ639" s="1273"/>
      <c r="CK639" s="1273"/>
      <c r="CL639" s="1274"/>
      <c r="CM639" s="1281">
        <f>IF(J762="5 Bedrooms",O762,0)</f>
        <v>0</v>
      </c>
      <c r="CN639" s="1282"/>
      <c r="CO639" s="1282"/>
      <c r="CP639" s="1282"/>
      <c r="CQ639" s="1283"/>
      <c r="CR639" s="41"/>
      <c r="CS639" s="41"/>
    </row>
    <row r="640" spans="2:126" ht="12.95" customHeight="1">
      <c r="B640" s="58" t="s">
        <v>33</v>
      </c>
      <c r="C640" s="1302"/>
      <c r="D640" s="1302"/>
      <c r="E640" s="1302"/>
      <c r="F640" s="1302"/>
      <c r="G640" s="1302"/>
      <c r="H640" s="1302"/>
      <c r="I640" s="1302"/>
      <c r="J640" s="1302"/>
      <c r="K640" s="1302"/>
      <c r="L640" s="1302"/>
      <c r="M640" s="1395" t="s">
        <v>1964</v>
      </c>
      <c r="N640" s="1395"/>
      <c r="O640" s="1395"/>
      <c r="P640" s="1395"/>
      <c r="Q640" s="1427"/>
      <c r="R640" s="1428"/>
      <c r="S640" s="1429"/>
      <c r="T640" s="1424"/>
      <c r="U640" s="1425"/>
      <c r="V640" s="1426"/>
      <c r="W640" s="1392"/>
      <c r="X640" s="1393"/>
      <c r="Y640" s="1394"/>
      <c r="Z640" s="1386" t="s">
        <v>1964</v>
      </c>
      <c r="AA640" s="1387"/>
      <c r="AB640" s="1388"/>
      <c r="AC640" s="1352"/>
      <c r="AD640" s="1353"/>
      <c r="AE640" s="1354"/>
      <c r="AF640" s="1208"/>
      <c r="AG640" s="1209"/>
      <c r="AH640" s="1209"/>
      <c r="AI640" s="1209"/>
      <c r="AJ640" s="1210"/>
      <c r="AK640" s="1380"/>
      <c r="AL640" s="1381"/>
      <c r="AM640" s="1381"/>
      <c r="AN640" s="1382"/>
      <c r="AO640" s="1211"/>
      <c r="AP640" s="1211"/>
      <c r="AQ640" s="1211"/>
      <c r="AR640" s="1211"/>
      <c r="AS640" s="1211"/>
      <c r="AT640" s="942" t="str">
        <f t="shared" si="27"/>
        <v/>
      </c>
      <c r="AU640" s="43"/>
      <c r="AV640" s="43"/>
      <c r="AW640" s="43"/>
      <c r="AX640" s="43"/>
      <c r="AY640" s="43"/>
      <c r="AZ640" s="43"/>
      <c r="BN640" s="1272">
        <f>IF(J763="SRO/Studio",O763,0)</f>
        <v>0</v>
      </c>
      <c r="BO640" s="1273"/>
      <c r="BP640" s="1273"/>
      <c r="BQ640" s="1273"/>
      <c r="BR640" s="1274"/>
      <c r="BS640" s="1272">
        <f>IF(J763="1 Bedroom",O763,0)</f>
        <v>0</v>
      </c>
      <c r="BT640" s="1273"/>
      <c r="BU640" s="1273"/>
      <c r="BV640" s="1273"/>
      <c r="BW640" s="1274"/>
      <c r="BX640" s="1272">
        <f>IF(J763="2 Bedrooms",O763,0)</f>
        <v>0</v>
      </c>
      <c r="BY640" s="1273"/>
      <c r="BZ640" s="1273"/>
      <c r="CA640" s="1273"/>
      <c r="CB640" s="1274"/>
      <c r="CC640" s="1272">
        <f>IF(J763="3 Bedrooms",O763,0)</f>
        <v>0</v>
      </c>
      <c r="CD640" s="1273"/>
      <c r="CE640" s="1273"/>
      <c r="CF640" s="1273"/>
      <c r="CG640" s="1274"/>
      <c r="CH640" s="1272">
        <f>IF(J763="4 Bedrooms",O763,0)</f>
        <v>0</v>
      </c>
      <c r="CI640" s="1273"/>
      <c r="CJ640" s="1273"/>
      <c r="CK640" s="1273"/>
      <c r="CL640" s="1274"/>
      <c r="CM640" s="1281">
        <f>IF(J763="5 Bedrooms",O763,0)</f>
        <v>0</v>
      </c>
      <c r="CN640" s="1282"/>
      <c r="CO640" s="1282"/>
      <c r="CP640" s="1282"/>
      <c r="CQ640" s="1283"/>
      <c r="CR640" s="41"/>
      <c r="CS640" s="41"/>
    </row>
    <row r="641" spans="1:99" ht="12.95" customHeight="1">
      <c r="B641" s="1187" t="s">
        <v>358</v>
      </c>
      <c r="C641" s="1188"/>
      <c r="D641" s="1188"/>
      <c r="E641" s="1188"/>
      <c r="F641" s="1188"/>
      <c r="G641" s="1188"/>
      <c r="H641" s="1188"/>
      <c r="I641" s="1188"/>
      <c r="J641" s="1188"/>
      <c r="K641" s="1188"/>
      <c r="L641" s="1188"/>
      <c r="M641" s="1188"/>
      <c r="N641" s="1188"/>
      <c r="O641" s="1188"/>
      <c r="P641" s="1188"/>
      <c r="Q641" s="1188"/>
      <c r="R641" s="1188"/>
      <c r="S641" s="1188"/>
      <c r="T641" s="1188"/>
      <c r="U641" s="1188"/>
      <c r="V641" s="1188"/>
      <c r="W641" s="1188"/>
      <c r="X641" s="1188"/>
      <c r="Y641" s="1188"/>
      <c r="Z641" s="1188"/>
      <c r="AA641" s="1188"/>
      <c r="AB641" s="1188"/>
      <c r="AC641" s="1188"/>
      <c r="AD641" s="1188"/>
      <c r="AE641" s="1188"/>
      <c r="AF641" s="1188"/>
      <c r="AG641" s="1188"/>
      <c r="AH641" s="1188"/>
      <c r="AI641" s="1188"/>
      <c r="AJ641" s="1188"/>
      <c r="AK641" s="1188"/>
      <c r="AL641" s="1188"/>
      <c r="AM641" s="1188"/>
      <c r="AN641" s="1189"/>
      <c r="AO641" s="1198">
        <f>SUM(AO629:AS640)</f>
        <v>60747182</v>
      </c>
      <c r="AP641" s="1199"/>
      <c r="AQ641" s="1199"/>
      <c r="AR641" s="1199"/>
      <c r="AS641" s="1200"/>
      <c r="AT641" s="43"/>
      <c r="AU641" s="43"/>
      <c r="AV641" s="43"/>
      <c r="AW641" s="43"/>
      <c r="AX641" s="43"/>
      <c r="AY641" s="43"/>
      <c r="AZ641" s="43"/>
      <c r="BN641" s="1275">
        <f>SUM(BN637:BR640)</f>
        <v>1</v>
      </c>
      <c r="BO641" s="1276"/>
      <c r="BP641" s="1276"/>
      <c r="BQ641" s="1276"/>
      <c r="BR641" s="1277"/>
      <c r="BS641" s="1275">
        <f>SUM(BS637:BW640)</f>
        <v>0</v>
      </c>
      <c r="BT641" s="1276"/>
      <c r="BU641" s="1276"/>
      <c r="BV641" s="1276"/>
      <c r="BW641" s="1277"/>
      <c r="BX641" s="1275">
        <f>SUM(BX637:CB640)</f>
        <v>0</v>
      </c>
      <c r="BY641" s="1276"/>
      <c r="BZ641" s="1276"/>
      <c r="CA641" s="1276"/>
      <c r="CB641" s="1277"/>
      <c r="CC641" s="1275">
        <f>SUM(CC637:CG640)</f>
        <v>0</v>
      </c>
      <c r="CD641" s="1276"/>
      <c r="CE641" s="1276"/>
      <c r="CF641" s="1276"/>
      <c r="CG641" s="1277"/>
      <c r="CH641" s="1275">
        <f>SUM(CH637:CL640)</f>
        <v>0</v>
      </c>
      <c r="CI641" s="1276"/>
      <c r="CJ641" s="1276"/>
      <c r="CK641" s="1276"/>
      <c r="CL641" s="1277"/>
      <c r="CM641" s="1275">
        <f>SUM(CM637:CQ640)</f>
        <v>0</v>
      </c>
      <c r="CN641" s="1276"/>
      <c r="CO641" s="1276"/>
      <c r="CP641" s="1276"/>
      <c r="CQ641" s="1277"/>
      <c r="CS641" s="464">
        <f>BN641+BS641+BX641+CC641+CH641+CM641</f>
        <v>1</v>
      </c>
      <c r="CT641" s="63" t="s">
        <v>1968</v>
      </c>
      <c r="CU641" s="41"/>
    </row>
    <row r="642" spans="1:99" ht="12.95" customHeight="1">
      <c r="B642" s="1187" t="s">
        <v>359</v>
      </c>
      <c r="C642" s="1188"/>
      <c r="D642" s="1188"/>
      <c r="E642" s="1188"/>
      <c r="F642" s="1188"/>
      <c r="G642" s="1188"/>
      <c r="H642" s="1188"/>
      <c r="I642" s="1188"/>
      <c r="J642" s="1188"/>
      <c r="K642" s="1188"/>
      <c r="L642" s="1188"/>
      <c r="M642" s="1188"/>
      <c r="N642" s="1188"/>
      <c r="O642" s="1188"/>
      <c r="P642" s="1188"/>
      <c r="Q642" s="1188"/>
      <c r="R642" s="1188"/>
      <c r="S642" s="1188"/>
      <c r="T642" s="1188"/>
      <c r="U642" s="1188"/>
      <c r="V642" s="1188"/>
      <c r="W642" s="1188"/>
      <c r="X642" s="1188"/>
      <c r="Y642" s="1188"/>
      <c r="Z642" s="1188"/>
      <c r="AA642" s="1188"/>
      <c r="AB642" s="1188"/>
      <c r="AC642" s="1188"/>
      <c r="AD642" s="1188"/>
      <c r="AE642" s="1188"/>
      <c r="AF642" s="1188"/>
      <c r="AG642" s="1188"/>
      <c r="AH642" s="1188"/>
      <c r="AI642" s="1188"/>
      <c r="AJ642" s="1188"/>
      <c r="AK642" s="1188"/>
      <c r="AL642" s="1188"/>
      <c r="AM642" s="1188"/>
      <c r="AN642" s="1189"/>
      <c r="AO642" s="1087">
        <v>30198563</v>
      </c>
      <c r="AP642" s="1088"/>
      <c r="AQ642" s="1088"/>
      <c r="AR642" s="1088"/>
      <c r="AS642" s="108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74" t="s">
        <v>940</v>
      </c>
      <c r="C643" s="1475"/>
      <c r="D643" s="1475"/>
      <c r="E643" s="1475"/>
      <c r="F643" s="1475"/>
      <c r="G643" s="1475"/>
      <c r="H643" s="1475"/>
      <c r="I643" s="1475"/>
      <c r="J643" s="1475"/>
      <c r="K643" s="1475"/>
      <c r="L643" s="1475"/>
      <c r="M643" s="1475"/>
      <c r="N643" s="1475"/>
      <c r="O643" s="1475"/>
      <c r="P643" s="1475"/>
      <c r="Q643" s="1475"/>
      <c r="R643" s="1475"/>
      <c r="S643" s="1475"/>
      <c r="T643" s="1475"/>
      <c r="U643" s="1475"/>
      <c r="V643" s="1475"/>
      <c r="W643" s="1475"/>
      <c r="X643" s="1475"/>
      <c r="Y643" s="1475"/>
      <c r="Z643" s="1475"/>
      <c r="AA643" s="1475"/>
      <c r="AB643" s="1475"/>
      <c r="AC643" s="1475"/>
      <c r="AD643" s="1475"/>
      <c r="AE643" s="1475"/>
      <c r="AF643" s="1475"/>
      <c r="AG643" s="1475"/>
      <c r="AH643" s="1475"/>
      <c r="AI643" s="1475"/>
      <c r="AJ643" s="1475"/>
      <c r="AK643" s="1475"/>
      <c r="AL643" s="1475"/>
      <c r="AM643" s="1475"/>
      <c r="AN643" s="1476"/>
      <c r="AO643" s="1198">
        <f>AO641+AO642</f>
        <v>90945745</v>
      </c>
      <c r="AP643" s="1199"/>
      <c r="AQ643" s="1199"/>
      <c r="AR643" s="1199"/>
      <c r="AS643" s="1200"/>
      <c r="AT643" s="43"/>
      <c r="AU643" s="43"/>
      <c r="AV643" s="43"/>
      <c r="AW643" s="43"/>
      <c r="AX643" s="43"/>
      <c r="AY643" s="43"/>
      <c r="AZ643" s="43"/>
      <c r="BN643" s="1272">
        <f t="shared" ref="BN643:BN652" si="32">IF(J774="SRO/Studio",O774,0)</f>
        <v>0</v>
      </c>
      <c r="BO643" s="1273"/>
      <c r="BP643" s="1273"/>
      <c r="BQ643" s="1273"/>
      <c r="BR643" s="1274"/>
      <c r="BS643" s="1272">
        <f t="shared" ref="BS643:BS652" si="33">IF(J774="1 Bedroom",O774,0)</f>
        <v>0</v>
      </c>
      <c r="BT643" s="1273"/>
      <c r="BU643" s="1273"/>
      <c r="BV643" s="1273"/>
      <c r="BW643" s="1274"/>
      <c r="BX643" s="1272">
        <f t="shared" ref="BX643:BX652" si="34">IF(J774="2 Bedrooms",O774,0)</f>
        <v>0</v>
      </c>
      <c r="BY643" s="1273"/>
      <c r="BZ643" s="1273"/>
      <c r="CA643" s="1273"/>
      <c r="CB643" s="1274"/>
      <c r="CC643" s="1272">
        <f t="shared" ref="CC643:CC652" si="35">IF(J774="3 Bedrooms",O774,0)</f>
        <v>0</v>
      </c>
      <c r="CD643" s="1273"/>
      <c r="CE643" s="1273"/>
      <c r="CF643" s="1273"/>
      <c r="CG643" s="1274"/>
      <c r="CH643" s="1272">
        <f t="shared" ref="CH643:CH652" si="36">IF(J774="4 Bedrooms",O774,0)</f>
        <v>0</v>
      </c>
      <c r="CI643" s="1273"/>
      <c r="CJ643" s="1273"/>
      <c r="CK643" s="1273"/>
      <c r="CL643" s="1274"/>
      <c r="CM643" s="1272">
        <f t="shared" ref="CM643:CM652" si="37">IF(J774="5 Bedrooms",O774,0)</f>
        <v>0</v>
      </c>
      <c r="CN643" s="1273"/>
      <c r="CO643" s="1273"/>
      <c r="CP643" s="1273"/>
      <c r="CQ643" s="1274"/>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2">
        <f t="shared" si="32"/>
        <v>0</v>
      </c>
      <c r="BO644" s="1273"/>
      <c r="BP644" s="1273"/>
      <c r="BQ644" s="1273"/>
      <c r="BR644" s="1274"/>
      <c r="BS644" s="1272">
        <f t="shared" si="33"/>
        <v>0</v>
      </c>
      <c r="BT644" s="1273"/>
      <c r="BU644" s="1273"/>
      <c r="BV644" s="1273"/>
      <c r="BW644" s="1274"/>
      <c r="BX644" s="1272">
        <f t="shared" si="34"/>
        <v>0</v>
      </c>
      <c r="BY644" s="1273"/>
      <c r="BZ644" s="1273"/>
      <c r="CA644" s="1273"/>
      <c r="CB644" s="1274"/>
      <c r="CC644" s="1272">
        <f t="shared" si="35"/>
        <v>0</v>
      </c>
      <c r="CD644" s="1273"/>
      <c r="CE644" s="1273"/>
      <c r="CF644" s="1273"/>
      <c r="CG644" s="1274"/>
      <c r="CH644" s="1272">
        <f t="shared" si="36"/>
        <v>0</v>
      </c>
      <c r="CI644" s="1273"/>
      <c r="CJ644" s="1273"/>
      <c r="CK644" s="1273"/>
      <c r="CL644" s="1274"/>
      <c r="CM644" s="1272">
        <f t="shared" si="37"/>
        <v>0</v>
      </c>
      <c r="CN644" s="1273"/>
      <c r="CO644" s="1273"/>
      <c r="CP644" s="1273"/>
      <c r="CQ644" s="1274"/>
      <c r="CR644" s="41"/>
      <c r="CS644" s="41"/>
    </row>
    <row r="645" spans="1:99" ht="12.95" customHeight="1">
      <c r="A645" s="61" t="s">
        <v>900</v>
      </c>
      <c r="B645" t="s">
        <v>82</v>
      </c>
      <c r="C645"/>
      <c r="G645" s="1267" t="str">
        <f>C629</f>
        <v>PASS Market Rate Loan</v>
      </c>
      <c r="H645" s="1267"/>
      <c r="I645" s="1267"/>
      <c r="J645" s="1267"/>
      <c r="K645" s="1267"/>
      <c r="L645" s="1267"/>
      <c r="M645" s="1267"/>
      <c r="N645" s="1267"/>
      <c r="O645" s="1267"/>
      <c r="P645" s="1267"/>
      <c r="Q645" s="1267"/>
      <c r="R645" s="1267"/>
      <c r="S645" s="12"/>
      <c r="T645" s="61" t="s">
        <v>901</v>
      </c>
      <c r="U645" t="s">
        <v>82</v>
      </c>
      <c r="Z645" s="1267" t="str">
        <f>C630</f>
        <v>PASS Below Market Rate Loan</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72">
        <f t="shared" si="32"/>
        <v>0</v>
      </c>
      <c r="BO645" s="1273"/>
      <c r="BP645" s="1273"/>
      <c r="BQ645" s="1273"/>
      <c r="BR645" s="1274"/>
      <c r="BS645" s="1272">
        <f t="shared" si="33"/>
        <v>0</v>
      </c>
      <c r="BT645" s="1273"/>
      <c r="BU645" s="1273"/>
      <c r="BV645" s="1273"/>
      <c r="BW645" s="1274"/>
      <c r="BX645" s="1272">
        <f t="shared" si="34"/>
        <v>0</v>
      </c>
      <c r="BY645" s="1273"/>
      <c r="BZ645" s="1273"/>
      <c r="CA645" s="1273"/>
      <c r="CB645" s="1274"/>
      <c r="CC645" s="1272">
        <f t="shared" si="35"/>
        <v>0</v>
      </c>
      <c r="CD645" s="1273"/>
      <c r="CE645" s="1273"/>
      <c r="CF645" s="1273"/>
      <c r="CG645" s="1274"/>
      <c r="CH645" s="1272">
        <f t="shared" si="36"/>
        <v>0</v>
      </c>
      <c r="CI645" s="1273"/>
      <c r="CJ645" s="1273"/>
      <c r="CK645" s="1273"/>
      <c r="CL645" s="1274"/>
      <c r="CM645" s="1272">
        <f t="shared" si="37"/>
        <v>0</v>
      </c>
      <c r="CN645" s="1273"/>
      <c r="CO645" s="1273"/>
      <c r="CP645" s="1273"/>
      <c r="CQ645" s="1274"/>
      <c r="CR645" s="41"/>
      <c r="CS645" s="41"/>
    </row>
    <row r="646" spans="1:99" ht="12.95" customHeight="1">
      <c r="A646" s="4"/>
      <c r="B646" t="s">
        <v>372</v>
      </c>
      <c r="C646"/>
      <c r="G646" s="1117" t="s">
        <v>2453</v>
      </c>
      <c r="H646" s="1117"/>
      <c r="I646" s="1117"/>
      <c r="J646" s="1117"/>
      <c r="K646" s="1117"/>
      <c r="L646" s="1117"/>
      <c r="M646" s="1117"/>
      <c r="N646" s="1117"/>
      <c r="O646" s="1117"/>
      <c r="P646" s="1117"/>
      <c r="Q646" s="1117"/>
      <c r="R646" s="1117"/>
      <c r="S646" s="12"/>
      <c r="T646" s="4"/>
      <c r="U646" t="s">
        <v>372</v>
      </c>
      <c r="Z646" s="1117" t="s">
        <v>2453</v>
      </c>
      <c r="AA646" s="1117"/>
      <c r="AB646" s="1117"/>
      <c r="AC646" s="1117"/>
      <c r="AD646" s="1117"/>
      <c r="AE646" s="1117"/>
      <c r="AF646" s="1117"/>
      <c r="AG646" s="1117"/>
      <c r="AH646" s="1117"/>
      <c r="AI646" s="1117"/>
      <c r="AJ646" s="1117"/>
      <c r="AK646" s="1117"/>
      <c r="AM646" s="43"/>
      <c r="AN646" s="43"/>
      <c r="AO646" s="43"/>
      <c r="AP646" s="43"/>
      <c r="AQ646" s="43"/>
      <c r="AR646" s="43"/>
      <c r="AS646" s="43"/>
      <c r="AT646" s="43"/>
      <c r="AU646" s="43"/>
      <c r="AV646" s="43"/>
      <c r="AW646" s="43"/>
      <c r="AX646" s="43"/>
      <c r="AY646" s="43"/>
      <c r="AZ646" s="43"/>
      <c r="BN646" s="1272">
        <f t="shared" si="32"/>
        <v>0</v>
      </c>
      <c r="BO646" s="1273"/>
      <c r="BP646" s="1273"/>
      <c r="BQ646" s="1273"/>
      <c r="BR646" s="1274"/>
      <c r="BS646" s="1272">
        <f t="shared" si="33"/>
        <v>0</v>
      </c>
      <c r="BT646" s="1273"/>
      <c r="BU646" s="1273"/>
      <c r="BV646" s="1273"/>
      <c r="BW646" s="1274"/>
      <c r="BX646" s="1272">
        <f t="shared" si="34"/>
        <v>0</v>
      </c>
      <c r="BY646" s="1273"/>
      <c r="BZ646" s="1273"/>
      <c r="CA646" s="1273"/>
      <c r="CB646" s="1274"/>
      <c r="CC646" s="1272">
        <f t="shared" si="35"/>
        <v>0</v>
      </c>
      <c r="CD646" s="1273"/>
      <c r="CE646" s="1273"/>
      <c r="CF646" s="1273"/>
      <c r="CG646" s="1274"/>
      <c r="CH646" s="1272">
        <f t="shared" si="36"/>
        <v>0</v>
      </c>
      <c r="CI646" s="1273"/>
      <c r="CJ646" s="1273"/>
      <c r="CK646" s="1273"/>
      <c r="CL646" s="1274"/>
      <c r="CM646" s="1272">
        <f t="shared" si="37"/>
        <v>0</v>
      </c>
      <c r="CN646" s="1273"/>
      <c r="CO646" s="1273"/>
      <c r="CP646" s="1273"/>
      <c r="CQ646" s="1274"/>
      <c r="CR646" s="41"/>
      <c r="CS646" s="41"/>
    </row>
    <row r="647" spans="1:99" ht="12.95" customHeight="1">
      <c r="A647" s="4"/>
      <c r="B647" t="s">
        <v>430</v>
      </c>
      <c r="C647"/>
      <c r="G647" s="1117" t="s">
        <v>114</v>
      </c>
      <c r="H647" s="1117"/>
      <c r="I647" s="1117"/>
      <c r="J647" s="1117"/>
      <c r="K647" s="1117"/>
      <c r="L647" s="1117"/>
      <c r="M647" s="1117"/>
      <c r="N647" s="1117"/>
      <c r="O647" s="1117"/>
      <c r="P647" s="1117"/>
      <c r="Q647" s="1117"/>
      <c r="R647" s="1117"/>
      <c r="T647" s="4"/>
      <c r="U647" t="s">
        <v>430</v>
      </c>
      <c r="Z647" s="1265" t="s">
        <v>114</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72">
        <f t="shared" si="32"/>
        <v>0</v>
      </c>
      <c r="BO647" s="1273"/>
      <c r="BP647" s="1273"/>
      <c r="BQ647" s="1273"/>
      <c r="BR647" s="1274"/>
      <c r="BS647" s="1272">
        <f t="shared" si="33"/>
        <v>0</v>
      </c>
      <c r="BT647" s="1273"/>
      <c r="BU647" s="1273"/>
      <c r="BV647" s="1273"/>
      <c r="BW647" s="1274"/>
      <c r="BX647" s="1272">
        <f t="shared" si="34"/>
        <v>0</v>
      </c>
      <c r="BY647" s="1273"/>
      <c r="BZ647" s="1273"/>
      <c r="CA647" s="1273"/>
      <c r="CB647" s="1274"/>
      <c r="CC647" s="1272">
        <f t="shared" si="35"/>
        <v>0</v>
      </c>
      <c r="CD647" s="1273"/>
      <c r="CE647" s="1273"/>
      <c r="CF647" s="1273"/>
      <c r="CG647" s="1274"/>
      <c r="CH647" s="1272">
        <f t="shared" si="36"/>
        <v>0</v>
      </c>
      <c r="CI647" s="1273"/>
      <c r="CJ647" s="1273"/>
      <c r="CK647" s="1273"/>
      <c r="CL647" s="1274"/>
      <c r="CM647" s="1272">
        <f t="shared" si="37"/>
        <v>0</v>
      </c>
      <c r="CN647" s="1273"/>
      <c r="CO647" s="1273"/>
      <c r="CP647" s="1273"/>
      <c r="CQ647" s="1274"/>
      <c r="CR647" s="41"/>
      <c r="CS647" s="41"/>
    </row>
    <row r="648" spans="1:99" ht="12.95" customHeight="1">
      <c r="A648" s="4"/>
      <c r="B648" t="s">
        <v>833</v>
      </c>
      <c r="C648"/>
      <c r="G648" s="1117" t="s">
        <v>2454</v>
      </c>
      <c r="H648" s="1117"/>
      <c r="I648" s="1117"/>
      <c r="J648" s="1117"/>
      <c r="K648" s="1117"/>
      <c r="L648" s="1117"/>
      <c r="M648" s="1117"/>
      <c r="N648" s="1117"/>
      <c r="O648" s="1117"/>
      <c r="P648" s="1117"/>
      <c r="Q648" s="1117"/>
      <c r="R648" s="1117"/>
      <c r="S648" s="12"/>
      <c r="T648" s="4"/>
      <c r="U648" t="s">
        <v>833</v>
      </c>
      <c r="Z648" s="1265" t="s">
        <v>2454</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72">
        <f t="shared" si="32"/>
        <v>0</v>
      </c>
      <c r="BO648" s="1273"/>
      <c r="BP648" s="1273"/>
      <c r="BQ648" s="1273"/>
      <c r="BR648" s="1274"/>
      <c r="BS648" s="1272">
        <f t="shared" si="33"/>
        <v>0</v>
      </c>
      <c r="BT648" s="1273"/>
      <c r="BU648" s="1273"/>
      <c r="BV648" s="1273"/>
      <c r="BW648" s="1274"/>
      <c r="BX648" s="1272">
        <f t="shared" si="34"/>
        <v>0</v>
      </c>
      <c r="BY648" s="1273"/>
      <c r="BZ648" s="1273"/>
      <c r="CA648" s="1273"/>
      <c r="CB648" s="1274"/>
      <c r="CC648" s="1272">
        <f t="shared" si="35"/>
        <v>0</v>
      </c>
      <c r="CD648" s="1273"/>
      <c r="CE648" s="1273"/>
      <c r="CF648" s="1273"/>
      <c r="CG648" s="1274"/>
      <c r="CH648" s="1272">
        <f t="shared" si="36"/>
        <v>0</v>
      </c>
      <c r="CI648" s="1273"/>
      <c r="CJ648" s="1273"/>
      <c r="CK648" s="1273"/>
      <c r="CL648" s="1274"/>
      <c r="CM648" s="1272">
        <f t="shared" si="37"/>
        <v>0</v>
      </c>
      <c r="CN648" s="1273"/>
      <c r="CO648" s="1273"/>
      <c r="CP648" s="1273"/>
      <c r="CQ648" s="1274"/>
      <c r="CR648" s="41"/>
      <c r="CS648" s="41"/>
    </row>
    <row r="649" spans="1:99" ht="12.95" customHeight="1">
      <c r="A649" s="4"/>
      <c r="B649" t="s">
        <v>650</v>
      </c>
      <c r="C649"/>
      <c r="G649" s="1268" t="s">
        <v>2458</v>
      </c>
      <c r="H649" s="1268"/>
      <c r="I649" s="1268"/>
      <c r="J649" s="1268"/>
      <c r="K649" s="1268"/>
      <c r="L649" s="1268"/>
      <c r="O649" s="42" t="s">
        <v>818</v>
      </c>
      <c r="P649" s="1266"/>
      <c r="Q649" s="1266"/>
      <c r="R649" s="1266"/>
      <c r="S649" s="14"/>
      <c r="T649" s="4"/>
      <c r="U649" t="s">
        <v>650</v>
      </c>
      <c r="Z649" s="1268" t="s">
        <v>2458</v>
      </c>
      <c r="AA649" s="1268"/>
      <c r="AB649" s="1268"/>
      <c r="AC649" s="1268"/>
      <c r="AD649" s="1268"/>
      <c r="AE649" s="1268"/>
      <c r="AH649" s="42" t="s">
        <v>818</v>
      </c>
      <c r="AI649" s="1266"/>
      <c r="AJ649" s="1266"/>
      <c r="AK649" s="1266"/>
      <c r="AM649" s="43"/>
      <c r="AN649" s="43"/>
      <c r="AO649" s="43"/>
      <c r="AP649" s="43"/>
      <c r="AQ649" s="43"/>
      <c r="AR649" s="43"/>
      <c r="AS649" s="43"/>
      <c r="AT649" s="43"/>
      <c r="AU649" s="43"/>
      <c r="AV649" s="43"/>
      <c r="AW649" s="43"/>
      <c r="AX649" s="43"/>
      <c r="AY649" s="43"/>
      <c r="AZ649" s="43"/>
      <c r="BN649" s="1272">
        <f t="shared" si="32"/>
        <v>0</v>
      </c>
      <c r="BO649" s="1273"/>
      <c r="BP649" s="1273"/>
      <c r="BQ649" s="1273"/>
      <c r="BR649" s="1274"/>
      <c r="BS649" s="1272">
        <f t="shared" si="33"/>
        <v>0</v>
      </c>
      <c r="BT649" s="1273"/>
      <c r="BU649" s="1273"/>
      <c r="BV649" s="1273"/>
      <c r="BW649" s="1274"/>
      <c r="BX649" s="1272">
        <f t="shared" si="34"/>
        <v>0</v>
      </c>
      <c r="BY649" s="1273"/>
      <c r="BZ649" s="1273"/>
      <c r="CA649" s="1273"/>
      <c r="CB649" s="1274"/>
      <c r="CC649" s="1272">
        <f t="shared" si="35"/>
        <v>0</v>
      </c>
      <c r="CD649" s="1273"/>
      <c r="CE649" s="1273"/>
      <c r="CF649" s="1273"/>
      <c r="CG649" s="1274"/>
      <c r="CH649" s="1272">
        <f t="shared" si="36"/>
        <v>0</v>
      </c>
      <c r="CI649" s="1273"/>
      <c r="CJ649" s="1273"/>
      <c r="CK649" s="1273"/>
      <c r="CL649" s="1274"/>
      <c r="CM649" s="1272">
        <f t="shared" si="37"/>
        <v>0</v>
      </c>
      <c r="CN649" s="1273"/>
      <c r="CO649" s="1273"/>
      <c r="CP649" s="1273"/>
      <c r="CQ649" s="1274"/>
      <c r="CR649" s="41"/>
      <c r="CS649" s="41"/>
    </row>
    <row r="650" spans="1:99" ht="12.95" customHeight="1">
      <c r="A650" s="4"/>
      <c r="B650" t="s">
        <v>834</v>
      </c>
      <c r="C650"/>
      <c r="H650" s="1117" t="s">
        <v>2471</v>
      </c>
      <c r="I650" s="1117"/>
      <c r="J650" s="1117"/>
      <c r="K650" s="1117"/>
      <c r="L650" s="1117"/>
      <c r="M650" s="1117"/>
      <c r="N650" s="1117"/>
      <c r="O650" s="1117"/>
      <c r="P650" s="1117"/>
      <c r="Q650" s="1117"/>
      <c r="R650" s="1117"/>
      <c r="S650" s="12"/>
      <c r="T650" s="4"/>
      <c r="U650" t="s">
        <v>834</v>
      </c>
      <c r="AA650" s="1117" t="s">
        <v>2471</v>
      </c>
      <c r="AB650" s="1117"/>
      <c r="AC650" s="1117"/>
      <c r="AD650" s="1117"/>
      <c r="AE650" s="1117"/>
      <c r="AF650" s="1117"/>
      <c r="AG650" s="1117"/>
      <c r="AH650" s="1117"/>
      <c r="AI650" s="1117"/>
      <c r="AJ650" s="1117"/>
      <c r="AK650" s="1117"/>
      <c r="AM650" s="43"/>
      <c r="AN650" s="43"/>
      <c r="AO650" s="43"/>
      <c r="AP650" s="43"/>
      <c r="AQ650" s="43"/>
      <c r="AR650" s="43"/>
      <c r="AS650" s="43"/>
      <c r="AT650" s="43"/>
      <c r="AU650" s="43"/>
      <c r="AV650" s="43"/>
      <c r="AW650" s="43"/>
      <c r="AX650" s="43"/>
      <c r="AY650" s="43"/>
      <c r="AZ650" s="43"/>
      <c r="BN650" s="1272">
        <f t="shared" si="32"/>
        <v>0</v>
      </c>
      <c r="BO650" s="1273"/>
      <c r="BP650" s="1273"/>
      <c r="BQ650" s="1273"/>
      <c r="BR650" s="1274"/>
      <c r="BS650" s="1272">
        <f t="shared" si="33"/>
        <v>0</v>
      </c>
      <c r="BT650" s="1273"/>
      <c r="BU650" s="1273"/>
      <c r="BV650" s="1273"/>
      <c r="BW650" s="1274"/>
      <c r="BX650" s="1272">
        <f t="shared" si="34"/>
        <v>0</v>
      </c>
      <c r="BY650" s="1273"/>
      <c r="BZ650" s="1273"/>
      <c r="CA650" s="1273"/>
      <c r="CB650" s="1274"/>
      <c r="CC650" s="1272">
        <f t="shared" si="35"/>
        <v>0</v>
      </c>
      <c r="CD650" s="1273"/>
      <c r="CE650" s="1273"/>
      <c r="CF650" s="1273"/>
      <c r="CG650" s="1274"/>
      <c r="CH650" s="1272">
        <f t="shared" si="36"/>
        <v>0</v>
      </c>
      <c r="CI650" s="1273"/>
      <c r="CJ650" s="1273"/>
      <c r="CK650" s="1273"/>
      <c r="CL650" s="1274"/>
      <c r="CM650" s="1272">
        <f t="shared" si="37"/>
        <v>0</v>
      </c>
      <c r="CN650" s="1273"/>
      <c r="CO650" s="1273"/>
      <c r="CP650" s="1273"/>
      <c r="CQ650" s="1274"/>
      <c r="CR650" s="41"/>
      <c r="CS650" s="41"/>
    </row>
    <row r="651" spans="1:99" ht="12.95" customHeight="1">
      <c r="A651" s="5"/>
      <c r="B651" t="s">
        <v>836</v>
      </c>
      <c r="C651"/>
      <c r="N651" s="1108" t="s">
        <v>108</v>
      </c>
      <c r="O651" s="1108"/>
      <c r="T651" s="4"/>
      <c r="U651" t="s">
        <v>836</v>
      </c>
      <c r="AG651" s="1108" t="s">
        <v>108</v>
      </c>
      <c r="AH651" s="1108"/>
      <c r="AM651" s="43"/>
      <c r="AN651" s="43"/>
      <c r="AO651" s="43"/>
      <c r="AP651" s="43"/>
      <c r="AQ651" s="43"/>
      <c r="AR651" s="43"/>
      <c r="AS651" s="43"/>
      <c r="AT651" s="43"/>
      <c r="AU651" s="43"/>
      <c r="AV651" s="43"/>
      <c r="AW651" s="43"/>
      <c r="AX651" s="43"/>
      <c r="AY651" s="43"/>
      <c r="AZ651" s="43"/>
      <c r="BA651" s="43"/>
      <c r="BB651" s="41"/>
      <c r="BC651" s="41"/>
      <c r="BD651" s="41"/>
      <c r="BN651" s="1272">
        <f t="shared" si="32"/>
        <v>0</v>
      </c>
      <c r="BO651" s="1273"/>
      <c r="BP651" s="1273"/>
      <c r="BQ651" s="1273"/>
      <c r="BR651" s="1274"/>
      <c r="BS651" s="1272">
        <f t="shared" si="33"/>
        <v>0</v>
      </c>
      <c r="BT651" s="1273"/>
      <c r="BU651" s="1273"/>
      <c r="BV651" s="1273"/>
      <c r="BW651" s="1274"/>
      <c r="BX651" s="1272">
        <f t="shared" si="34"/>
        <v>0</v>
      </c>
      <c r="BY651" s="1273"/>
      <c r="BZ651" s="1273"/>
      <c r="CA651" s="1273"/>
      <c r="CB651" s="1274"/>
      <c r="CC651" s="1272">
        <f t="shared" si="35"/>
        <v>0</v>
      </c>
      <c r="CD651" s="1273"/>
      <c r="CE651" s="1273"/>
      <c r="CF651" s="1273"/>
      <c r="CG651" s="1274"/>
      <c r="CH651" s="1272">
        <f t="shared" si="36"/>
        <v>0</v>
      </c>
      <c r="CI651" s="1273"/>
      <c r="CJ651" s="1273"/>
      <c r="CK651" s="1273"/>
      <c r="CL651" s="1274"/>
      <c r="CM651" s="1272">
        <f t="shared" si="37"/>
        <v>0</v>
      </c>
      <c r="CN651" s="1273"/>
      <c r="CO651" s="1273"/>
      <c r="CP651" s="1273"/>
      <c r="CQ651" s="1274"/>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2">
        <f t="shared" si="32"/>
        <v>0</v>
      </c>
      <c r="BO652" s="1273"/>
      <c r="BP652" s="1273"/>
      <c r="BQ652" s="1273"/>
      <c r="BR652" s="1274"/>
      <c r="BS652" s="1272">
        <f t="shared" si="33"/>
        <v>0</v>
      </c>
      <c r="BT652" s="1273"/>
      <c r="BU652" s="1273"/>
      <c r="BV652" s="1273"/>
      <c r="BW652" s="1274"/>
      <c r="BX652" s="1272">
        <f t="shared" si="34"/>
        <v>0</v>
      </c>
      <c r="BY652" s="1273"/>
      <c r="BZ652" s="1273"/>
      <c r="CA652" s="1273"/>
      <c r="CB652" s="1274"/>
      <c r="CC652" s="1272">
        <f t="shared" si="35"/>
        <v>0</v>
      </c>
      <c r="CD652" s="1273"/>
      <c r="CE652" s="1273"/>
      <c r="CF652" s="1273"/>
      <c r="CG652" s="1274"/>
      <c r="CH652" s="1272">
        <f t="shared" si="36"/>
        <v>0</v>
      </c>
      <c r="CI652" s="1273"/>
      <c r="CJ652" s="1273"/>
      <c r="CK652" s="1273"/>
      <c r="CL652" s="1274"/>
      <c r="CM652" s="1272">
        <f t="shared" si="37"/>
        <v>0</v>
      </c>
      <c r="CN652" s="1273"/>
      <c r="CO652" s="1273"/>
      <c r="CP652" s="1273"/>
      <c r="CQ652" s="1274"/>
      <c r="CR652" s="41"/>
      <c r="CS652" s="41"/>
    </row>
    <row r="653" spans="1:99" ht="12.95" customHeight="1">
      <c r="A653" s="61" t="s">
        <v>907</v>
      </c>
      <c r="B653" t="s">
        <v>82</v>
      </c>
      <c r="C653"/>
      <c r="G653" s="1267" t="str">
        <f>C631</f>
        <v>PASS Deferred Loan</v>
      </c>
      <c r="H653" s="1267"/>
      <c r="I653" s="1267"/>
      <c r="J653" s="1267"/>
      <c r="K653" s="1267"/>
      <c r="L653" s="1267"/>
      <c r="M653" s="1267"/>
      <c r="N653" s="1267"/>
      <c r="O653" s="1267"/>
      <c r="P653" s="1267"/>
      <c r="Q653" s="1267"/>
      <c r="R653" s="1267"/>
      <c r="T653" s="61" t="s">
        <v>431</v>
      </c>
      <c r="U653" t="s">
        <v>82</v>
      </c>
      <c r="Z653" s="1267" t="str">
        <f>C632</f>
        <v>Seller Carryback Loan</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5">
        <f>SUM(BN643:BR652)</f>
        <v>0</v>
      </c>
      <c r="BO653" s="1276"/>
      <c r="BP653" s="1276"/>
      <c r="BQ653" s="1276"/>
      <c r="BR653" s="1277"/>
      <c r="BS653" s="1275">
        <f>SUM(BS643:BW652)</f>
        <v>0</v>
      </c>
      <c r="BT653" s="1276"/>
      <c r="BU653" s="1276"/>
      <c r="BV653" s="1276"/>
      <c r="BW653" s="1277"/>
      <c r="BX653" s="1275">
        <f>SUM(BX643:CB652)</f>
        <v>0</v>
      </c>
      <c r="BY653" s="1276"/>
      <c r="BZ653" s="1276"/>
      <c r="CA653" s="1276"/>
      <c r="CB653" s="1277"/>
      <c r="CC653" s="1275">
        <f>SUM(CC643:CG652)</f>
        <v>0</v>
      </c>
      <c r="CD653" s="1276"/>
      <c r="CE653" s="1276"/>
      <c r="CF653" s="1276"/>
      <c r="CG653" s="1277"/>
      <c r="CH653" s="1275">
        <f>SUM(CH643:CL652)</f>
        <v>0</v>
      </c>
      <c r="CI653" s="1276"/>
      <c r="CJ653" s="1276"/>
      <c r="CK653" s="1276"/>
      <c r="CL653" s="1277"/>
      <c r="CM653" s="1275">
        <f>SUM(CM643:CQ652)</f>
        <v>0</v>
      </c>
      <c r="CN653" s="1276"/>
      <c r="CO653" s="1276"/>
      <c r="CP653" s="1276"/>
      <c r="CQ653" s="1277"/>
      <c r="CR653" s="41"/>
      <c r="CS653" s="41"/>
    </row>
    <row r="654" spans="1:99" ht="12.95" customHeight="1" thickBot="1">
      <c r="A654" s="4"/>
      <c r="B654" t="s">
        <v>372</v>
      </c>
      <c r="C654"/>
      <c r="G654" s="1117" t="s">
        <v>2453</v>
      </c>
      <c r="H654" s="1117"/>
      <c r="I654" s="1117"/>
      <c r="J654" s="1117"/>
      <c r="K654" s="1117"/>
      <c r="L654" s="1117"/>
      <c r="M654" s="1117"/>
      <c r="N654" s="1117"/>
      <c r="O654" s="1117"/>
      <c r="P654" s="1117"/>
      <c r="Q654" s="1117"/>
      <c r="R654" s="1117"/>
      <c r="T654" s="4"/>
      <c r="U654" t="s">
        <v>372</v>
      </c>
      <c r="Z654" s="1117" t="s">
        <v>2355</v>
      </c>
      <c r="AA654" s="1117"/>
      <c r="AB654" s="1117"/>
      <c r="AC654" s="1117"/>
      <c r="AD654" s="1117"/>
      <c r="AE654" s="1117"/>
      <c r="AF654" s="1117"/>
      <c r="AG654" s="1117"/>
      <c r="AH654" s="1117"/>
      <c r="AI654" s="1117"/>
      <c r="AJ654" s="1117"/>
      <c r="AK654" s="1117"/>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5" t="s">
        <v>114</v>
      </c>
      <c r="H655" s="1265"/>
      <c r="I655" s="1265"/>
      <c r="J655" s="1265"/>
      <c r="K655" s="1265"/>
      <c r="L655" s="1265"/>
      <c r="M655" s="1265"/>
      <c r="N655" s="1265"/>
      <c r="O655" s="1265"/>
      <c r="P655" s="1265"/>
      <c r="Q655" s="1265"/>
      <c r="R655" s="1265"/>
      <c r="T655" s="4"/>
      <c r="U655" t="s">
        <v>430</v>
      </c>
      <c r="Z655" s="1265" t="s">
        <v>114</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833</v>
      </c>
      <c r="C656"/>
      <c r="G656" s="1265" t="s">
        <v>2454</v>
      </c>
      <c r="H656" s="1265"/>
      <c r="I656" s="1265"/>
      <c r="J656" s="1265"/>
      <c r="K656" s="1265"/>
      <c r="L656" s="1265"/>
      <c r="M656" s="1265"/>
      <c r="N656" s="1265"/>
      <c r="O656" s="1265"/>
      <c r="P656" s="1265"/>
      <c r="Q656" s="1265"/>
      <c r="R656" s="1265"/>
      <c r="T656" s="4"/>
      <c r="U656" t="s">
        <v>833</v>
      </c>
      <c r="Z656" s="1265" t="s">
        <v>2331</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68" t="s">
        <v>2458</v>
      </c>
      <c r="H657" s="1268"/>
      <c r="I657" s="1268"/>
      <c r="J657" s="1268"/>
      <c r="K657" s="1268"/>
      <c r="L657" s="1268"/>
      <c r="O657" s="42" t="s">
        <v>818</v>
      </c>
      <c r="P657" s="1266"/>
      <c r="Q657" s="1266"/>
      <c r="R657" s="1266"/>
      <c r="T657" s="4"/>
      <c r="U657" t="s">
        <v>650</v>
      </c>
      <c r="Z657" s="1268" t="s">
        <v>2347</v>
      </c>
      <c r="AA657" s="1268"/>
      <c r="AB657" s="1268"/>
      <c r="AC657" s="1268"/>
      <c r="AD657" s="1268"/>
      <c r="AE657" s="1268"/>
      <c r="AH657" s="42" t="s">
        <v>818</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74</v>
      </c>
      <c r="CR657" s="41"/>
      <c r="CS657" s="41"/>
    </row>
    <row r="658" spans="1:97" ht="12.95" customHeight="1">
      <c r="A658" s="4"/>
      <c r="B658" t="s">
        <v>834</v>
      </c>
      <c r="C658"/>
      <c r="H658" s="1113" t="s">
        <v>2472</v>
      </c>
      <c r="I658" s="1117"/>
      <c r="J658" s="1117"/>
      <c r="K658" s="1117"/>
      <c r="L658" s="1117"/>
      <c r="M658" s="1117"/>
      <c r="N658" s="1117"/>
      <c r="O658" s="1117"/>
      <c r="P658" s="1117"/>
      <c r="Q658" s="1117"/>
      <c r="R658" s="1117"/>
      <c r="T658" s="4"/>
      <c r="U658" t="s">
        <v>834</v>
      </c>
      <c r="AA658" s="1117" t="s">
        <v>2470</v>
      </c>
      <c r="AB658" s="1117"/>
      <c r="AC658" s="1117"/>
      <c r="AD658" s="1117"/>
      <c r="AE658" s="1117"/>
      <c r="AF658" s="1117"/>
      <c r="AG658" s="1117"/>
      <c r="AH658" s="1117"/>
      <c r="AI658" s="1117"/>
      <c r="AJ658" s="1117"/>
      <c r="AK658" s="1117"/>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08" t="s">
        <v>108</v>
      </c>
      <c r="O659" s="1108"/>
      <c r="T659" s="4"/>
      <c r="U659" t="s">
        <v>836</v>
      </c>
      <c r="AG659" s="1108" t="s">
        <v>108</v>
      </c>
      <c r="AH659" s="1108"/>
      <c r="AM659" s="41"/>
      <c r="AN659" s="41"/>
      <c r="AO659" s="41"/>
      <c r="AP659" s="41"/>
      <c r="AQ659" s="41"/>
      <c r="AR659" s="41"/>
      <c r="AS659" s="41"/>
      <c r="AT659" s="41"/>
      <c r="AU659" s="41"/>
      <c r="AV659" s="41"/>
      <c r="AW659" s="41"/>
      <c r="AX659" s="41"/>
      <c r="AY659" s="41"/>
      <c r="AZ659" s="41"/>
      <c r="BA659" s="41"/>
      <c r="BB659" s="41"/>
      <c r="BC659" s="41"/>
      <c r="BD659" s="41"/>
      <c r="BN659" s="1275">
        <f>BN634+BN641+BN653</f>
        <v>38</v>
      </c>
      <c r="BO659" s="1276"/>
      <c r="BP659" s="1276"/>
      <c r="BQ659" s="1276"/>
      <c r="BR659" s="1277"/>
      <c r="BS659" s="1275">
        <f>BS634+BS641+BS653</f>
        <v>27</v>
      </c>
      <c r="BT659" s="1276"/>
      <c r="BU659" s="1276"/>
      <c r="BV659" s="1276"/>
      <c r="BW659" s="1277"/>
      <c r="BX659" s="1275">
        <f>BX634+BX641+BX653</f>
        <v>5</v>
      </c>
      <c r="BY659" s="1276"/>
      <c r="BZ659" s="1276"/>
      <c r="CA659" s="1276"/>
      <c r="CB659" s="1277"/>
      <c r="CC659" s="1275">
        <f>CC634+CC641+CC653</f>
        <v>0</v>
      </c>
      <c r="CD659" s="1276"/>
      <c r="CE659" s="1276"/>
      <c r="CF659" s="1276"/>
      <c r="CG659" s="1277"/>
      <c r="CH659" s="1275">
        <f>CH634+CH641+CH653</f>
        <v>0</v>
      </c>
      <c r="CI659" s="1276"/>
      <c r="CJ659" s="1276"/>
      <c r="CK659" s="1276"/>
      <c r="CL659" s="1277"/>
      <c r="CM659" s="1278">
        <f>CM653+CM641+CM634</f>
        <v>0</v>
      </c>
      <c r="CN659" s="1279"/>
      <c r="CO659" s="1279"/>
      <c r="CP659" s="1279"/>
      <c r="CQ659" s="1280"/>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7" t="str">
        <f>C633</f>
        <v>HCD - MHP Loan</v>
      </c>
      <c r="H661" s="1267"/>
      <c r="I661" s="1267"/>
      <c r="J661" s="1267"/>
      <c r="K661" s="1267"/>
      <c r="L661" s="1267"/>
      <c r="M661" s="1267"/>
      <c r="N661" s="1267"/>
      <c r="O661" s="1267"/>
      <c r="P661" s="1267"/>
      <c r="Q661" s="1267"/>
      <c r="R661" s="1267"/>
      <c r="T661" s="61" t="s">
        <v>434</v>
      </c>
      <c r="U661" t="s">
        <v>82</v>
      </c>
      <c r="Z661" s="1267" t="str">
        <f>C634</f>
        <v>MOHCD Loan</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7" t="s">
        <v>2455</v>
      </c>
      <c r="H662" s="1117"/>
      <c r="I662" s="1117"/>
      <c r="J662" s="1117"/>
      <c r="K662" s="1117"/>
      <c r="L662" s="1117"/>
      <c r="M662" s="1117"/>
      <c r="N662" s="1117"/>
      <c r="O662" s="1117"/>
      <c r="P662" s="1117"/>
      <c r="Q662" s="1117"/>
      <c r="R662" s="1117"/>
      <c r="T662" s="4"/>
      <c r="U662" t="s">
        <v>372</v>
      </c>
      <c r="Z662" s="1117" t="s">
        <v>2453</v>
      </c>
      <c r="AA662" s="1117"/>
      <c r="AB662" s="1117"/>
      <c r="AC662" s="1117"/>
      <c r="AD662" s="1117"/>
      <c r="AE662" s="1117"/>
      <c r="AF662" s="1117"/>
      <c r="AG662" s="1117"/>
      <c r="AH662" s="1117"/>
      <c r="AI662" s="1117"/>
      <c r="AJ662" s="1117"/>
      <c r="AK662" s="111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7" t="s">
        <v>110</v>
      </c>
      <c r="H663" s="1117"/>
      <c r="I663" s="1117"/>
      <c r="J663" s="1117"/>
      <c r="K663" s="1117"/>
      <c r="L663" s="1117"/>
      <c r="M663" s="1117"/>
      <c r="N663" s="1117"/>
      <c r="O663" s="1117"/>
      <c r="P663" s="1117"/>
      <c r="Q663" s="1117"/>
      <c r="R663" s="1117"/>
      <c r="T663" s="4"/>
      <c r="U663" t="s">
        <v>430</v>
      </c>
      <c r="Z663" s="1265" t="s">
        <v>114</v>
      </c>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17" t="s">
        <v>2456</v>
      </c>
      <c r="H664" s="1117"/>
      <c r="I664" s="1117"/>
      <c r="J664" s="1117"/>
      <c r="K664" s="1117"/>
      <c r="L664" s="1117"/>
      <c r="M664" s="1117"/>
      <c r="N664" s="1117"/>
      <c r="O664" s="1117"/>
      <c r="P664" s="1117"/>
      <c r="Q664" s="1117"/>
      <c r="R664" s="1117"/>
      <c r="T664" s="4"/>
      <c r="U664" t="s">
        <v>833</v>
      </c>
      <c r="Z664" s="1265" t="s">
        <v>2454</v>
      </c>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8" t="s">
        <v>2459</v>
      </c>
      <c r="H665" s="1268"/>
      <c r="I665" s="1268"/>
      <c r="J665" s="1268"/>
      <c r="K665" s="1268"/>
      <c r="L665" s="1268"/>
      <c r="O665" s="42" t="s">
        <v>818</v>
      </c>
      <c r="P665" s="1266"/>
      <c r="Q665" s="1266"/>
      <c r="R665" s="1266"/>
      <c r="T665" s="4"/>
      <c r="U665" t="s">
        <v>650</v>
      </c>
      <c r="Z665" s="1268" t="s">
        <v>2458</v>
      </c>
      <c r="AA665" s="1268"/>
      <c r="AB665" s="1268"/>
      <c r="AC665" s="1268"/>
      <c r="AD665" s="1268"/>
      <c r="AE665" s="1268"/>
      <c r="AH665" s="42" t="s">
        <v>818</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17" t="s">
        <v>2470</v>
      </c>
      <c r="I666" s="1117"/>
      <c r="J666" s="1117"/>
      <c r="K666" s="1117"/>
      <c r="L666" s="1117"/>
      <c r="M666" s="1117"/>
      <c r="N666" s="1117"/>
      <c r="O666" s="1117"/>
      <c r="P666" s="1117"/>
      <c r="Q666" s="1117"/>
      <c r="R666" s="1117"/>
      <c r="T666" s="4"/>
      <c r="U666" t="s">
        <v>834</v>
      </c>
      <c r="AA666" s="1117" t="s">
        <v>2470</v>
      </c>
      <c r="AB666" s="1117"/>
      <c r="AC666" s="1117"/>
      <c r="AD666" s="1117"/>
      <c r="AE666" s="1117"/>
      <c r="AF666" s="1117"/>
      <c r="AG666" s="1117"/>
      <c r="AH666" s="1117"/>
      <c r="AI666" s="1117"/>
      <c r="AJ666" s="1117"/>
      <c r="AK666" s="111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08" t="s">
        <v>108</v>
      </c>
      <c r="O667" s="1108"/>
      <c r="T667" s="4"/>
      <c r="U667" t="s">
        <v>836</v>
      </c>
      <c r="AG667" s="1108" t="s">
        <v>108</v>
      </c>
      <c r="AH667" s="110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7" t="str">
        <f>C635</f>
        <v>Accrued Soft Loan Interest</v>
      </c>
      <c r="H669" s="1267"/>
      <c r="I669" s="1267"/>
      <c r="J669" s="1267"/>
      <c r="K669" s="1267"/>
      <c r="L669" s="1267"/>
      <c r="M669" s="1267"/>
      <c r="N669" s="1267"/>
      <c r="O669" s="1267"/>
      <c r="P669" s="1267"/>
      <c r="Q669" s="1267"/>
      <c r="R669" s="1267"/>
      <c r="T669" s="61" t="s">
        <v>743</v>
      </c>
      <c r="U669" t="s">
        <v>82</v>
      </c>
      <c r="Z669" s="1267" t="str">
        <f>C636</f>
        <v>GP Capital - Existing Reserves</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17" t="s">
        <v>2355</v>
      </c>
      <c r="H670" s="1117"/>
      <c r="I670" s="1117"/>
      <c r="J670" s="1117"/>
      <c r="K670" s="1117"/>
      <c r="L670" s="1117"/>
      <c r="M670" s="1117"/>
      <c r="N670" s="1117"/>
      <c r="O670" s="1117"/>
      <c r="P670" s="1117"/>
      <c r="Q670" s="1117"/>
      <c r="R670" s="1117"/>
      <c r="T670" s="4"/>
      <c r="U670" t="s">
        <v>372</v>
      </c>
      <c r="Z670" s="1117" t="s">
        <v>2355</v>
      </c>
      <c r="AA670" s="1117"/>
      <c r="AB670" s="1117"/>
      <c r="AC670" s="1117"/>
      <c r="AD670" s="1117"/>
      <c r="AE670" s="1117"/>
      <c r="AF670" s="1117"/>
      <c r="AG670" s="1117"/>
      <c r="AH670" s="1117"/>
      <c r="AI670" s="1117"/>
      <c r="AJ670" s="1117"/>
      <c r="AK670" s="111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17" t="s">
        <v>114</v>
      </c>
      <c r="H671" s="1117"/>
      <c r="I671" s="1117"/>
      <c r="J671" s="1117"/>
      <c r="K671" s="1117"/>
      <c r="L671" s="1117"/>
      <c r="M671" s="1117"/>
      <c r="N671" s="1117"/>
      <c r="O671" s="1117"/>
      <c r="P671" s="1117"/>
      <c r="Q671" s="1117"/>
      <c r="R671" s="1117"/>
      <c r="T671" s="4"/>
      <c r="U671" t="s">
        <v>430</v>
      </c>
      <c r="Z671" s="1265" t="s">
        <v>114</v>
      </c>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17" t="s">
        <v>2331</v>
      </c>
      <c r="H672" s="1117"/>
      <c r="I672" s="1117"/>
      <c r="J672" s="1117"/>
      <c r="K672" s="1117"/>
      <c r="L672" s="1117"/>
      <c r="M672" s="1117"/>
      <c r="N672" s="1117"/>
      <c r="O672" s="1117"/>
      <c r="P672" s="1117"/>
      <c r="Q672" s="1117"/>
      <c r="R672" s="1117"/>
      <c r="T672" s="4"/>
      <c r="U672" t="s">
        <v>833</v>
      </c>
      <c r="Z672" s="1265" t="s">
        <v>2331</v>
      </c>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8" t="s">
        <v>2347</v>
      </c>
      <c r="H673" s="1268"/>
      <c r="I673" s="1268"/>
      <c r="J673" s="1268"/>
      <c r="K673" s="1268"/>
      <c r="L673" s="1268"/>
      <c r="O673" s="42" t="s">
        <v>818</v>
      </c>
      <c r="P673" s="1266"/>
      <c r="Q673" s="1266"/>
      <c r="R673" s="1266"/>
      <c r="T673" s="4"/>
      <c r="U673" t="s">
        <v>650</v>
      </c>
      <c r="Z673" s="1268" t="s">
        <v>2347</v>
      </c>
      <c r="AA673" s="1268"/>
      <c r="AB673" s="1268"/>
      <c r="AC673" s="1268"/>
      <c r="AD673" s="1268"/>
      <c r="AE673" s="1268"/>
      <c r="AH673" s="42" t="s">
        <v>818</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13" t="s">
        <v>2153</v>
      </c>
      <c r="I674" s="1117"/>
      <c r="J674" s="1117"/>
      <c r="K674" s="1117"/>
      <c r="L674" s="1117"/>
      <c r="M674" s="1117"/>
      <c r="N674" s="1117"/>
      <c r="O674" s="1117"/>
      <c r="P674" s="1117"/>
      <c r="Q674" s="1117"/>
      <c r="R674" s="1117"/>
      <c r="T674" s="4"/>
      <c r="U674" t="s">
        <v>834</v>
      </c>
      <c r="AA674" s="1113" t="s">
        <v>2473</v>
      </c>
      <c r="AB674" s="1117"/>
      <c r="AC674" s="1117"/>
      <c r="AD674" s="1117"/>
      <c r="AE674" s="1117"/>
      <c r="AF674" s="1117"/>
      <c r="AG674" s="1117"/>
      <c r="AH674" s="1117"/>
      <c r="AI674" s="1117"/>
      <c r="AJ674" s="1117"/>
      <c r="AK674" s="111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08" t="s">
        <v>108</v>
      </c>
      <c r="O675" s="1108"/>
      <c r="T675" s="4"/>
      <c r="U675" t="s">
        <v>836</v>
      </c>
      <c r="AG675" s="1108" t="s">
        <v>108</v>
      </c>
      <c r="AH675" s="110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7" t="str">
        <f>C637</f>
        <v>Income from Operations</v>
      </c>
      <c r="H677" s="1267"/>
      <c r="I677" s="1267"/>
      <c r="J677" s="1267"/>
      <c r="K677" s="1267"/>
      <c r="L677" s="1267"/>
      <c r="M677" s="1267"/>
      <c r="N677" s="1267"/>
      <c r="O677" s="1267"/>
      <c r="P677" s="1267"/>
      <c r="Q677" s="1267"/>
      <c r="R677" s="1267"/>
      <c r="T677" s="61" t="s">
        <v>174</v>
      </c>
      <c r="U677" t="s">
        <v>82</v>
      </c>
      <c r="Z677" s="1267" t="str">
        <f>C638</f>
        <v>Historic Tax Credit Equity</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17" t="s">
        <v>2355</v>
      </c>
      <c r="H678" s="1117"/>
      <c r="I678" s="1117"/>
      <c r="J678" s="1117"/>
      <c r="K678" s="1117"/>
      <c r="L678" s="1117"/>
      <c r="M678" s="1117"/>
      <c r="N678" s="1117"/>
      <c r="O678" s="1117"/>
      <c r="P678" s="1117"/>
      <c r="Q678" s="1117"/>
      <c r="R678" s="1117"/>
      <c r="T678" s="4"/>
      <c r="U678" t="s">
        <v>372</v>
      </c>
      <c r="Z678" s="1113" t="s">
        <v>2377</v>
      </c>
      <c r="AA678" s="1117"/>
      <c r="AB678" s="1117"/>
      <c r="AC678" s="1117"/>
      <c r="AD678" s="1117"/>
      <c r="AE678" s="1117"/>
      <c r="AF678" s="1117"/>
      <c r="AG678" s="1117"/>
      <c r="AH678" s="1117"/>
      <c r="AI678" s="1117"/>
      <c r="AJ678" s="1117"/>
      <c r="AK678" s="111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17" t="s">
        <v>114</v>
      </c>
      <c r="H679" s="1117"/>
      <c r="I679" s="1117"/>
      <c r="J679" s="1117"/>
      <c r="K679" s="1117"/>
      <c r="L679" s="1117"/>
      <c r="M679" s="1117"/>
      <c r="N679" s="1117"/>
      <c r="O679" s="1117"/>
      <c r="P679" s="1117"/>
      <c r="Q679" s="1117"/>
      <c r="R679" s="1117"/>
      <c r="T679" s="4"/>
      <c r="U679" t="s">
        <v>430</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17" t="s">
        <v>2331</v>
      </c>
      <c r="H680" s="1117"/>
      <c r="I680" s="1117"/>
      <c r="J680" s="1117"/>
      <c r="K680" s="1117"/>
      <c r="L680" s="1117"/>
      <c r="M680" s="1117"/>
      <c r="N680" s="1117"/>
      <c r="O680" s="1117"/>
      <c r="P680" s="1117"/>
      <c r="Q680" s="1117"/>
      <c r="R680" s="1117"/>
      <c r="T680" s="4"/>
      <c r="U680" t="s">
        <v>833</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8" t="s">
        <v>2347</v>
      </c>
      <c r="H681" s="1268"/>
      <c r="I681" s="1268"/>
      <c r="J681" s="1268"/>
      <c r="K681" s="1268"/>
      <c r="L681" s="1268"/>
      <c r="O681" s="42" t="s">
        <v>818</v>
      </c>
      <c r="P681" s="1266"/>
      <c r="Q681" s="1266"/>
      <c r="R681" s="1266"/>
      <c r="T681" s="4"/>
      <c r="U681" t="s">
        <v>650</v>
      </c>
      <c r="Z681" s="1268"/>
      <c r="AA681" s="1268"/>
      <c r="AB681" s="1268"/>
      <c r="AC681" s="1268"/>
      <c r="AD681" s="1268"/>
      <c r="AE681" s="1268"/>
      <c r="AH681" s="42" t="s">
        <v>818</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13" t="s">
        <v>2474</v>
      </c>
      <c r="I682" s="1117"/>
      <c r="J682" s="1117"/>
      <c r="K682" s="1117"/>
      <c r="L682" s="1117"/>
      <c r="M682" s="1117"/>
      <c r="N682" s="1117"/>
      <c r="O682" s="1117"/>
      <c r="P682" s="1117"/>
      <c r="Q682" s="1117"/>
      <c r="R682" s="1117"/>
      <c r="T682" s="4"/>
      <c r="U682" t="s">
        <v>834</v>
      </c>
      <c r="AA682" s="1113" t="s">
        <v>2475</v>
      </c>
      <c r="AB682" s="1117"/>
      <c r="AC682" s="1117"/>
      <c r="AD682" s="1117"/>
      <c r="AE682" s="1117"/>
      <c r="AF682" s="1117"/>
      <c r="AG682" s="1117"/>
      <c r="AH682" s="1117"/>
      <c r="AI682" s="1117"/>
      <c r="AJ682" s="1117"/>
      <c r="AK682" s="111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08" t="s">
        <v>108</v>
      </c>
      <c r="O683" s="1108"/>
      <c r="T683" s="4"/>
      <c r="U683" t="s">
        <v>836</v>
      </c>
      <c r="AG683" s="1108" t="s">
        <v>482</v>
      </c>
      <c r="AH683" s="110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7">
        <f>C639</f>
        <v>0</v>
      </c>
      <c r="H685" s="1267"/>
      <c r="I685" s="1267"/>
      <c r="J685" s="1267"/>
      <c r="K685" s="1267"/>
      <c r="L685" s="1267"/>
      <c r="M685" s="1267"/>
      <c r="N685" s="1267"/>
      <c r="O685" s="1267"/>
      <c r="P685" s="1267"/>
      <c r="Q685" s="1267"/>
      <c r="R685" s="1267"/>
      <c r="T685" s="61" t="s">
        <v>33</v>
      </c>
      <c r="U685" t="s">
        <v>82</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17"/>
      <c r="H686" s="1117"/>
      <c r="I686" s="1117"/>
      <c r="J686" s="1117"/>
      <c r="K686" s="1117"/>
      <c r="L686" s="1117"/>
      <c r="M686" s="1117"/>
      <c r="N686" s="1117"/>
      <c r="O686" s="1117"/>
      <c r="P686" s="1117"/>
      <c r="Q686" s="1117"/>
      <c r="R686" s="1117"/>
      <c r="T686" s="4"/>
      <c r="U686" t="s">
        <v>372</v>
      </c>
      <c r="Z686" s="1117"/>
      <c r="AA686" s="1117"/>
      <c r="AB686" s="1117"/>
      <c r="AC686" s="1117"/>
      <c r="AD686" s="1117"/>
      <c r="AE686" s="1117"/>
      <c r="AF686" s="1117"/>
      <c r="AG686" s="1117"/>
      <c r="AH686" s="1117"/>
      <c r="AI686" s="1117"/>
      <c r="AJ686" s="1117"/>
      <c r="AK686" s="111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17"/>
      <c r="H687" s="1117"/>
      <c r="I687" s="1117"/>
      <c r="J687" s="1117"/>
      <c r="K687" s="1117"/>
      <c r="L687" s="1117"/>
      <c r="M687" s="1117"/>
      <c r="N687" s="1117"/>
      <c r="O687" s="1117"/>
      <c r="P687" s="1117"/>
      <c r="Q687" s="1117"/>
      <c r="R687" s="1117"/>
      <c r="U687" t="s">
        <v>430</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17"/>
      <c r="H688" s="1117"/>
      <c r="I688" s="1117"/>
      <c r="J688" s="1117"/>
      <c r="K688" s="1117"/>
      <c r="L688" s="1117"/>
      <c r="M688" s="1117"/>
      <c r="N688" s="1117"/>
      <c r="O688" s="1117"/>
      <c r="P688" s="1117"/>
      <c r="Q688" s="1117"/>
      <c r="R688" s="1117"/>
      <c r="U688" t="s">
        <v>833</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8"/>
      <c r="H689" s="1268"/>
      <c r="I689" s="1268"/>
      <c r="J689" s="1268"/>
      <c r="K689" s="1268"/>
      <c r="L689" s="1268"/>
      <c r="O689" s="42" t="s">
        <v>818</v>
      </c>
      <c r="P689" s="1266"/>
      <c r="Q689" s="1266"/>
      <c r="R689" s="1266"/>
      <c r="U689" t="s">
        <v>650</v>
      </c>
      <c r="Z689" s="1268"/>
      <c r="AA689" s="1268"/>
      <c r="AB689" s="1268"/>
      <c r="AC689" s="1268"/>
      <c r="AD689" s="1268"/>
      <c r="AE689" s="1268"/>
      <c r="AH689" s="42" t="s">
        <v>818</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17"/>
      <c r="I690" s="1117"/>
      <c r="J690" s="1117"/>
      <c r="K690" s="1117"/>
      <c r="L690" s="1117"/>
      <c r="M690" s="1117"/>
      <c r="N690" s="1117"/>
      <c r="O690" s="1117"/>
      <c r="P690" s="1117"/>
      <c r="Q690" s="1117"/>
      <c r="R690" s="1117"/>
      <c r="U690" t="s">
        <v>834</v>
      </c>
      <c r="AA690" s="1117"/>
      <c r="AB690" s="1117"/>
      <c r="AC690" s="1117"/>
      <c r="AD690" s="1117"/>
      <c r="AE690" s="1117"/>
      <c r="AF690" s="1117"/>
      <c r="AG690" s="1117"/>
      <c r="AH690" s="1117"/>
      <c r="AI690" s="1117"/>
      <c r="AJ690" s="1117"/>
      <c r="AK690" s="111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08" t="s">
        <v>482</v>
      </c>
      <c r="O691" s="1108"/>
      <c r="U691" t="s">
        <v>836</v>
      </c>
      <c r="AG691" s="1108" t="s">
        <v>482</v>
      </c>
      <c r="AH691" s="110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3" t="s">
        <v>127</v>
      </c>
      <c r="B694" s="1093"/>
      <c r="C694" s="1093"/>
      <c r="D694" s="1093"/>
      <c r="E694" s="1093"/>
      <c r="F694" s="1093"/>
      <c r="G694" s="1093"/>
      <c r="H694" s="1093"/>
      <c r="I694" s="1093"/>
      <c r="J694" s="1093"/>
      <c r="K694" s="1093"/>
      <c r="L694" s="1093"/>
      <c r="M694" s="1093"/>
      <c r="N694" s="1093"/>
      <c r="O694" s="1093"/>
      <c r="P694" s="1093"/>
      <c r="Q694" s="1093"/>
      <c r="R694" s="1093"/>
      <c r="S694" s="1093"/>
      <c r="T694" s="1093"/>
      <c r="U694" s="1093"/>
      <c r="V694" s="1093"/>
      <c r="W694" s="1093"/>
      <c r="X694" s="1093"/>
      <c r="Y694" s="1093"/>
      <c r="Z694" s="1093"/>
      <c r="AA694" s="1093"/>
      <c r="AB694" s="1093"/>
      <c r="AC694" s="1093"/>
      <c r="AD694" s="1093"/>
      <c r="AE694" s="1093"/>
      <c r="AF694" s="1093"/>
      <c r="AG694" s="1093"/>
      <c r="AH694" s="1093"/>
      <c r="AI694" s="1093"/>
      <c r="AJ694" s="1093"/>
      <c r="AK694" s="1093"/>
      <c r="AL694" s="1093"/>
      <c r="AM694" s="1093"/>
      <c r="AN694" s="1093"/>
      <c r="AO694" s="1093"/>
      <c r="AP694" s="1093"/>
      <c r="AQ694" s="1093"/>
      <c r="AR694" s="1093"/>
      <c r="AS694" s="1093"/>
      <c r="AT694" s="109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3"/>
      <c r="B695" s="1093"/>
      <c r="C695" s="1093"/>
      <c r="D695" s="1093"/>
      <c r="E695" s="1093"/>
      <c r="F695" s="1093"/>
      <c r="G695" s="1093"/>
      <c r="H695" s="1093"/>
      <c r="I695" s="1093"/>
      <c r="J695" s="1093"/>
      <c r="K695" s="1093"/>
      <c r="L695" s="1093"/>
      <c r="M695" s="1093"/>
      <c r="N695" s="1093"/>
      <c r="O695" s="1093"/>
      <c r="P695" s="1093"/>
      <c r="Q695" s="1093"/>
      <c r="R695" s="1093"/>
      <c r="S695" s="1093"/>
      <c r="T695" s="1093"/>
      <c r="U695" s="1093"/>
      <c r="V695" s="1093"/>
      <c r="W695" s="1093"/>
      <c r="X695" s="1093"/>
      <c r="Y695" s="1093"/>
      <c r="Z695" s="1093"/>
      <c r="AA695" s="1093"/>
      <c r="AB695" s="1093"/>
      <c r="AC695" s="1093"/>
      <c r="AD695" s="1093"/>
      <c r="AE695" s="1093"/>
      <c r="AF695" s="1093"/>
      <c r="AG695" s="1093"/>
      <c r="AH695" s="1093"/>
      <c r="AI695" s="1093"/>
      <c r="AJ695" s="1093"/>
      <c r="AK695" s="1093"/>
      <c r="AL695" s="1093"/>
      <c r="AM695" s="1093"/>
      <c r="AN695" s="1093"/>
      <c r="AO695" s="1093"/>
      <c r="AP695" s="1093"/>
      <c r="AQ695" s="1093"/>
      <c r="AR695" s="1093"/>
      <c r="AS695" s="1093"/>
      <c r="AT695" s="1093"/>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3"/>
      <c r="B696" s="1093"/>
      <c r="C696" s="1093"/>
      <c r="D696" s="1093"/>
      <c r="E696" s="1093"/>
      <c r="F696" s="1093"/>
      <c r="G696" s="1093"/>
      <c r="H696" s="1093"/>
      <c r="I696" s="1093"/>
      <c r="J696" s="1093"/>
      <c r="K696" s="1093"/>
      <c r="L696" s="1093"/>
      <c r="M696" s="1093"/>
      <c r="N696" s="1093"/>
      <c r="O696" s="1093"/>
      <c r="P696" s="1093"/>
      <c r="Q696" s="1093"/>
      <c r="R696" s="1093"/>
      <c r="S696" s="1093"/>
      <c r="T696" s="1093"/>
      <c r="U696" s="1093"/>
      <c r="V696" s="1093"/>
      <c r="W696" s="1093"/>
      <c r="X696" s="1093"/>
      <c r="Y696" s="1093"/>
      <c r="Z696" s="1093"/>
      <c r="AA696" s="1093"/>
      <c r="AB696" s="1093"/>
      <c r="AC696" s="1093"/>
      <c r="AD696" s="1093"/>
      <c r="AE696" s="1093"/>
      <c r="AF696" s="1093"/>
      <c r="AG696" s="1093"/>
      <c r="AH696" s="1093"/>
      <c r="AI696" s="1093"/>
      <c r="AJ696" s="1093"/>
      <c r="AK696" s="1093"/>
      <c r="AL696" s="1093"/>
      <c r="AM696" s="1093"/>
      <c r="AN696" s="1093"/>
      <c r="AO696" s="1093"/>
      <c r="AP696" s="1093"/>
      <c r="AQ696" s="1093"/>
      <c r="AR696" s="1093"/>
      <c r="AS696" s="1093"/>
      <c r="AT696" s="1093"/>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49" t="s">
        <v>54</v>
      </c>
      <c r="C699" s="1250"/>
      <c r="D699" s="1250"/>
      <c r="E699" s="1250"/>
      <c r="F699" s="1251"/>
      <c r="G699" s="1249" t="s">
        <v>256</v>
      </c>
      <c r="H699" s="1250"/>
      <c r="I699" s="1250"/>
      <c r="J699" s="1251"/>
      <c r="K699" s="1240" t="s">
        <v>1980</v>
      </c>
      <c r="L699" s="1241"/>
      <c r="M699" s="1241"/>
      <c r="N699" s="1242"/>
      <c r="O699" s="1249" t="s">
        <v>589</v>
      </c>
      <c r="P699" s="1250"/>
      <c r="Q699" s="1250"/>
      <c r="R699" s="1250"/>
      <c r="S699" s="1251"/>
      <c r="T699" s="1249" t="s">
        <v>257</v>
      </c>
      <c r="U699" s="1250"/>
      <c r="V699" s="1250"/>
      <c r="W699" s="1250"/>
      <c r="X699" s="1251"/>
      <c r="Y699" s="1249" t="s">
        <v>258</v>
      </c>
      <c r="Z699" s="1250"/>
      <c r="AA699" s="1250"/>
      <c r="AB699" s="1251"/>
      <c r="AC699" s="1249" t="s">
        <v>259</v>
      </c>
      <c r="AD699" s="1250"/>
      <c r="AE699" s="1250"/>
      <c r="AF699" s="1250"/>
      <c r="AG699" s="1251"/>
      <c r="AH699" s="1249" t="s">
        <v>1981</v>
      </c>
      <c r="AI699" s="1250"/>
      <c r="AJ699" s="1250"/>
      <c r="AK699" s="1250"/>
      <c r="AL699" s="1251"/>
      <c r="AM699" s="1249" t="s">
        <v>1982</v>
      </c>
      <c r="AN699" s="1250"/>
      <c r="AO699" s="1251"/>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2"/>
      <c r="C700" s="1253"/>
      <c r="D700" s="1253"/>
      <c r="E700" s="1253"/>
      <c r="F700" s="1254"/>
      <c r="G700" s="1252"/>
      <c r="H700" s="1253"/>
      <c r="I700" s="1253"/>
      <c r="J700" s="1254"/>
      <c r="K700" s="1243"/>
      <c r="L700" s="1244"/>
      <c r="M700" s="1244"/>
      <c r="N700" s="1245"/>
      <c r="O700" s="1252"/>
      <c r="P700" s="1253"/>
      <c r="Q700" s="1253"/>
      <c r="R700" s="1253"/>
      <c r="S700" s="1254"/>
      <c r="T700" s="1252"/>
      <c r="U700" s="1253"/>
      <c r="V700" s="1253"/>
      <c r="W700" s="1253"/>
      <c r="X700" s="1254"/>
      <c r="Y700" s="1252"/>
      <c r="Z700" s="1253"/>
      <c r="AA700" s="1253"/>
      <c r="AB700" s="1254"/>
      <c r="AC700" s="1252"/>
      <c r="AD700" s="1253"/>
      <c r="AE700" s="1253"/>
      <c r="AF700" s="1253"/>
      <c r="AG700" s="1254"/>
      <c r="AH700" s="1252"/>
      <c r="AI700" s="1253"/>
      <c r="AJ700" s="1253"/>
      <c r="AK700" s="1253"/>
      <c r="AL700" s="1254"/>
      <c r="AM700" s="1252"/>
      <c r="AN700" s="1253"/>
      <c r="AO700" s="1254"/>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2"/>
      <c r="C701" s="1253"/>
      <c r="D701" s="1253"/>
      <c r="E701" s="1253"/>
      <c r="F701" s="1254"/>
      <c r="G701" s="1252"/>
      <c r="H701" s="1253"/>
      <c r="I701" s="1253"/>
      <c r="J701" s="1254"/>
      <c r="K701" s="1243"/>
      <c r="L701" s="1244"/>
      <c r="M701" s="1244"/>
      <c r="N701" s="1245"/>
      <c r="O701" s="1252"/>
      <c r="P701" s="1253"/>
      <c r="Q701" s="1253"/>
      <c r="R701" s="1253"/>
      <c r="S701" s="1254"/>
      <c r="T701" s="1252"/>
      <c r="U701" s="1253"/>
      <c r="V701" s="1253"/>
      <c r="W701" s="1253"/>
      <c r="X701" s="1254"/>
      <c r="Y701" s="1252"/>
      <c r="Z701" s="1253"/>
      <c r="AA701" s="1253"/>
      <c r="AB701" s="1254"/>
      <c r="AC701" s="1252"/>
      <c r="AD701" s="1253"/>
      <c r="AE701" s="1253"/>
      <c r="AF701" s="1253"/>
      <c r="AG701" s="1254"/>
      <c r="AH701" s="1252"/>
      <c r="AI701" s="1253"/>
      <c r="AJ701" s="1253"/>
      <c r="AK701" s="1253"/>
      <c r="AL701" s="1254"/>
      <c r="AM701" s="1252"/>
      <c r="AN701" s="1253"/>
      <c r="AO701" s="1254"/>
      <c r="AX701" s="43"/>
      <c r="AY701" s="3" t="s">
        <v>1135</v>
      </c>
      <c r="AZ701" s="43"/>
      <c r="BA701" s="43"/>
      <c r="BB701" s="41"/>
      <c r="BC701" s="41"/>
      <c r="BD701" s="41"/>
      <c r="BE701" s="843" t="s">
        <v>1983</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5"/>
      <c r="C702" s="1256"/>
      <c r="D702" s="1256"/>
      <c r="E702" s="1256"/>
      <c r="F702" s="1257"/>
      <c r="G702" s="1255"/>
      <c r="H702" s="1256"/>
      <c r="I702" s="1256"/>
      <c r="J702" s="1257"/>
      <c r="K702" s="1243"/>
      <c r="L702" s="1244"/>
      <c r="M702" s="1244"/>
      <c r="N702" s="1245"/>
      <c r="O702" s="1255"/>
      <c r="P702" s="1256"/>
      <c r="Q702" s="1256"/>
      <c r="R702" s="1256"/>
      <c r="S702" s="1257"/>
      <c r="T702" s="1255"/>
      <c r="U702" s="1256"/>
      <c r="V702" s="1256"/>
      <c r="W702" s="1256"/>
      <c r="X702" s="1257"/>
      <c r="Y702" s="1255"/>
      <c r="Z702" s="1256"/>
      <c r="AA702" s="1256"/>
      <c r="AB702" s="1257"/>
      <c r="AC702" s="1255"/>
      <c r="AD702" s="1256"/>
      <c r="AE702" s="1256"/>
      <c r="AF702" s="1256"/>
      <c r="AG702" s="1257"/>
      <c r="AH702" s="1255"/>
      <c r="AI702" s="1256"/>
      <c r="AJ702" s="1256"/>
      <c r="AK702" s="1256"/>
      <c r="AL702" s="1257"/>
      <c r="AM702" s="1255"/>
      <c r="AN702" s="1256"/>
      <c r="AO702" s="1257"/>
      <c r="AV702" s="267" t="s">
        <v>2286</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69" t="s">
        <v>441</v>
      </c>
      <c r="C703" s="1270"/>
      <c r="D703" s="1270"/>
      <c r="E703" s="1270"/>
      <c r="F703" s="1271"/>
      <c r="G703" s="1383">
        <v>3</v>
      </c>
      <c r="H703" s="1384"/>
      <c r="I703" s="1384"/>
      <c r="J703" s="1385"/>
      <c r="K703" s="1258">
        <v>309</v>
      </c>
      <c r="L703" s="1259"/>
      <c r="M703" s="1259"/>
      <c r="N703" s="1260"/>
      <c r="O703" s="1143">
        <v>1028</v>
      </c>
      <c r="P703" s="1144"/>
      <c r="Q703" s="1144"/>
      <c r="R703" s="1144"/>
      <c r="S703" s="1145"/>
      <c r="T703" s="1140">
        <f t="shared" ref="T703:T737" si="38">G703*O703</f>
        <v>3084</v>
      </c>
      <c r="U703" s="1141"/>
      <c r="V703" s="1141"/>
      <c r="W703" s="1141"/>
      <c r="X703" s="1142"/>
      <c r="Y703" s="1143">
        <v>0</v>
      </c>
      <c r="Z703" s="1144"/>
      <c r="AA703" s="1144"/>
      <c r="AB703" s="1145"/>
      <c r="AC703" s="1140">
        <f t="shared" ref="AC703:AC737" si="39">O703+Y703</f>
        <v>1028</v>
      </c>
      <c r="AD703" s="1141"/>
      <c r="AE703" s="1141"/>
      <c r="AF703" s="1141"/>
      <c r="AG703" s="1142"/>
      <c r="AH703" s="1389">
        <v>0.3</v>
      </c>
      <c r="AI703" s="1390"/>
      <c r="AJ703" s="1390"/>
      <c r="AK703" s="1390"/>
      <c r="AL703" s="1391"/>
      <c r="AM703" s="1234">
        <f>IF($AH703&gt;0,($AC703/$AV703),"")</f>
        <v>0.30005837711617045</v>
      </c>
      <c r="AN703" s="1235"/>
      <c r="AO703" s="1236"/>
      <c r="AV703" s="43">
        <f t="shared" ref="AV703:AV737" si="40">IF($G703=0,"N/A",VLOOKUP($T$189,TC_Rent,(MATCH($B703,bedrooms,FALSE))))</f>
        <v>3426</v>
      </c>
      <c r="AX703" s="43"/>
      <c r="AY703" s="442">
        <f t="shared" ref="AY703:AY726" si="41">G703</f>
        <v>3</v>
      </c>
      <c r="AZ703" s="449">
        <f t="shared" ref="AZ703:AZ726" si="42">IF($AY$738=0,"",AY703/$AY$738)</f>
        <v>4.3478260869565216E-2</v>
      </c>
      <c r="BA703" s="450">
        <f t="shared" ref="BA703:BA726" si="43">IF(AZ703="","",AZ703*AH703)</f>
        <v>1.3043478260869565E-2</v>
      </c>
      <c r="BB703" s="41"/>
      <c r="BC703" s="41"/>
      <c r="BD703" s="41"/>
      <c r="BE703" s="848">
        <f t="shared" ref="BE703:BE726" si="44">G703</f>
        <v>3</v>
      </c>
      <c r="BF703" s="852">
        <f t="shared" ref="BF703:BF726" si="45">IF(BE703=0,"",BE703/$BE$738)</f>
        <v>4.3478260869565216E-2</v>
      </c>
      <c r="BG703" s="853">
        <f t="shared" ref="BG703:BG726" si="46">IF(BF703="","",BF703*AM703)</f>
        <v>1.3046016396355237E-2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69" t="s">
        <v>441</v>
      </c>
      <c r="C704" s="1270"/>
      <c r="D704" s="1270"/>
      <c r="E704" s="1270"/>
      <c r="F704" s="1271"/>
      <c r="G704" s="1383">
        <v>1</v>
      </c>
      <c r="H704" s="1384"/>
      <c r="I704" s="1384"/>
      <c r="J704" s="1385"/>
      <c r="K704" s="1258">
        <v>309</v>
      </c>
      <c r="L704" s="1259"/>
      <c r="M704" s="1259"/>
      <c r="N704" s="1260"/>
      <c r="O704" s="1143">
        <v>1028</v>
      </c>
      <c r="P704" s="1144"/>
      <c r="Q704" s="1144"/>
      <c r="R704" s="1144"/>
      <c r="S704" s="1145"/>
      <c r="T704" s="1140">
        <f t="shared" si="38"/>
        <v>1028</v>
      </c>
      <c r="U704" s="1141"/>
      <c r="V704" s="1141"/>
      <c r="W704" s="1141"/>
      <c r="X704" s="1142"/>
      <c r="Y704" s="1143">
        <v>0</v>
      </c>
      <c r="Z704" s="1144"/>
      <c r="AA704" s="1144"/>
      <c r="AB704" s="1145"/>
      <c r="AC704" s="1140">
        <f t="shared" si="39"/>
        <v>1028</v>
      </c>
      <c r="AD704" s="1141"/>
      <c r="AE704" s="1141"/>
      <c r="AF704" s="1141"/>
      <c r="AG704" s="1142"/>
      <c r="AH704" s="1262">
        <v>0.3</v>
      </c>
      <c r="AI704" s="1263"/>
      <c r="AJ704" s="1263"/>
      <c r="AK704" s="1263"/>
      <c r="AL704" s="1264"/>
      <c r="AM704" s="1234">
        <f t="shared" ref="AM704:AM726" si="47">IF($AH704&gt;0,($AC704/$AV704), "")</f>
        <v>0.30005837711617045</v>
      </c>
      <c r="AN704" s="1235"/>
      <c r="AO704" s="1236"/>
      <c r="AV704" s="43">
        <f t="shared" si="40"/>
        <v>3426</v>
      </c>
      <c r="AX704" s="43"/>
      <c r="AY704" s="443">
        <f t="shared" si="41"/>
        <v>1</v>
      </c>
      <c r="AZ704" s="449">
        <f t="shared" si="42"/>
        <v>1.4492753623188406E-2</v>
      </c>
      <c r="BA704" s="450">
        <f t="shared" si="43"/>
        <v>4.3478260869565218E-3</v>
      </c>
      <c r="BB704" s="41"/>
      <c r="BC704" s="41"/>
      <c r="BD704" s="41"/>
      <c r="BE704" s="848">
        <f t="shared" si="44"/>
        <v>1</v>
      </c>
      <c r="BF704" s="852">
        <f t="shared" si="45"/>
        <v>1.4492753623188406E-2</v>
      </c>
      <c r="BG704" s="853">
        <f t="shared" si="46"/>
        <v>4.3486721321184122E-3</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69" t="s">
        <v>442</v>
      </c>
      <c r="C705" s="1270"/>
      <c r="D705" s="1270"/>
      <c r="E705" s="1270"/>
      <c r="F705" s="1271"/>
      <c r="G705" s="1383">
        <v>3</v>
      </c>
      <c r="H705" s="1384"/>
      <c r="I705" s="1384"/>
      <c r="J705" s="1385"/>
      <c r="K705" s="1258">
        <v>428</v>
      </c>
      <c r="L705" s="1259"/>
      <c r="M705" s="1259"/>
      <c r="N705" s="1260"/>
      <c r="O705" s="1143">
        <v>1101</v>
      </c>
      <c r="P705" s="1144"/>
      <c r="Q705" s="1144"/>
      <c r="R705" s="1144"/>
      <c r="S705" s="1145"/>
      <c r="T705" s="1140">
        <f t="shared" si="38"/>
        <v>3303</v>
      </c>
      <c r="U705" s="1141"/>
      <c r="V705" s="1141"/>
      <c r="W705" s="1141"/>
      <c r="X705" s="1142"/>
      <c r="Y705" s="1143">
        <v>0</v>
      </c>
      <c r="Z705" s="1144"/>
      <c r="AA705" s="1144"/>
      <c r="AB705" s="1145"/>
      <c r="AC705" s="1140">
        <f t="shared" si="39"/>
        <v>1101</v>
      </c>
      <c r="AD705" s="1141"/>
      <c r="AE705" s="1141"/>
      <c r="AF705" s="1141"/>
      <c r="AG705" s="1142"/>
      <c r="AH705" s="1262">
        <v>0.3</v>
      </c>
      <c r="AI705" s="1263"/>
      <c r="AJ705" s="1263"/>
      <c r="AK705" s="1263"/>
      <c r="AL705" s="1264"/>
      <c r="AM705" s="1234">
        <f t="shared" si="47"/>
        <v>0.29983660130718953</v>
      </c>
      <c r="AN705" s="1235"/>
      <c r="AO705" s="1236"/>
      <c r="AV705" s="43">
        <f t="shared" si="40"/>
        <v>3672</v>
      </c>
      <c r="AX705" s="41"/>
      <c r="AY705" s="443">
        <f t="shared" si="41"/>
        <v>3</v>
      </c>
      <c r="AZ705" s="449">
        <f t="shared" si="42"/>
        <v>4.3478260869565216E-2</v>
      </c>
      <c r="BA705" s="450">
        <f t="shared" si="43"/>
        <v>1.3043478260869565E-2</v>
      </c>
      <c r="BB705" s="41"/>
      <c r="BC705" s="41"/>
      <c r="BD705" s="41"/>
      <c r="BE705" s="848">
        <f t="shared" si="44"/>
        <v>3</v>
      </c>
      <c r="BF705" s="852">
        <f t="shared" si="45"/>
        <v>4.3478260869565216E-2</v>
      </c>
      <c r="BG705" s="853">
        <f t="shared" si="46"/>
        <v>1.3036373969877805E-2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69" t="s">
        <v>780</v>
      </c>
      <c r="C706" s="1270"/>
      <c r="D706" s="1270"/>
      <c r="E706" s="1270"/>
      <c r="F706" s="1271"/>
      <c r="G706" s="1383">
        <v>1</v>
      </c>
      <c r="H706" s="1384"/>
      <c r="I706" s="1384"/>
      <c r="J706" s="1385"/>
      <c r="K706" s="1258">
        <v>558</v>
      </c>
      <c r="L706" s="1259"/>
      <c r="M706" s="1259"/>
      <c r="N706" s="1260"/>
      <c r="O706" s="1143">
        <v>1322</v>
      </c>
      <c r="P706" s="1144"/>
      <c r="Q706" s="1144"/>
      <c r="R706" s="1144"/>
      <c r="S706" s="1145"/>
      <c r="T706" s="1140">
        <f t="shared" si="38"/>
        <v>1322</v>
      </c>
      <c r="U706" s="1141"/>
      <c r="V706" s="1141"/>
      <c r="W706" s="1141"/>
      <c r="X706" s="1142"/>
      <c r="Y706" s="1143">
        <v>0</v>
      </c>
      <c r="Z706" s="1144"/>
      <c r="AA706" s="1144"/>
      <c r="AB706" s="1145"/>
      <c r="AC706" s="1140">
        <f t="shared" si="39"/>
        <v>1322</v>
      </c>
      <c r="AD706" s="1141"/>
      <c r="AE706" s="1141"/>
      <c r="AF706" s="1141"/>
      <c r="AG706" s="1142"/>
      <c r="AH706" s="1262">
        <v>0.3</v>
      </c>
      <c r="AI706" s="1263"/>
      <c r="AJ706" s="1263"/>
      <c r="AK706" s="1263"/>
      <c r="AL706" s="1264"/>
      <c r="AM706" s="1234">
        <f t="shared" si="47"/>
        <v>0.3000453926463913</v>
      </c>
      <c r="AN706" s="1235"/>
      <c r="AO706" s="1236"/>
      <c r="AV706" s="43">
        <f t="shared" si="40"/>
        <v>4406</v>
      </c>
      <c r="AX706" s="41"/>
      <c r="AY706" s="443">
        <f t="shared" si="41"/>
        <v>1</v>
      </c>
      <c r="AZ706" s="449">
        <f t="shared" si="42"/>
        <v>1.4492753623188406E-2</v>
      </c>
      <c r="BA706" s="450">
        <f t="shared" si="43"/>
        <v>4.3478260869565218E-3</v>
      </c>
      <c r="BB706" s="41"/>
      <c r="BC706" s="41"/>
      <c r="BD706" s="41"/>
      <c r="BE706" s="848">
        <f t="shared" si="44"/>
        <v>1</v>
      </c>
      <c r="BF706" s="852">
        <f t="shared" si="45"/>
        <v>1.4492753623188406E-2</v>
      </c>
      <c r="BG706" s="853">
        <f t="shared" si="46"/>
        <v>4.3484839513969753E-3</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69" t="s">
        <v>441</v>
      </c>
      <c r="C707" s="1270"/>
      <c r="D707" s="1270"/>
      <c r="E707" s="1270"/>
      <c r="F707" s="1271"/>
      <c r="G707" s="1383">
        <v>33</v>
      </c>
      <c r="H707" s="1384"/>
      <c r="I707" s="1384"/>
      <c r="J707" s="1385"/>
      <c r="K707" s="1258">
        <v>309</v>
      </c>
      <c r="L707" s="1259"/>
      <c r="M707" s="1259"/>
      <c r="N707" s="1260"/>
      <c r="O707" s="1143">
        <v>1371</v>
      </c>
      <c r="P707" s="1144"/>
      <c r="Q707" s="1144"/>
      <c r="R707" s="1144"/>
      <c r="S707" s="1145"/>
      <c r="T707" s="1140">
        <f t="shared" si="38"/>
        <v>45243</v>
      </c>
      <c r="U707" s="1141"/>
      <c r="V707" s="1141"/>
      <c r="W707" s="1141"/>
      <c r="X707" s="1142"/>
      <c r="Y707" s="1143">
        <v>0</v>
      </c>
      <c r="Z707" s="1144"/>
      <c r="AA707" s="1144"/>
      <c r="AB707" s="1145"/>
      <c r="AC707" s="1140">
        <f t="shared" si="39"/>
        <v>1371</v>
      </c>
      <c r="AD707" s="1141"/>
      <c r="AE707" s="1141"/>
      <c r="AF707" s="1141"/>
      <c r="AG707" s="1142"/>
      <c r="AH707" s="1262">
        <v>0.4</v>
      </c>
      <c r="AI707" s="1263"/>
      <c r="AJ707" s="1263"/>
      <c r="AK707" s="1263"/>
      <c r="AL707" s="1264"/>
      <c r="AM707" s="1234">
        <f t="shared" si="47"/>
        <v>0.4001751313485114</v>
      </c>
      <c r="AN707" s="1235"/>
      <c r="AO707" s="1236"/>
      <c r="AV707" s="43">
        <f t="shared" si="40"/>
        <v>3426</v>
      </c>
      <c r="AX707" s="41"/>
      <c r="AY707" s="443">
        <f t="shared" si="41"/>
        <v>33</v>
      </c>
      <c r="AZ707" s="449">
        <f t="shared" si="42"/>
        <v>0.47826086956521741</v>
      </c>
      <c r="BA707" s="450">
        <f t="shared" si="43"/>
        <v>0.19130434782608696</v>
      </c>
      <c r="BB707" s="41"/>
      <c r="BC707" s="41"/>
      <c r="BD707" s="41"/>
      <c r="BE707" s="848">
        <f t="shared" si="44"/>
        <v>33</v>
      </c>
      <c r="BF707" s="852">
        <f t="shared" si="45"/>
        <v>0.47826086956521741</v>
      </c>
      <c r="BG707" s="853">
        <f t="shared" si="46"/>
        <v>0.19138810629711417</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69" t="s">
        <v>442</v>
      </c>
      <c r="C708" s="1270"/>
      <c r="D708" s="1270"/>
      <c r="E708" s="1270"/>
      <c r="F708" s="1271"/>
      <c r="G708" s="1383">
        <v>19</v>
      </c>
      <c r="H708" s="1384"/>
      <c r="I708" s="1384"/>
      <c r="J708" s="1385"/>
      <c r="K708" s="1258">
        <v>428</v>
      </c>
      <c r="L708" s="1259"/>
      <c r="M708" s="1259"/>
      <c r="N708" s="1260"/>
      <c r="O708" s="1143">
        <v>1469</v>
      </c>
      <c r="P708" s="1144"/>
      <c r="Q708" s="1144"/>
      <c r="R708" s="1144"/>
      <c r="S708" s="1145"/>
      <c r="T708" s="1140">
        <f t="shared" si="38"/>
        <v>27911</v>
      </c>
      <c r="U708" s="1141"/>
      <c r="V708" s="1141"/>
      <c r="W708" s="1141"/>
      <c r="X708" s="1142"/>
      <c r="Y708" s="1143">
        <v>0</v>
      </c>
      <c r="Z708" s="1144"/>
      <c r="AA708" s="1144"/>
      <c r="AB708" s="1145"/>
      <c r="AC708" s="1140">
        <f t="shared" si="39"/>
        <v>1469</v>
      </c>
      <c r="AD708" s="1141"/>
      <c r="AE708" s="1141"/>
      <c r="AF708" s="1141"/>
      <c r="AG708" s="1142"/>
      <c r="AH708" s="1262">
        <v>0.4</v>
      </c>
      <c r="AI708" s="1263"/>
      <c r="AJ708" s="1263"/>
      <c r="AK708" s="1263"/>
      <c r="AL708" s="1264"/>
      <c r="AM708" s="1234">
        <f t="shared" si="47"/>
        <v>0.40005446623093682</v>
      </c>
      <c r="AN708" s="1235"/>
      <c r="AO708" s="1236"/>
      <c r="AV708" s="43">
        <f t="shared" si="40"/>
        <v>3672</v>
      </c>
      <c r="AX708" s="41"/>
      <c r="AY708" s="443">
        <f t="shared" si="41"/>
        <v>19</v>
      </c>
      <c r="AZ708" s="449">
        <f t="shared" si="42"/>
        <v>0.27536231884057971</v>
      </c>
      <c r="BA708" s="450">
        <f t="shared" si="43"/>
        <v>0.1101449275362319</v>
      </c>
      <c r="BB708" s="41"/>
      <c r="BC708" s="41"/>
      <c r="BD708" s="41"/>
      <c r="BE708" s="848">
        <f t="shared" si="44"/>
        <v>19</v>
      </c>
      <c r="BF708" s="852">
        <f t="shared" si="45"/>
        <v>0.27536231884057971</v>
      </c>
      <c r="BG708" s="853">
        <f t="shared" si="46"/>
        <v>0.11015992548388115</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69" t="s">
        <v>780</v>
      </c>
      <c r="C709" s="1270"/>
      <c r="D709" s="1270"/>
      <c r="E709" s="1270"/>
      <c r="F709" s="1271"/>
      <c r="G709" s="1383">
        <v>2</v>
      </c>
      <c r="H709" s="1384"/>
      <c r="I709" s="1384"/>
      <c r="J709" s="1385"/>
      <c r="K709" s="1258">
        <v>558</v>
      </c>
      <c r="L709" s="1259"/>
      <c r="M709" s="1259"/>
      <c r="N709" s="1260"/>
      <c r="O709" s="1143">
        <v>1763</v>
      </c>
      <c r="P709" s="1144"/>
      <c r="Q709" s="1144"/>
      <c r="R709" s="1144"/>
      <c r="S709" s="1145"/>
      <c r="T709" s="1140">
        <f t="shared" si="38"/>
        <v>3526</v>
      </c>
      <c r="U709" s="1141"/>
      <c r="V709" s="1141"/>
      <c r="W709" s="1141"/>
      <c r="X709" s="1142"/>
      <c r="Y709" s="1143">
        <v>0</v>
      </c>
      <c r="Z709" s="1144"/>
      <c r="AA709" s="1144"/>
      <c r="AB709" s="1145"/>
      <c r="AC709" s="1140">
        <f t="shared" si="39"/>
        <v>1763</v>
      </c>
      <c r="AD709" s="1141"/>
      <c r="AE709" s="1141"/>
      <c r="AF709" s="1141"/>
      <c r="AG709" s="1142"/>
      <c r="AH709" s="1262">
        <v>0.4</v>
      </c>
      <c r="AI709" s="1263"/>
      <c r="AJ709" s="1263"/>
      <c r="AK709" s="1263"/>
      <c r="AL709" s="1264"/>
      <c r="AM709" s="1234">
        <f t="shared" si="47"/>
        <v>0.40013617793917383</v>
      </c>
      <c r="AN709" s="1235"/>
      <c r="AO709" s="1236"/>
      <c r="AV709" s="43">
        <f t="shared" si="40"/>
        <v>4406</v>
      </c>
      <c r="AX709" s="41"/>
      <c r="AY709" s="443">
        <f t="shared" si="41"/>
        <v>2</v>
      </c>
      <c r="AZ709" s="449">
        <f t="shared" si="42"/>
        <v>2.8985507246376812E-2</v>
      </c>
      <c r="BA709" s="450">
        <f t="shared" si="43"/>
        <v>1.1594202898550725E-2</v>
      </c>
      <c r="BB709" s="41"/>
      <c r="BC709" s="41"/>
      <c r="BD709" s="41"/>
      <c r="BE709" s="848">
        <f t="shared" si="44"/>
        <v>2</v>
      </c>
      <c r="BF709" s="852">
        <f t="shared" si="45"/>
        <v>2.8985507246376812E-2</v>
      </c>
      <c r="BG709" s="853">
        <f t="shared" si="46"/>
        <v>1.1598150085193444E-2</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69" t="s">
        <v>442</v>
      </c>
      <c r="C710" s="1270"/>
      <c r="D710" s="1270"/>
      <c r="E710" s="1270"/>
      <c r="F710" s="1271"/>
      <c r="G710" s="1383">
        <v>5</v>
      </c>
      <c r="H710" s="1384"/>
      <c r="I710" s="1384"/>
      <c r="J710" s="1385"/>
      <c r="K710" s="1258">
        <v>428</v>
      </c>
      <c r="L710" s="1259"/>
      <c r="M710" s="1259"/>
      <c r="N710" s="1260"/>
      <c r="O710" s="1143">
        <v>1836</v>
      </c>
      <c r="P710" s="1144"/>
      <c r="Q710" s="1144"/>
      <c r="R710" s="1144"/>
      <c r="S710" s="1145"/>
      <c r="T710" s="1140">
        <f t="shared" si="38"/>
        <v>9180</v>
      </c>
      <c r="U710" s="1141"/>
      <c r="V710" s="1141"/>
      <c r="W710" s="1141"/>
      <c r="X710" s="1142"/>
      <c r="Y710" s="1143">
        <v>0</v>
      </c>
      <c r="Z710" s="1144"/>
      <c r="AA710" s="1144"/>
      <c r="AB710" s="1145"/>
      <c r="AC710" s="1140">
        <f t="shared" si="39"/>
        <v>1836</v>
      </c>
      <c r="AD710" s="1141"/>
      <c r="AE710" s="1141"/>
      <c r="AF710" s="1141"/>
      <c r="AG710" s="1142"/>
      <c r="AH710" s="1262">
        <v>0.5</v>
      </c>
      <c r="AI710" s="1263"/>
      <c r="AJ710" s="1263"/>
      <c r="AK710" s="1263"/>
      <c r="AL710" s="1264"/>
      <c r="AM710" s="1234">
        <f t="shared" si="47"/>
        <v>0.5</v>
      </c>
      <c r="AN710" s="1235"/>
      <c r="AO710" s="1236"/>
      <c r="AV710" s="43">
        <f t="shared" si="40"/>
        <v>3672</v>
      </c>
      <c r="AX710" s="41"/>
      <c r="AY710" s="443">
        <f t="shared" si="41"/>
        <v>5</v>
      </c>
      <c r="AZ710" s="449">
        <f t="shared" si="42"/>
        <v>7.2463768115942032E-2</v>
      </c>
      <c r="BA710" s="450">
        <f t="shared" si="43"/>
        <v>3.6231884057971016E-2</v>
      </c>
      <c r="BB710" s="41"/>
      <c r="BC710" s="41"/>
      <c r="BD710" s="41"/>
      <c r="BE710" s="848">
        <f t="shared" si="44"/>
        <v>5</v>
      </c>
      <c r="BF710" s="852">
        <f t="shared" si="45"/>
        <v>7.2463768115942032E-2</v>
      </c>
      <c r="BG710" s="853">
        <f t="shared" si="46"/>
        <v>3.6231884057971016E-2</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69" t="s">
        <v>780</v>
      </c>
      <c r="C711" s="1270"/>
      <c r="D711" s="1270"/>
      <c r="E711" s="1270"/>
      <c r="F711" s="1271"/>
      <c r="G711" s="1383">
        <v>2</v>
      </c>
      <c r="H711" s="1384"/>
      <c r="I711" s="1384"/>
      <c r="J711" s="1385"/>
      <c r="K711" s="1258">
        <v>558</v>
      </c>
      <c r="L711" s="1259"/>
      <c r="M711" s="1259"/>
      <c r="N711" s="1260"/>
      <c r="O711" s="1143">
        <v>2203</v>
      </c>
      <c r="P711" s="1144"/>
      <c r="Q711" s="1144"/>
      <c r="R711" s="1144"/>
      <c r="S711" s="1145"/>
      <c r="T711" s="1140">
        <f t="shared" si="38"/>
        <v>4406</v>
      </c>
      <c r="U711" s="1141"/>
      <c r="V711" s="1141"/>
      <c r="W711" s="1141"/>
      <c r="X711" s="1142"/>
      <c r="Y711" s="1143">
        <v>0</v>
      </c>
      <c r="Z711" s="1144"/>
      <c r="AA711" s="1144"/>
      <c r="AB711" s="1145"/>
      <c r="AC711" s="1140">
        <f t="shared" si="39"/>
        <v>2203</v>
      </c>
      <c r="AD711" s="1141"/>
      <c r="AE711" s="1141"/>
      <c r="AF711" s="1141"/>
      <c r="AG711" s="1142"/>
      <c r="AH711" s="1262">
        <v>0.5</v>
      </c>
      <c r="AI711" s="1263"/>
      <c r="AJ711" s="1263"/>
      <c r="AK711" s="1263"/>
      <c r="AL711" s="1264"/>
      <c r="AM711" s="1234">
        <f t="shared" si="47"/>
        <v>0.5</v>
      </c>
      <c r="AN711" s="1235"/>
      <c r="AO711" s="1236"/>
      <c r="AV711" s="43">
        <f t="shared" si="40"/>
        <v>4406</v>
      </c>
      <c r="AX711" s="41"/>
      <c r="AY711" s="443">
        <f t="shared" si="41"/>
        <v>2</v>
      </c>
      <c r="AZ711" s="449">
        <f t="shared" si="42"/>
        <v>2.8985507246376812E-2</v>
      </c>
      <c r="BA711" s="450">
        <f t="shared" si="43"/>
        <v>1.4492753623188406E-2</v>
      </c>
      <c r="BB711" s="41"/>
      <c r="BC711" s="41"/>
      <c r="BD711" s="41"/>
      <c r="BE711" s="848">
        <f t="shared" si="44"/>
        <v>2</v>
      </c>
      <c r="BF711" s="852">
        <f t="shared" si="45"/>
        <v>2.8985507246376812E-2</v>
      </c>
      <c r="BG711" s="853">
        <f t="shared" si="46"/>
        <v>1.4492753623188406E-2</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69"/>
      <c r="C712" s="1270"/>
      <c r="D712" s="1270"/>
      <c r="E712" s="1270"/>
      <c r="F712" s="1271"/>
      <c r="G712" s="1383"/>
      <c r="H712" s="1384"/>
      <c r="I712" s="1384"/>
      <c r="J712" s="1385"/>
      <c r="K712" s="1258"/>
      <c r="L712" s="1259"/>
      <c r="M712" s="1259"/>
      <c r="N712" s="1260"/>
      <c r="O712" s="1143"/>
      <c r="P712" s="1144"/>
      <c r="Q712" s="1144"/>
      <c r="R712" s="1144"/>
      <c r="S712" s="1145"/>
      <c r="T712" s="1140">
        <f t="shared" si="38"/>
        <v>0</v>
      </c>
      <c r="U712" s="1141"/>
      <c r="V712" s="1141"/>
      <c r="W712" s="1141"/>
      <c r="X712" s="1142"/>
      <c r="Y712" s="1143"/>
      <c r="Z712" s="1144"/>
      <c r="AA712" s="1144"/>
      <c r="AB712" s="1145"/>
      <c r="AC712" s="1140">
        <f t="shared" si="39"/>
        <v>0</v>
      </c>
      <c r="AD712" s="1141"/>
      <c r="AE712" s="1141"/>
      <c r="AF712" s="1141"/>
      <c r="AG712" s="1142"/>
      <c r="AH712" s="1262"/>
      <c r="AI712" s="1263"/>
      <c r="AJ712" s="1263"/>
      <c r="AK712" s="1263"/>
      <c r="AL712" s="1264"/>
      <c r="AM712" s="1234" t="str">
        <f t="shared" si="47"/>
        <v/>
      </c>
      <c r="AN712" s="1235"/>
      <c r="AO712" s="1236"/>
      <c r="AV712" s="43" t="str">
        <f t="shared" si="40"/>
        <v>N/A</v>
      </c>
      <c r="AX712" s="41"/>
      <c r="AY712" s="443">
        <f t="shared" si="41"/>
        <v>0</v>
      </c>
      <c r="AZ712" s="449">
        <f t="shared" si="42"/>
        <v>0</v>
      </c>
      <c r="BA712" s="450">
        <f t="shared" si="43"/>
        <v>0</v>
      </c>
      <c r="BB712" s="41"/>
      <c r="BC712" s="41"/>
      <c r="BD712" s="41"/>
      <c r="BE712" s="848">
        <f t="shared" si="44"/>
        <v>0</v>
      </c>
      <c r="BF712" s="852" t="str">
        <f t="shared" si="45"/>
        <v/>
      </c>
      <c r="BG712" s="853" t="str">
        <f t="shared" si="46"/>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69"/>
      <c r="C713" s="1270"/>
      <c r="D713" s="1270"/>
      <c r="E713" s="1270"/>
      <c r="F713" s="1271"/>
      <c r="G713" s="1383"/>
      <c r="H713" s="1384"/>
      <c r="I713" s="1384"/>
      <c r="J713" s="1385"/>
      <c r="K713" s="1258"/>
      <c r="L713" s="1259"/>
      <c r="M713" s="1259"/>
      <c r="N713" s="1260"/>
      <c r="O713" s="1143"/>
      <c r="P713" s="1144"/>
      <c r="Q713" s="1144"/>
      <c r="R713" s="1144"/>
      <c r="S713" s="1145"/>
      <c r="T713" s="1140">
        <f t="shared" si="38"/>
        <v>0</v>
      </c>
      <c r="U713" s="1141"/>
      <c r="V713" s="1141"/>
      <c r="W713" s="1141"/>
      <c r="X713" s="1142"/>
      <c r="Y713" s="1143"/>
      <c r="Z713" s="1144"/>
      <c r="AA713" s="1144"/>
      <c r="AB713" s="1145"/>
      <c r="AC713" s="1140">
        <f t="shared" si="39"/>
        <v>0</v>
      </c>
      <c r="AD713" s="1141"/>
      <c r="AE713" s="1141"/>
      <c r="AF713" s="1141"/>
      <c r="AG713" s="1142"/>
      <c r="AH713" s="1262"/>
      <c r="AI713" s="1263"/>
      <c r="AJ713" s="1263"/>
      <c r="AK713" s="1263"/>
      <c r="AL713" s="1264"/>
      <c r="AM713" s="1234" t="str">
        <f t="shared" si="47"/>
        <v/>
      </c>
      <c r="AN713" s="1235"/>
      <c r="AO713" s="1236"/>
      <c r="AV713" s="43" t="str">
        <f t="shared" si="40"/>
        <v>N/A</v>
      </c>
      <c r="AX713" s="41"/>
      <c r="AY713" s="443">
        <f t="shared" si="41"/>
        <v>0</v>
      </c>
      <c r="AZ713" s="449">
        <f t="shared" si="42"/>
        <v>0</v>
      </c>
      <c r="BA713" s="450">
        <f t="shared" si="43"/>
        <v>0</v>
      </c>
      <c r="BB713" s="41"/>
      <c r="BC713" s="41"/>
      <c r="BD713" s="41"/>
      <c r="BE713" s="848">
        <f t="shared" si="44"/>
        <v>0</v>
      </c>
      <c r="BF713" s="852" t="str">
        <f t="shared" si="45"/>
        <v/>
      </c>
      <c r="BG713" s="853" t="str">
        <f t="shared" si="46"/>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69"/>
      <c r="C714" s="1270"/>
      <c r="D714" s="1270"/>
      <c r="E714" s="1270"/>
      <c r="F714" s="1271"/>
      <c r="G714" s="1383"/>
      <c r="H714" s="1384"/>
      <c r="I714" s="1384"/>
      <c r="J714" s="1385"/>
      <c r="K714" s="1258"/>
      <c r="L714" s="1259"/>
      <c r="M714" s="1259"/>
      <c r="N714" s="1260"/>
      <c r="O714" s="1143"/>
      <c r="P714" s="1144"/>
      <c r="Q714" s="1144"/>
      <c r="R714" s="1144"/>
      <c r="S714" s="1145"/>
      <c r="T714" s="1140">
        <f t="shared" si="38"/>
        <v>0</v>
      </c>
      <c r="U714" s="1141"/>
      <c r="V714" s="1141"/>
      <c r="W714" s="1141"/>
      <c r="X714" s="1142"/>
      <c r="Y714" s="1143"/>
      <c r="Z714" s="1144"/>
      <c r="AA714" s="1144"/>
      <c r="AB714" s="1145"/>
      <c r="AC714" s="1140">
        <f t="shared" si="39"/>
        <v>0</v>
      </c>
      <c r="AD714" s="1141"/>
      <c r="AE714" s="1141"/>
      <c r="AF714" s="1141"/>
      <c r="AG714" s="1142"/>
      <c r="AH714" s="1262"/>
      <c r="AI714" s="1263"/>
      <c r="AJ714" s="1263"/>
      <c r="AK714" s="1263"/>
      <c r="AL714" s="1264"/>
      <c r="AM714" s="1234" t="str">
        <f t="shared" si="47"/>
        <v/>
      </c>
      <c r="AN714" s="1235"/>
      <c r="AO714" s="1236"/>
      <c r="AV714" s="43" t="str">
        <f t="shared" si="40"/>
        <v>N/A</v>
      </c>
      <c r="AX714" s="41"/>
      <c r="AY714" s="443">
        <f t="shared" si="41"/>
        <v>0</v>
      </c>
      <c r="AZ714" s="449">
        <f t="shared" si="42"/>
        <v>0</v>
      </c>
      <c r="BA714" s="450">
        <f t="shared" si="43"/>
        <v>0</v>
      </c>
      <c r="BB714" s="41"/>
      <c r="BC714" s="41"/>
      <c r="BD714" s="41"/>
      <c r="BE714" s="848">
        <f t="shared" si="44"/>
        <v>0</v>
      </c>
      <c r="BF714" s="852" t="str">
        <f t="shared" si="45"/>
        <v/>
      </c>
      <c r="BG714" s="853" t="str">
        <f t="shared" si="46"/>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69"/>
      <c r="C715" s="1270"/>
      <c r="D715" s="1270"/>
      <c r="E715" s="1270"/>
      <c r="F715" s="1271"/>
      <c r="G715" s="1383"/>
      <c r="H715" s="1384"/>
      <c r="I715" s="1384"/>
      <c r="J715" s="1385"/>
      <c r="K715" s="1258"/>
      <c r="L715" s="1259"/>
      <c r="M715" s="1259"/>
      <c r="N715" s="1260"/>
      <c r="O715" s="1143"/>
      <c r="P715" s="1144"/>
      <c r="Q715" s="1144"/>
      <c r="R715" s="1144"/>
      <c r="S715" s="1145"/>
      <c r="T715" s="1140">
        <f t="shared" si="38"/>
        <v>0</v>
      </c>
      <c r="U715" s="1141"/>
      <c r="V715" s="1141"/>
      <c r="W715" s="1141"/>
      <c r="X715" s="1142"/>
      <c r="Y715" s="1143"/>
      <c r="Z715" s="1144"/>
      <c r="AA715" s="1144"/>
      <c r="AB715" s="1145"/>
      <c r="AC715" s="1140">
        <f t="shared" si="39"/>
        <v>0</v>
      </c>
      <c r="AD715" s="1141"/>
      <c r="AE715" s="1141"/>
      <c r="AF715" s="1141"/>
      <c r="AG715" s="1142"/>
      <c r="AH715" s="1262"/>
      <c r="AI715" s="1263"/>
      <c r="AJ715" s="1263"/>
      <c r="AK715" s="1263"/>
      <c r="AL715" s="1264"/>
      <c r="AM715" s="1234" t="str">
        <f t="shared" si="47"/>
        <v/>
      </c>
      <c r="AN715" s="1235"/>
      <c r="AO715" s="1236"/>
      <c r="AV715" s="43" t="str">
        <f t="shared" si="40"/>
        <v>N/A</v>
      </c>
      <c r="AX715" s="41"/>
      <c r="AY715" s="443">
        <f t="shared" si="41"/>
        <v>0</v>
      </c>
      <c r="AZ715" s="449">
        <f t="shared" si="42"/>
        <v>0</v>
      </c>
      <c r="BA715" s="450">
        <f t="shared" si="43"/>
        <v>0</v>
      </c>
      <c r="BB715" s="41"/>
      <c r="BC715" s="41"/>
      <c r="BD715" s="41"/>
      <c r="BE715" s="848">
        <f t="shared" si="44"/>
        <v>0</v>
      </c>
      <c r="BF715" s="852" t="str">
        <f t="shared" si="45"/>
        <v/>
      </c>
      <c r="BG715" s="853" t="str">
        <f t="shared" si="46"/>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69"/>
      <c r="C716" s="1270"/>
      <c r="D716" s="1270"/>
      <c r="E716" s="1270"/>
      <c r="F716" s="1271"/>
      <c r="G716" s="1383"/>
      <c r="H716" s="1384"/>
      <c r="I716" s="1384"/>
      <c r="J716" s="1385"/>
      <c r="K716" s="1258"/>
      <c r="L716" s="1259"/>
      <c r="M716" s="1259"/>
      <c r="N716" s="1260"/>
      <c r="O716" s="1143"/>
      <c r="P716" s="1144"/>
      <c r="Q716" s="1144"/>
      <c r="R716" s="1144"/>
      <c r="S716" s="1145"/>
      <c r="T716" s="1140">
        <f t="shared" si="38"/>
        <v>0</v>
      </c>
      <c r="U716" s="1141"/>
      <c r="V716" s="1141"/>
      <c r="W716" s="1141"/>
      <c r="X716" s="1142"/>
      <c r="Y716" s="1143"/>
      <c r="Z716" s="1144"/>
      <c r="AA716" s="1144"/>
      <c r="AB716" s="1145"/>
      <c r="AC716" s="1140">
        <f t="shared" si="39"/>
        <v>0</v>
      </c>
      <c r="AD716" s="1141"/>
      <c r="AE716" s="1141"/>
      <c r="AF716" s="1141"/>
      <c r="AG716" s="1142"/>
      <c r="AH716" s="1262"/>
      <c r="AI716" s="1263"/>
      <c r="AJ716" s="1263"/>
      <c r="AK716" s="1263"/>
      <c r="AL716" s="1264"/>
      <c r="AM716" s="1234" t="str">
        <f t="shared" si="47"/>
        <v/>
      </c>
      <c r="AN716" s="1235"/>
      <c r="AO716" s="1236"/>
      <c r="AV716" s="43" t="str">
        <f t="shared" si="40"/>
        <v>N/A</v>
      </c>
      <c r="AX716" s="41"/>
      <c r="AY716" s="443">
        <f t="shared" si="41"/>
        <v>0</v>
      </c>
      <c r="AZ716" s="449">
        <f t="shared" si="42"/>
        <v>0</v>
      </c>
      <c r="BA716" s="450">
        <f t="shared" si="43"/>
        <v>0</v>
      </c>
      <c r="BB716" s="41"/>
      <c r="BC716" s="41"/>
      <c r="BD716" s="41"/>
      <c r="BE716" s="848">
        <f t="shared" si="44"/>
        <v>0</v>
      </c>
      <c r="BF716" s="852" t="str">
        <f t="shared" si="45"/>
        <v/>
      </c>
      <c r="BG716" s="853" t="str">
        <f t="shared" si="46"/>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69"/>
      <c r="C717" s="1270"/>
      <c r="D717" s="1270"/>
      <c r="E717" s="1270"/>
      <c r="F717" s="1271"/>
      <c r="G717" s="1383"/>
      <c r="H717" s="1384"/>
      <c r="I717" s="1384"/>
      <c r="J717" s="1385"/>
      <c r="K717" s="1258"/>
      <c r="L717" s="1259"/>
      <c r="M717" s="1259"/>
      <c r="N717" s="1260"/>
      <c r="O717" s="1143"/>
      <c r="P717" s="1144"/>
      <c r="Q717" s="1144"/>
      <c r="R717" s="1144"/>
      <c r="S717" s="1145"/>
      <c r="T717" s="1140">
        <f t="shared" si="38"/>
        <v>0</v>
      </c>
      <c r="U717" s="1141"/>
      <c r="V717" s="1141"/>
      <c r="W717" s="1141"/>
      <c r="X717" s="1142"/>
      <c r="Y717" s="1143"/>
      <c r="Z717" s="1144"/>
      <c r="AA717" s="1144"/>
      <c r="AB717" s="1145"/>
      <c r="AC717" s="1140">
        <f t="shared" si="39"/>
        <v>0</v>
      </c>
      <c r="AD717" s="1141"/>
      <c r="AE717" s="1141"/>
      <c r="AF717" s="1141"/>
      <c r="AG717" s="1142"/>
      <c r="AH717" s="1262"/>
      <c r="AI717" s="1263"/>
      <c r="AJ717" s="1263"/>
      <c r="AK717" s="1263"/>
      <c r="AL717" s="1264"/>
      <c r="AM717" s="1234" t="str">
        <f t="shared" si="47"/>
        <v/>
      </c>
      <c r="AN717" s="1235"/>
      <c r="AO717" s="1236"/>
      <c r="AV717" s="43" t="str">
        <f t="shared" si="40"/>
        <v>N/A</v>
      </c>
      <c r="AX717" s="41"/>
      <c r="AY717" s="443">
        <f t="shared" si="41"/>
        <v>0</v>
      </c>
      <c r="AZ717" s="449">
        <f t="shared" si="42"/>
        <v>0</v>
      </c>
      <c r="BA717" s="450">
        <f t="shared" si="43"/>
        <v>0</v>
      </c>
      <c r="BB717" s="41"/>
      <c r="BC717" s="41"/>
      <c r="BD717" s="41"/>
      <c r="BE717" s="848">
        <f t="shared" si="44"/>
        <v>0</v>
      </c>
      <c r="BF717" s="852" t="str">
        <f t="shared" si="45"/>
        <v/>
      </c>
      <c r="BG717" s="853" t="str">
        <f t="shared" si="46"/>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69"/>
      <c r="C718" s="1270"/>
      <c r="D718" s="1270"/>
      <c r="E718" s="1270"/>
      <c r="F718" s="1271"/>
      <c r="G718" s="1383"/>
      <c r="H718" s="1384"/>
      <c r="I718" s="1384"/>
      <c r="J718" s="1385"/>
      <c r="K718" s="1258"/>
      <c r="L718" s="1259"/>
      <c r="M718" s="1259"/>
      <c r="N718" s="1260"/>
      <c r="O718" s="1143"/>
      <c r="P718" s="1144"/>
      <c r="Q718" s="1144"/>
      <c r="R718" s="1144"/>
      <c r="S718" s="1145"/>
      <c r="T718" s="1140">
        <f t="shared" si="38"/>
        <v>0</v>
      </c>
      <c r="U718" s="1141"/>
      <c r="V718" s="1141"/>
      <c r="W718" s="1141"/>
      <c r="X718" s="1142"/>
      <c r="Y718" s="1143"/>
      <c r="Z718" s="1144"/>
      <c r="AA718" s="1144"/>
      <c r="AB718" s="1145"/>
      <c r="AC718" s="1140">
        <f t="shared" si="39"/>
        <v>0</v>
      </c>
      <c r="AD718" s="1141"/>
      <c r="AE718" s="1141"/>
      <c r="AF718" s="1141"/>
      <c r="AG718" s="1142"/>
      <c r="AH718" s="1262"/>
      <c r="AI718" s="1263"/>
      <c r="AJ718" s="1263"/>
      <c r="AK718" s="1263"/>
      <c r="AL718" s="1264"/>
      <c r="AM718" s="1234" t="str">
        <f t="shared" si="47"/>
        <v/>
      </c>
      <c r="AN718" s="1235"/>
      <c r="AO718" s="1236"/>
      <c r="AV718" s="43" t="str">
        <f t="shared" si="40"/>
        <v>N/A</v>
      </c>
      <c r="AX718" s="41"/>
      <c r="AY718" s="443">
        <f t="shared" si="41"/>
        <v>0</v>
      </c>
      <c r="AZ718" s="449">
        <f t="shared" si="42"/>
        <v>0</v>
      </c>
      <c r="BA718" s="450">
        <f t="shared" si="43"/>
        <v>0</v>
      </c>
      <c r="BB718" s="41"/>
      <c r="BC718" s="41"/>
      <c r="BD718" s="41"/>
      <c r="BE718" s="848">
        <f t="shared" si="44"/>
        <v>0</v>
      </c>
      <c r="BF718" s="852" t="str">
        <f t="shared" si="45"/>
        <v/>
      </c>
      <c r="BG718" s="853" t="str">
        <f t="shared" si="46"/>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69"/>
      <c r="C719" s="1270"/>
      <c r="D719" s="1270"/>
      <c r="E719" s="1270"/>
      <c r="F719" s="1271"/>
      <c r="G719" s="1383"/>
      <c r="H719" s="1384"/>
      <c r="I719" s="1384"/>
      <c r="J719" s="1385"/>
      <c r="K719" s="1258"/>
      <c r="L719" s="1259"/>
      <c r="M719" s="1259"/>
      <c r="N719" s="1260"/>
      <c r="O719" s="1143"/>
      <c r="P719" s="1144"/>
      <c r="Q719" s="1144"/>
      <c r="R719" s="1144"/>
      <c r="S719" s="1145"/>
      <c r="T719" s="1140">
        <f t="shared" si="38"/>
        <v>0</v>
      </c>
      <c r="U719" s="1141"/>
      <c r="V719" s="1141"/>
      <c r="W719" s="1141"/>
      <c r="X719" s="1142"/>
      <c r="Y719" s="1143"/>
      <c r="Z719" s="1144"/>
      <c r="AA719" s="1144"/>
      <c r="AB719" s="1145"/>
      <c r="AC719" s="1140">
        <f t="shared" si="39"/>
        <v>0</v>
      </c>
      <c r="AD719" s="1141"/>
      <c r="AE719" s="1141"/>
      <c r="AF719" s="1141"/>
      <c r="AG719" s="1142"/>
      <c r="AH719" s="1262"/>
      <c r="AI719" s="1263"/>
      <c r="AJ719" s="1263"/>
      <c r="AK719" s="1263"/>
      <c r="AL719" s="1264"/>
      <c r="AM719" s="1234" t="str">
        <f t="shared" si="47"/>
        <v/>
      </c>
      <c r="AN719" s="1235"/>
      <c r="AO719" s="1236"/>
      <c r="AV719" s="43" t="str">
        <f t="shared" si="40"/>
        <v>N/A</v>
      </c>
      <c r="AX719" s="41"/>
      <c r="AY719" s="443">
        <f t="shared" si="41"/>
        <v>0</v>
      </c>
      <c r="AZ719" s="449">
        <f t="shared" si="42"/>
        <v>0</v>
      </c>
      <c r="BA719" s="450">
        <f t="shared" si="43"/>
        <v>0</v>
      </c>
      <c r="BB719" s="41"/>
      <c r="BC719" s="41"/>
      <c r="BD719" s="41"/>
      <c r="BE719" s="848">
        <f t="shared" si="44"/>
        <v>0</v>
      </c>
      <c r="BF719" s="852" t="str">
        <f t="shared" si="45"/>
        <v/>
      </c>
      <c r="BG719" s="853" t="str">
        <f t="shared" si="46"/>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69"/>
      <c r="C720" s="1270"/>
      <c r="D720" s="1270"/>
      <c r="E720" s="1270"/>
      <c r="F720" s="1271"/>
      <c r="G720" s="1383"/>
      <c r="H720" s="1384"/>
      <c r="I720" s="1384"/>
      <c r="J720" s="1385"/>
      <c r="K720" s="1258"/>
      <c r="L720" s="1259"/>
      <c r="M720" s="1259"/>
      <c r="N720" s="1260"/>
      <c r="O720" s="1143"/>
      <c r="P720" s="1144"/>
      <c r="Q720" s="1144"/>
      <c r="R720" s="1144"/>
      <c r="S720" s="1145"/>
      <c r="T720" s="1140">
        <f t="shared" si="38"/>
        <v>0</v>
      </c>
      <c r="U720" s="1141"/>
      <c r="V720" s="1141"/>
      <c r="W720" s="1141"/>
      <c r="X720" s="1142"/>
      <c r="Y720" s="1143"/>
      <c r="Z720" s="1144"/>
      <c r="AA720" s="1144"/>
      <c r="AB720" s="1145"/>
      <c r="AC720" s="1140">
        <f t="shared" si="39"/>
        <v>0</v>
      </c>
      <c r="AD720" s="1141"/>
      <c r="AE720" s="1141"/>
      <c r="AF720" s="1141"/>
      <c r="AG720" s="1142"/>
      <c r="AH720" s="1262"/>
      <c r="AI720" s="1263"/>
      <c r="AJ720" s="1263"/>
      <c r="AK720" s="1263"/>
      <c r="AL720" s="1264"/>
      <c r="AM720" s="1234" t="str">
        <f t="shared" si="47"/>
        <v/>
      </c>
      <c r="AN720" s="1235"/>
      <c r="AO720" s="1236"/>
      <c r="AV720" s="43" t="str">
        <f t="shared" si="40"/>
        <v>N/A</v>
      </c>
      <c r="AX720" s="41"/>
      <c r="AY720" s="443">
        <f t="shared" si="41"/>
        <v>0</v>
      </c>
      <c r="AZ720" s="449">
        <f t="shared" si="42"/>
        <v>0</v>
      </c>
      <c r="BA720" s="450">
        <f t="shared" si="43"/>
        <v>0</v>
      </c>
      <c r="BB720" s="43"/>
      <c r="BC720" s="43"/>
      <c r="BD720" s="43"/>
      <c r="BE720" s="848">
        <f t="shared" si="44"/>
        <v>0</v>
      </c>
      <c r="BF720" s="852" t="str">
        <f t="shared" si="45"/>
        <v/>
      </c>
      <c r="BG720" s="853" t="str">
        <f t="shared" si="46"/>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69"/>
      <c r="C721" s="1270"/>
      <c r="D721" s="1270"/>
      <c r="E721" s="1270"/>
      <c r="F721" s="1271"/>
      <c r="G721" s="1383"/>
      <c r="H721" s="1384"/>
      <c r="I721" s="1384"/>
      <c r="J721" s="1385"/>
      <c r="K721" s="1258"/>
      <c r="L721" s="1259"/>
      <c r="M721" s="1259"/>
      <c r="N721" s="1260"/>
      <c r="O721" s="1143"/>
      <c r="P721" s="1144"/>
      <c r="Q721" s="1144"/>
      <c r="R721" s="1144"/>
      <c r="S721" s="1145"/>
      <c r="T721" s="1140">
        <f t="shared" si="38"/>
        <v>0</v>
      </c>
      <c r="U721" s="1141"/>
      <c r="V721" s="1141"/>
      <c r="W721" s="1141"/>
      <c r="X721" s="1142"/>
      <c r="Y721" s="1143"/>
      <c r="Z721" s="1144"/>
      <c r="AA721" s="1144"/>
      <c r="AB721" s="1145"/>
      <c r="AC721" s="1140">
        <f t="shared" si="39"/>
        <v>0</v>
      </c>
      <c r="AD721" s="1141"/>
      <c r="AE721" s="1141"/>
      <c r="AF721" s="1141"/>
      <c r="AG721" s="1142"/>
      <c r="AH721" s="1262"/>
      <c r="AI721" s="1263"/>
      <c r="AJ721" s="1263"/>
      <c r="AK721" s="1263"/>
      <c r="AL721" s="1264"/>
      <c r="AM721" s="1234" t="str">
        <f t="shared" si="47"/>
        <v/>
      </c>
      <c r="AN721" s="1235"/>
      <c r="AO721" s="1236"/>
      <c r="AV721" s="43" t="str">
        <f t="shared" si="40"/>
        <v>N/A</v>
      </c>
      <c r="AX721" s="41"/>
      <c r="AY721" s="443">
        <f t="shared" si="41"/>
        <v>0</v>
      </c>
      <c r="AZ721" s="449">
        <f t="shared" si="42"/>
        <v>0</v>
      </c>
      <c r="BA721" s="450">
        <f t="shared" si="43"/>
        <v>0</v>
      </c>
      <c r="BB721" s="43"/>
      <c r="BC721" s="43"/>
      <c r="BD721" s="43"/>
      <c r="BE721" s="848">
        <f t="shared" si="44"/>
        <v>0</v>
      </c>
      <c r="BF721" s="852" t="str">
        <f t="shared" si="45"/>
        <v/>
      </c>
      <c r="BG721" s="853" t="str">
        <f t="shared" si="46"/>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69"/>
      <c r="C722" s="1270"/>
      <c r="D722" s="1270"/>
      <c r="E722" s="1270"/>
      <c r="F722" s="1271"/>
      <c r="G722" s="1383"/>
      <c r="H722" s="1384"/>
      <c r="I722" s="1384"/>
      <c r="J722" s="1385"/>
      <c r="K722" s="1258"/>
      <c r="L722" s="1259"/>
      <c r="M722" s="1259"/>
      <c r="N722" s="1260"/>
      <c r="O722" s="1143"/>
      <c r="P722" s="1144"/>
      <c r="Q722" s="1144"/>
      <c r="R722" s="1144"/>
      <c r="S722" s="1145"/>
      <c r="T722" s="1140">
        <f t="shared" si="38"/>
        <v>0</v>
      </c>
      <c r="U722" s="1141"/>
      <c r="V722" s="1141"/>
      <c r="W722" s="1141"/>
      <c r="X722" s="1142"/>
      <c r="Y722" s="1143"/>
      <c r="Z722" s="1144"/>
      <c r="AA722" s="1144"/>
      <c r="AB722" s="1145"/>
      <c r="AC722" s="1140">
        <f t="shared" si="39"/>
        <v>0</v>
      </c>
      <c r="AD722" s="1141"/>
      <c r="AE722" s="1141"/>
      <c r="AF722" s="1141"/>
      <c r="AG722" s="1142"/>
      <c r="AH722" s="1262"/>
      <c r="AI722" s="1263"/>
      <c r="AJ722" s="1263"/>
      <c r="AK722" s="1263"/>
      <c r="AL722" s="1264"/>
      <c r="AM722" s="1234" t="str">
        <f t="shared" si="47"/>
        <v/>
      </c>
      <c r="AN722" s="1235"/>
      <c r="AO722" s="1236"/>
      <c r="AV722" s="43" t="str">
        <f t="shared" si="40"/>
        <v>N/A</v>
      </c>
      <c r="AX722" s="41"/>
      <c r="AY722" s="443">
        <f t="shared" si="41"/>
        <v>0</v>
      </c>
      <c r="AZ722" s="449">
        <f t="shared" si="42"/>
        <v>0</v>
      </c>
      <c r="BA722" s="450">
        <f t="shared" si="43"/>
        <v>0</v>
      </c>
      <c r="BB722" s="43"/>
      <c r="BC722" s="43"/>
      <c r="BD722" s="43"/>
      <c r="BE722" s="848">
        <f t="shared" si="44"/>
        <v>0</v>
      </c>
      <c r="BF722" s="852" t="str">
        <f t="shared" si="45"/>
        <v/>
      </c>
      <c r="BG722" s="853" t="str">
        <f t="shared" si="46"/>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69"/>
      <c r="C723" s="1270"/>
      <c r="D723" s="1270"/>
      <c r="E723" s="1270"/>
      <c r="F723" s="1271"/>
      <c r="G723" s="1383"/>
      <c r="H723" s="1384"/>
      <c r="I723" s="1384"/>
      <c r="J723" s="1385"/>
      <c r="K723" s="1258"/>
      <c r="L723" s="1259"/>
      <c r="M723" s="1259"/>
      <c r="N723" s="1260"/>
      <c r="O723" s="1143"/>
      <c r="P723" s="1144"/>
      <c r="Q723" s="1144"/>
      <c r="R723" s="1144"/>
      <c r="S723" s="1145"/>
      <c r="T723" s="1140">
        <f t="shared" si="38"/>
        <v>0</v>
      </c>
      <c r="U723" s="1141"/>
      <c r="V723" s="1141"/>
      <c r="W723" s="1141"/>
      <c r="X723" s="1142"/>
      <c r="Y723" s="1143"/>
      <c r="Z723" s="1144"/>
      <c r="AA723" s="1144"/>
      <c r="AB723" s="1145"/>
      <c r="AC723" s="1140">
        <f t="shared" si="39"/>
        <v>0</v>
      </c>
      <c r="AD723" s="1141"/>
      <c r="AE723" s="1141"/>
      <c r="AF723" s="1141"/>
      <c r="AG723" s="1142"/>
      <c r="AH723" s="1262"/>
      <c r="AI723" s="1263"/>
      <c r="AJ723" s="1263"/>
      <c r="AK723" s="1263"/>
      <c r="AL723" s="1264"/>
      <c r="AM723" s="1234" t="str">
        <f t="shared" si="47"/>
        <v/>
      </c>
      <c r="AN723" s="1235"/>
      <c r="AO723" s="1236"/>
      <c r="AV723" s="43" t="str">
        <f t="shared" si="40"/>
        <v>N/A</v>
      </c>
      <c r="AX723" s="41"/>
      <c r="AY723" s="443">
        <f t="shared" si="41"/>
        <v>0</v>
      </c>
      <c r="AZ723" s="449">
        <f t="shared" si="42"/>
        <v>0</v>
      </c>
      <c r="BA723" s="450">
        <f t="shared" si="43"/>
        <v>0</v>
      </c>
      <c r="BB723" s="43"/>
      <c r="BC723" s="43"/>
      <c r="BD723" s="43"/>
      <c r="BE723" s="848">
        <f t="shared" si="44"/>
        <v>0</v>
      </c>
      <c r="BF723" s="852" t="str">
        <f t="shared" si="45"/>
        <v/>
      </c>
      <c r="BG723" s="853" t="str">
        <f t="shared" si="46"/>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69"/>
      <c r="C724" s="1270"/>
      <c r="D724" s="1270"/>
      <c r="E724" s="1270"/>
      <c r="F724" s="1271"/>
      <c r="G724" s="1383"/>
      <c r="H724" s="1384"/>
      <c r="I724" s="1384"/>
      <c r="J724" s="1385"/>
      <c r="K724" s="1258"/>
      <c r="L724" s="1259"/>
      <c r="M724" s="1259"/>
      <c r="N724" s="1260"/>
      <c r="O724" s="1143"/>
      <c r="P724" s="1144"/>
      <c r="Q724" s="1144"/>
      <c r="R724" s="1144"/>
      <c r="S724" s="1145"/>
      <c r="T724" s="1140">
        <f t="shared" si="38"/>
        <v>0</v>
      </c>
      <c r="U724" s="1141"/>
      <c r="V724" s="1141"/>
      <c r="W724" s="1141"/>
      <c r="X724" s="1142"/>
      <c r="Y724" s="1143"/>
      <c r="Z724" s="1144"/>
      <c r="AA724" s="1144"/>
      <c r="AB724" s="1145"/>
      <c r="AC724" s="1140">
        <f t="shared" si="39"/>
        <v>0</v>
      </c>
      <c r="AD724" s="1141"/>
      <c r="AE724" s="1141"/>
      <c r="AF724" s="1141"/>
      <c r="AG724" s="1142"/>
      <c r="AH724" s="1262"/>
      <c r="AI724" s="1263"/>
      <c r="AJ724" s="1263"/>
      <c r="AK724" s="1263"/>
      <c r="AL724" s="1264"/>
      <c r="AM724" s="1234" t="str">
        <f t="shared" si="47"/>
        <v/>
      </c>
      <c r="AN724" s="1235"/>
      <c r="AO724" s="1236"/>
      <c r="AV724" s="43" t="str">
        <f t="shared" si="40"/>
        <v>N/A</v>
      </c>
      <c r="AX724" s="41"/>
      <c r="AY724" s="443">
        <f t="shared" si="41"/>
        <v>0</v>
      </c>
      <c r="AZ724" s="449">
        <f t="shared" si="42"/>
        <v>0</v>
      </c>
      <c r="BA724" s="450">
        <f t="shared" si="43"/>
        <v>0</v>
      </c>
      <c r="BB724" s="43"/>
      <c r="BC724" s="43"/>
      <c r="BD724" s="43"/>
      <c r="BE724" s="848">
        <f t="shared" si="44"/>
        <v>0</v>
      </c>
      <c r="BF724" s="852" t="str">
        <f t="shared" si="45"/>
        <v/>
      </c>
      <c r="BG724" s="853" t="str">
        <f t="shared" si="46"/>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69"/>
      <c r="C725" s="1270"/>
      <c r="D725" s="1270"/>
      <c r="E725" s="1270"/>
      <c r="F725" s="1271"/>
      <c r="G725" s="1383"/>
      <c r="H725" s="1384"/>
      <c r="I725" s="1384"/>
      <c r="J725" s="1385"/>
      <c r="K725" s="1258"/>
      <c r="L725" s="1259"/>
      <c r="M725" s="1259"/>
      <c r="N725" s="1260"/>
      <c r="O725" s="1143"/>
      <c r="P725" s="1144"/>
      <c r="Q725" s="1144"/>
      <c r="R725" s="1144"/>
      <c r="S725" s="1145"/>
      <c r="T725" s="1140">
        <f t="shared" si="38"/>
        <v>0</v>
      </c>
      <c r="U725" s="1141"/>
      <c r="V725" s="1141"/>
      <c r="W725" s="1141"/>
      <c r="X725" s="1142"/>
      <c r="Y725" s="1143"/>
      <c r="Z725" s="1144"/>
      <c r="AA725" s="1144"/>
      <c r="AB725" s="1145"/>
      <c r="AC725" s="1140">
        <f t="shared" si="39"/>
        <v>0</v>
      </c>
      <c r="AD725" s="1141"/>
      <c r="AE725" s="1141"/>
      <c r="AF725" s="1141"/>
      <c r="AG725" s="1142"/>
      <c r="AH725" s="1262"/>
      <c r="AI725" s="1263"/>
      <c r="AJ725" s="1263"/>
      <c r="AK725" s="1263"/>
      <c r="AL725" s="1264"/>
      <c r="AM725" s="1234" t="str">
        <f t="shared" si="47"/>
        <v/>
      </c>
      <c r="AN725" s="1235"/>
      <c r="AO725" s="1236"/>
      <c r="AV725" s="43" t="str">
        <f t="shared" si="40"/>
        <v>N/A</v>
      </c>
      <c r="AX725" s="41"/>
      <c r="AY725" s="443">
        <f t="shared" si="41"/>
        <v>0</v>
      </c>
      <c r="AZ725" s="449">
        <f t="shared" si="42"/>
        <v>0</v>
      </c>
      <c r="BA725" s="450">
        <f t="shared" si="43"/>
        <v>0</v>
      </c>
      <c r="BB725" s="41"/>
      <c r="BC725" s="41"/>
      <c r="BD725" s="41"/>
      <c r="BE725" s="848">
        <f t="shared" si="44"/>
        <v>0</v>
      </c>
      <c r="BF725" s="852" t="str">
        <f t="shared" si="45"/>
        <v/>
      </c>
      <c r="BG725" s="853" t="str">
        <f t="shared" si="46"/>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69"/>
      <c r="C726" s="1270"/>
      <c r="D726" s="1270"/>
      <c r="E726" s="1270"/>
      <c r="F726" s="1271"/>
      <c r="G726" s="1383"/>
      <c r="H726" s="1384"/>
      <c r="I726" s="1384"/>
      <c r="J726" s="1385"/>
      <c r="K726" s="1258"/>
      <c r="L726" s="1259"/>
      <c r="M726" s="1259"/>
      <c r="N726" s="1260"/>
      <c r="O726" s="1143"/>
      <c r="P726" s="1144"/>
      <c r="Q726" s="1144"/>
      <c r="R726" s="1144"/>
      <c r="S726" s="1145"/>
      <c r="T726" s="1140">
        <f t="shared" si="38"/>
        <v>0</v>
      </c>
      <c r="U726" s="1141"/>
      <c r="V726" s="1141"/>
      <c r="W726" s="1141"/>
      <c r="X726" s="1142"/>
      <c r="Y726" s="1143"/>
      <c r="Z726" s="1144"/>
      <c r="AA726" s="1144"/>
      <c r="AB726" s="1145"/>
      <c r="AC726" s="1140">
        <f t="shared" si="39"/>
        <v>0</v>
      </c>
      <c r="AD726" s="1141"/>
      <c r="AE726" s="1141"/>
      <c r="AF726" s="1141"/>
      <c r="AG726" s="1142"/>
      <c r="AH726" s="1262"/>
      <c r="AI726" s="1263"/>
      <c r="AJ726" s="1263"/>
      <c r="AK726" s="1263"/>
      <c r="AL726" s="1264"/>
      <c r="AM726" s="1234" t="str">
        <f t="shared" si="47"/>
        <v/>
      </c>
      <c r="AN726" s="1235"/>
      <c r="AO726" s="1236"/>
      <c r="AV726" s="43" t="str">
        <f t="shared" si="40"/>
        <v>N/A</v>
      </c>
      <c r="AX726" s="41"/>
      <c r="AY726" s="443">
        <f t="shared" si="41"/>
        <v>0</v>
      </c>
      <c r="AZ726" s="449">
        <f t="shared" si="42"/>
        <v>0</v>
      </c>
      <c r="BA726" s="450">
        <f t="shared" si="43"/>
        <v>0</v>
      </c>
      <c r="BB726" s="41"/>
      <c r="BC726" s="41"/>
      <c r="BD726" s="41"/>
      <c r="BE726" s="848">
        <f t="shared" si="44"/>
        <v>0</v>
      </c>
      <c r="BF726" s="852" t="str">
        <f t="shared" si="45"/>
        <v/>
      </c>
      <c r="BG726" s="853" t="str">
        <f t="shared" si="46"/>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69"/>
      <c r="C727" s="1270"/>
      <c r="D727" s="1270"/>
      <c r="E727" s="1270"/>
      <c r="F727" s="1271"/>
      <c r="G727" s="1383"/>
      <c r="H727" s="1384"/>
      <c r="I727" s="1384"/>
      <c r="J727" s="1385"/>
      <c r="K727" s="1258"/>
      <c r="L727" s="1259"/>
      <c r="M727" s="1259"/>
      <c r="N727" s="1260"/>
      <c r="O727" s="1143"/>
      <c r="P727" s="1144"/>
      <c r="Q727" s="1144"/>
      <c r="R727" s="1144"/>
      <c r="S727" s="1145"/>
      <c r="T727" s="1140">
        <f t="shared" ref="T727:T736" si="48">G727*O727</f>
        <v>0</v>
      </c>
      <c r="U727" s="1141"/>
      <c r="V727" s="1141"/>
      <c r="W727" s="1141"/>
      <c r="X727" s="1142"/>
      <c r="Y727" s="1143"/>
      <c r="Z727" s="1144"/>
      <c r="AA727" s="1144"/>
      <c r="AB727" s="1145"/>
      <c r="AC727" s="1140">
        <f t="shared" ref="AC727:AC736" si="49">O727+Y727</f>
        <v>0</v>
      </c>
      <c r="AD727" s="1141"/>
      <c r="AE727" s="1141"/>
      <c r="AF727" s="1141"/>
      <c r="AG727" s="1142"/>
      <c r="AH727" s="1262"/>
      <c r="AI727" s="1263"/>
      <c r="AJ727" s="1263"/>
      <c r="AK727" s="1263"/>
      <c r="AL727" s="1264"/>
      <c r="AM727" s="1234" t="str">
        <f t="shared" ref="AM727:AM736" si="50">IF($AH727&gt;0,($AC727/$AV727), "")</f>
        <v/>
      </c>
      <c r="AN727" s="1235"/>
      <c r="AO727" s="1236"/>
      <c r="AV727" s="43" t="str">
        <f t="shared" si="40"/>
        <v>N/A</v>
      </c>
      <c r="AY727" s="443">
        <f t="shared" ref="AY727:AY736" si="51">G727</f>
        <v>0</v>
      </c>
      <c r="AZ727" s="449">
        <f t="shared" ref="AZ727:AZ735" si="52">IF($AY$738=0,"",AY727/$AY$738)</f>
        <v>0</v>
      </c>
      <c r="BA727" s="450">
        <f t="shared" ref="BA727:BA736" si="53">IF(AZ727="","",AZ727*AH727)</f>
        <v>0</v>
      </c>
      <c r="BB727" s="41"/>
      <c r="BC727" s="41"/>
      <c r="BD727" s="41"/>
      <c r="BE727" s="848">
        <f t="shared" ref="BE727:BE736" si="54">G727</f>
        <v>0</v>
      </c>
      <c r="BF727" s="852" t="str">
        <f t="shared" ref="BF727:BF736" si="55">IF(BE727=0,"",BE727/$BE$738)</f>
        <v/>
      </c>
      <c r="BG727" s="853" t="str">
        <f t="shared" ref="BG727:BG736" si="56">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69"/>
      <c r="C728" s="1270"/>
      <c r="D728" s="1270"/>
      <c r="E728" s="1270"/>
      <c r="F728" s="1271"/>
      <c r="G728" s="1383"/>
      <c r="H728" s="1384"/>
      <c r="I728" s="1384"/>
      <c r="J728" s="1385"/>
      <c r="K728" s="1258"/>
      <c r="L728" s="1259"/>
      <c r="M728" s="1259"/>
      <c r="N728" s="1260"/>
      <c r="O728" s="1143"/>
      <c r="P728" s="1144"/>
      <c r="Q728" s="1144"/>
      <c r="R728" s="1144"/>
      <c r="S728" s="1145"/>
      <c r="T728" s="1140">
        <f t="shared" si="48"/>
        <v>0</v>
      </c>
      <c r="U728" s="1141"/>
      <c r="V728" s="1141"/>
      <c r="W728" s="1141"/>
      <c r="X728" s="1142"/>
      <c r="Y728" s="1143"/>
      <c r="Z728" s="1144"/>
      <c r="AA728" s="1144"/>
      <c r="AB728" s="1145"/>
      <c r="AC728" s="1140">
        <f t="shared" si="49"/>
        <v>0</v>
      </c>
      <c r="AD728" s="1141"/>
      <c r="AE728" s="1141"/>
      <c r="AF728" s="1141"/>
      <c r="AG728" s="1142"/>
      <c r="AH728" s="1262"/>
      <c r="AI728" s="1263"/>
      <c r="AJ728" s="1263"/>
      <c r="AK728" s="1263"/>
      <c r="AL728" s="1264"/>
      <c r="AM728" s="1234" t="str">
        <f t="shared" si="50"/>
        <v/>
      </c>
      <c r="AN728" s="1235"/>
      <c r="AO728" s="1236"/>
      <c r="AV728" s="43" t="str">
        <f t="shared" si="40"/>
        <v>N/A</v>
      </c>
      <c r="AY728" s="443">
        <f t="shared" si="51"/>
        <v>0</v>
      </c>
      <c r="AZ728" s="449">
        <f t="shared" si="52"/>
        <v>0</v>
      </c>
      <c r="BA728" s="450">
        <f t="shared" si="53"/>
        <v>0</v>
      </c>
      <c r="BB728" s="41"/>
      <c r="BC728" s="41"/>
      <c r="BD728" s="41"/>
      <c r="BE728" s="848">
        <f t="shared" si="54"/>
        <v>0</v>
      </c>
      <c r="BF728" s="852" t="str">
        <f t="shared" si="55"/>
        <v/>
      </c>
      <c r="BG728" s="853" t="str">
        <f t="shared" si="56"/>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69"/>
      <c r="C729" s="1270"/>
      <c r="D729" s="1270"/>
      <c r="E729" s="1270"/>
      <c r="F729" s="1271"/>
      <c r="G729" s="1383"/>
      <c r="H729" s="1384"/>
      <c r="I729" s="1384"/>
      <c r="J729" s="1385"/>
      <c r="K729" s="1258"/>
      <c r="L729" s="1259"/>
      <c r="M729" s="1259"/>
      <c r="N729" s="1260"/>
      <c r="O729" s="1143"/>
      <c r="P729" s="1144"/>
      <c r="Q729" s="1144"/>
      <c r="R729" s="1144"/>
      <c r="S729" s="1145"/>
      <c r="T729" s="1140">
        <f t="shared" si="48"/>
        <v>0</v>
      </c>
      <c r="U729" s="1141"/>
      <c r="V729" s="1141"/>
      <c r="W729" s="1141"/>
      <c r="X729" s="1142"/>
      <c r="Y729" s="1143"/>
      <c r="Z729" s="1144"/>
      <c r="AA729" s="1144"/>
      <c r="AB729" s="1145"/>
      <c r="AC729" s="1140">
        <f t="shared" si="49"/>
        <v>0</v>
      </c>
      <c r="AD729" s="1141"/>
      <c r="AE729" s="1141"/>
      <c r="AF729" s="1141"/>
      <c r="AG729" s="1142"/>
      <c r="AH729" s="1262"/>
      <c r="AI729" s="1263"/>
      <c r="AJ729" s="1263"/>
      <c r="AK729" s="1263"/>
      <c r="AL729" s="1264"/>
      <c r="AM729" s="1234" t="str">
        <f t="shared" si="50"/>
        <v/>
      </c>
      <c r="AN729" s="1235"/>
      <c r="AO729" s="1236"/>
      <c r="AV729" s="43" t="str">
        <f t="shared" si="40"/>
        <v>N/A</v>
      </c>
      <c r="AY729" s="443">
        <f t="shared" si="51"/>
        <v>0</v>
      </c>
      <c r="AZ729" s="449">
        <f t="shared" si="52"/>
        <v>0</v>
      </c>
      <c r="BA729" s="450">
        <f t="shared" si="53"/>
        <v>0</v>
      </c>
      <c r="BB729" s="41"/>
      <c r="BC729" s="41"/>
      <c r="BD729" s="41"/>
      <c r="BE729" s="848">
        <f t="shared" si="54"/>
        <v>0</v>
      </c>
      <c r="BF729" s="852" t="str">
        <f t="shared" si="55"/>
        <v/>
      </c>
      <c r="BG729" s="853" t="str">
        <f t="shared" si="56"/>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69"/>
      <c r="C730" s="1270"/>
      <c r="D730" s="1270"/>
      <c r="E730" s="1270"/>
      <c r="F730" s="1271"/>
      <c r="G730" s="1383"/>
      <c r="H730" s="1384"/>
      <c r="I730" s="1384"/>
      <c r="J730" s="1385"/>
      <c r="K730" s="1258"/>
      <c r="L730" s="1259"/>
      <c r="M730" s="1259"/>
      <c r="N730" s="1260"/>
      <c r="O730" s="1143"/>
      <c r="P730" s="1144"/>
      <c r="Q730" s="1144"/>
      <c r="R730" s="1144"/>
      <c r="S730" s="1145"/>
      <c r="T730" s="1140">
        <f t="shared" si="48"/>
        <v>0</v>
      </c>
      <c r="U730" s="1141"/>
      <c r="V730" s="1141"/>
      <c r="W730" s="1141"/>
      <c r="X730" s="1142"/>
      <c r="Y730" s="1143"/>
      <c r="Z730" s="1144"/>
      <c r="AA730" s="1144"/>
      <c r="AB730" s="1145"/>
      <c r="AC730" s="1140">
        <f t="shared" si="49"/>
        <v>0</v>
      </c>
      <c r="AD730" s="1141"/>
      <c r="AE730" s="1141"/>
      <c r="AF730" s="1141"/>
      <c r="AG730" s="1142"/>
      <c r="AH730" s="1262"/>
      <c r="AI730" s="1263"/>
      <c r="AJ730" s="1263"/>
      <c r="AK730" s="1263"/>
      <c r="AL730" s="1264"/>
      <c r="AM730" s="1234" t="str">
        <f t="shared" si="50"/>
        <v/>
      </c>
      <c r="AN730" s="1235"/>
      <c r="AO730" s="1236"/>
      <c r="AV730" s="43" t="str">
        <f t="shared" si="40"/>
        <v>N/A</v>
      </c>
      <c r="AY730" s="443">
        <f t="shared" si="51"/>
        <v>0</v>
      </c>
      <c r="AZ730" s="449">
        <f t="shared" si="52"/>
        <v>0</v>
      </c>
      <c r="BA730" s="450">
        <f t="shared" si="53"/>
        <v>0</v>
      </c>
      <c r="BB730" s="41"/>
      <c r="BC730" s="41"/>
      <c r="BD730" s="41"/>
      <c r="BE730" s="848">
        <f t="shared" si="54"/>
        <v>0</v>
      </c>
      <c r="BF730" s="852" t="str">
        <f t="shared" si="55"/>
        <v/>
      </c>
      <c r="BG730" s="853" t="str">
        <f t="shared" si="56"/>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69"/>
      <c r="C731" s="1270"/>
      <c r="D731" s="1270"/>
      <c r="E731" s="1270"/>
      <c r="F731" s="1271"/>
      <c r="G731" s="1383"/>
      <c r="H731" s="1384"/>
      <c r="I731" s="1384"/>
      <c r="J731" s="1385"/>
      <c r="K731" s="1258"/>
      <c r="L731" s="1259"/>
      <c r="M731" s="1259"/>
      <c r="N731" s="1260"/>
      <c r="O731" s="1143"/>
      <c r="P731" s="1144"/>
      <c r="Q731" s="1144"/>
      <c r="R731" s="1144"/>
      <c r="S731" s="1145"/>
      <c r="T731" s="1140">
        <f t="shared" si="48"/>
        <v>0</v>
      </c>
      <c r="U731" s="1141"/>
      <c r="V731" s="1141"/>
      <c r="W731" s="1141"/>
      <c r="X731" s="1142"/>
      <c r="Y731" s="1143"/>
      <c r="Z731" s="1144"/>
      <c r="AA731" s="1144"/>
      <c r="AB731" s="1145"/>
      <c r="AC731" s="1140">
        <f t="shared" si="49"/>
        <v>0</v>
      </c>
      <c r="AD731" s="1141"/>
      <c r="AE731" s="1141"/>
      <c r="AF731" s="1141"/>
      <c r="AG731" s="1142"/>
      <c r="AH731" s="1262"/>
      <c r="AI731" s="1263"/>
      <c r="AJ731" s="1263"/>
      <c r="AK731" s="1263"/>
      <c r="AL731" s="1264"/>
      <c r="AM731" s="1234" t="str">
        <f t="shared" si="50"/>
        <v/>
      </c>
      <c r="AN731" s="1235"/>
      <c r="AO731" s="1236"/>
      <c r="AV731" s="43" t="str">
        <f t="shared" si="40"/>
        <v>N/A</v>
      </c>
      <c r="AY731" s="443">
        <f t="shared" si="51"/>
        <v>0</v>
      </c>
      <c r="AZ731" s="449">
        <f t="shared" si="52"/>
        <v>0</v>
      </c>
      <c r="BA731" s="450">
        <f t="shared" si="53"/>
        <v>0</v>
      </c>
      <c r="BB731" s="41"/>
      <c r="BC731" s="41"/>
      <c r="BD731" s="41"/>
      <c r="BE731" s="848">
        <f t="shared" si="54"/>
        <v>0</v>
      </c>
      <c r="BF731" s="852" t="str">
        <f t="shared" si="55"/>
        <v/>
      </c>
      <c r="BG731" s="853" t="str">
        <f t="shared" si="56"/>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69"/>
      <c r="C732" s="1270"/>
      <c r="D732" s="1270"/>
      <c r="E732" s="1270"/>
      <c r="F732" s="1271"/>
      <c r="G732" s="1383"/>
      <c r="H732" s="1384"/>
      <c r="I732" s="1384"/>
      <c r="J732" s="1385"/>
      <c r="K732" s="1258"/>
      <c r="L732" s="1259"/>
      <c r="M732" s="1259"/>
      <c r="N732" s="1260"/>
      <c r="O732" s="1143"/>
      <c r="P732" s="1144"/>
      <c r="Q732" s="1144"/>
      <c r="R732" s="1144"/>
      <c r="S732" s="1145"/>
      <c r="T732" s="1140">
        <f t="shared" si="48"/>
        <v>0</v>
      </c>
      <c r="U732" s="1141"/>
      <c r="V732" s="1141"/>
      <c r="W732" s="1141"/>
      <c r="X732" s="1142"/>
      <c r="Y732" s="1143"/>
      <c r="Z732" s="1144"/>
      <c r="AA732" s="1144"/>
      <c r="AB732" s="1145"/>
      <c r="AC732" s="1140">
        <f t="shared" si="49"/>
        <v>0</v>
      </c>
      <c r="AD732" s="1141"/>
      <c r="AE732" s="1141"/>
      <c r="AF732" s="1141"/>
      <c r="AG732" s="1142"/>
      <c r="AH732" s="1262"/>
      <c r="AI732" s="1263"/>
      <c r="AJ732" s="1263"/>
      <c r="AK732" s="1263"/>
      <c r="AL732" s="1264"/>
      <c r="AM732" s="1234" t="str">
        <f t="shared" si="50"/>
        <v/>
      </c>
      <c r="AN732" s="1235"/>
      <c r="AO732" s="1236"/>
      <c r="AV732" s="43" t="str">
        <f t="shared" si="40"/>
        <v>N/A</v>
      </c>
      <c r="AY732" s="443">
        <f t="shared" si="51"/>
        <v>0</v>
      </c>
      <c r="AZ732" s="449">
        <f t="shared" si="52"/>
        <v>0</v>
      </c>
      <c r="BA732" s="450">
        <f t="shared" si="53"/>
        <v>0</v>
      </c>
      <c r="BB732" s="41"/>
      <c r="BC732" s="41"/>
      <c r="BD732" s="41"/>
      <c r="BE732" s="848">
        <f t="shared" si="54"/>
        <v>0</v>
      </c>
      <c r="BF732" s="852" t="str">
        <f t="shared" si="55"/>
        <v/>
      </c>
      <c r="BG732" s="853" t="str">
        <f t="shared" si="56"/>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69"/>
      <c r="C733" s="1270"/>
      <c r="D733" s="1270"/>
      <c r="E733" s="1270"/>
      <c r="F733" s="1271"/>
      <c r="G733" s="1383"/>
      <c r="H733" s="1384"/>
      <c r="I733" s="1384"/>
      <c r="J733" s="1385"/>
      <c r="K733" s="1258"/>
      <c r="L733" s="1259"/>
      <c r="M733" s="1259"/>
      <c r="N733" s="1260"/>
      <c r="O733" s="1143"/>
      <c r="P733" s="1144"/>
      <c r="Q733" s="1144"/>
      <c r="R733" s="1144"/>
      <c r="S733" s="1145"/>
      <c r="T733" s="1140">
        <f t="shared" si="48"/>
        <v>0</v>
      </c>
      <c r="U733" s="1141"/>
      <c r="V733" s="1141"/>
      <c r="W733" s="1141"/>
      <c r="X733" s="1142"/>
      <c r="Y733" s="1143"/>
      <c r="Z733" s="1144"/>
      <c r="AA733" s="1144"/>
      <c r="AB733" s="1145"/>
      <c r="AC733" s="1140">
        <f t="shared" si="49"/>
        <v>0</v>
      </c>
      <c r="AD733" s="1141"/>
      <c r="AE733" s="1141"/>
      <c r="AF733" s="1141"/>
      <c r="AG733" s="1142"/>
      <c r="AH733" s="1262"/>
      <c r="AI733" s="1263"/>
      <c r="AJ733" s="1263"/>
      <c r="AK733" s="1263"/>
      <c r="AL733" s="1264"/>
      <c r="AM733" s="1234" t="str">
        <f t="shared" si="50"/>
        <v/>
      </c>
      <c r="AN733" s="1235"/>
      <c r="AO733" s="1236"/>
      <c r="AV733" s="43" t="str">
        <f t="shared" si="40"/>
        <v>N/A</v>
      </c>
      <c r="AY733" s="443">
        <f t="shared" si="51"/>
        <v>0</v>
      </c>
      <c r="AZ733" s="449">
        <f t="shared" si="52"/>
        <v>0</v>
      </c>
      <c r="BA733" s="450">
        <f t="shared" si="53"/>
        <v>0</v>
      </c>
      <c r="BB733" s="41"/>
      <c r="BC733" s="41"/>
      <c r="BD733" s="41"/>
      <c r="BE733" s="848">
        <f t="shared" si="54"/>
        <v>0</v>
      </c>
      <c r="BF733" s="852" t="str">
        <f t="shared" si="55"/>
        <v/>
      </c>
      <c r="BG733" s="853" t="str">
        <f t="shared" si="56"/>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69"/>
      <c r="C734" s="1270"/>
      <c r="D734" s="1270"/>
      <c r="E734" s="1270"/>
      <c r="F734" s="1271"/>
      <c r="G734" s="1383"/>
      <c r="H734" s="1384"/>
      <c r="I734" s="1384"/>
      <c r="J734" s="1385"/>
      <c r="K734" s="1258"/>
      <c r="L734" s="1259"/>
      <c r="M734" s="1259"/>
      <c r="N734" s="1260"/>
      <c r="O734" s="1143"/>
      <c r="P734" s="1144"/>
      <c r="Q734" s="1144"/>
      <c r="R734" s="1144"/>
      <c r="S734" s="1145"/>
      <c r="T734" s="1140">
        <f t="shared" si="48"/>
        <v>0</v>
      </c>
      <c r="U734" s="1141"/>
      <c r="V734" s="1141"/>
      <c r="W734" s="1141"/>
      <c r="X734" s="1142"/>
      <c r="Y734" s="1143"/>
      <c r="Z734" s="1144"/>
      <c r="AA734" s="1144"/>
      <c r="AB734" s="1145"/>
      <c r="AC734" s="1140">
        <f t="shared" si="49"/>
        <v>0</v>
      </c>
      <c r="AD734" s="1141"/>
      <c r="AE734" s="1141"/>
      <c r="AF734" s="1141"/>
      <c r="AG734" s="1142"/>
      <c r="AH734" s="1262"/>
      <c r="AI734" s="1263"/>
      <c r="AJ734" s="1263"/>
      <c r="AK734" s="1263"/>
      <c r="AL734" s="1264"/>
      <c r="AM734" s="1234" t="str">
        <f t="shared" si="50"/>
        <v/>
      </c>
      <c r="AN734" s="1235"/>
      <c r="AO734" s="1236"/>
      <c r="AV734" s="43" t="str">
        <f t="shared" si="40"/>
        <v>N/A</v>
      </c>
      <c r="AY734" s="443">
        <f t="shared" si="51"/>
        <v>0</v>
      </c>
      <c r="AZ734" s="449">
        <f t="shared" si="52"/>
        <v>0</v>
      </c>
      <c r="BA734" s="450">
        <f t="shared" si="53"/>
        <v>0</v>
      </c>
      <c r="BB734" s="41"/>
      <c r="BC734" s="41"/>
      <c r="BD734" s="41"/>
      <c r="BE734" s="848">
        <f t="shared" si="54"/>
        <v>0</v>
      </c>
      <c r="BF734" s="852" t="str">
        <f t="shared" si="55"/>
        <v/>
      </c>
      <c r="BG734" s="853" t="str">
        <f t="shared" si="56"/>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69"/>
      <c r="C735" s="1270"/>
      <c r="D735" s="1270"/>
      <c r="E735" s="1270"/>
      <c r="F735" s="1271"/>
      <c r="G735" s="1383"/>
      <c r="H735" s="1384"/>
      <c r="I735" s="1384"/>
      <c r="J735" s="1385"/>
      <c r="K735" s="1258"/>
      <c r="L735" s="1259"/>
      <c r="M735" s="1259"/>
      <c r="N735" s="1260"/>
      <c r="O735" s="1143"/>
      <c r="P735" s="1144"/>
      <c r="Q735" s="1144"/>
      <c r="R735" s="1144"/>
      <c r="S735" s="1145"/>
      <c r="T735" s="1140">
        <f t="shared" si="48"/>
        <v>0</v>
      </c>
      <c r="U735" s="1141"/>
      <c r="V735" s="1141"/>
      <c r="W735" s="1141"/>
      <c r="X735" s="1142"/>
      <c r="Y735" s="1143"/>
      <c r="Z735" s="1144"/>
      <c r="AA735" s="1144"/>
      <c r="AB735" s="1145"/>
      <c r="AC735" s="1140">
        <f t="shared" si="49"/>
        <v>0</v>
      </c>
      <c r="AD735" s="1141"/>
      <c r="AE735" s="1141"/>
      <c r="AF735" s="1141"/>
      <c r="AG735" s="1142"/>
      <c r="AH735" s="1262"/>
      <c r="AI735" s="1263"/>
      <c r="AJ735" s="1263"/>
      <c r="AK735" s="1263"/>
      <c r="AL735" s="1264"/>
      <c r="AM735" s="1234" t="str">
        <f t="shared" si="50"/>
        <v/>
      </c>
      <c r="AN735" s="1235"/>
      <c r="AO735" s="1236"/>
      <c r="AV735" s="43" t="str">
        <f t="shared" si="40"/>
        <v>N/A</v>
      </c>
      <c r="AY735" s="443">
        <f t="shared" si="51"/>
        <v>0</v>
      </c>
      <c r="AZ735" s="449">
        <f t="shared" si="52"/>
        <v>0</v>
      </c>
      <c r="BA735" s="450">
        <f t="shared" si="53"/>
        <v>0</v>
      </c>
      <c r="BB735" s="41"/>
      <c r="BC735" s="41"/>
      <c r="BD735" s="41"/>
      <c r="BE735" s="848">
        <f t="shared" si="54"/>
        <v>0</v>
      </c>
      <c r="BF735" s="852" t="str">
        <f t="shared" si="55"/>
        <v/>
      </c>
      <c r="BG735" s="853" t="str">
        <f t="shared" si="56"/>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69"/>
      <c r="C736" s="1270"/>
      <c r="D736" s="1270"/>
      <c r="E736" s="1270"/>
      <c r="F736" s="1271"/>
      <c r="G736" s="1383"/>
      <c r="H736" s="1384"/>
      <c r="I736" s="1384"/>
      <c r="J736" s="1385"/>
      <c r="K736" s="1258"/>
      <c r="L736" s="1259"/>
      <c r="M736" s="1259"/>
      <c r="N736" s="1260"/>
      <c r="O736" s="1143"/>
      <c r="P736" s="1144"/>
      <c r="Q736" s="1144"/>
      <c r="R736" s="1144"/>
      <c r="S736" s="1145"/>
      <c r="T736" s="1140">
        <f t="shared" si="48"/>
        <v>0</v>
      </c>
      <c r="U736" s="1141"/>
      <c r="V736" s="1141"/>
      <c r="W736" s="1141"/>
      <c r="X736" s="1142"/>
      <c r="Y736" s="1143"/>
      <c r="Z736" s="1144"/>
      <c r="AA736" s="1144"/>
      <c r="AB736" s="1145"/>
      <c r="AC736" s="1140">
        <f t="shared" si="49"/>
        <v>0</v>
      </c>
      <c r="AD736" s="1141"/>
      <c r="AE736" s="1141"/>
      <c r="AF736" s="1141"/>
      <c r="AG736" s="1142"/>
      <c r="AH736" s="1262"/>
      <c r="AI736" s="1263"/>
      <c r="AJ736" s="1263"/>
      <c r="AK736" s="1263"/>
      <c r="AL736" s="1264"/>
      <c r="AM736" s="1234" t="str">
        <f t="shared" si="50"/>
        <v/>
      </c>
      <c r="AN736" s="1235"/>
      <c r="AO736" s="1236"/>
      <c r="AV736" s="43" t="str">
        <f t="shared" si="40"/>
        <v>N/A</v>
      </c>
      <c r="AY736" s="443">
        <f t="shared" si="51"/>
        <v>0</v>
      </c>
      <c r="AZ736" s="449">
        <f>IF($AY$738=0,"",AY736/$AY$738)</f>
        <v>0</v>
      </c>
      <c r="BA736" s="450">
        <f t="shared" si="53"/>
        <v>0</v>
      </c>
      <c r="BB736" s="41"/>
      <c r="BC736" s="41"/>
      <c r="BD736" s="41"/>
      <c r="BE736" s="848">
        <f t="shared" si="54"/>
        <v>0</v>
      </c>
      <c r="BF736" s="852" t="str">
        <f t="shared" si="55"/>
        <v/>
      </c>
      <c r="BG736" s="853" t="str">
        <f t="shared" si="56"/>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69"/>
      <c r="C737" s="1270"/>
      <c r="D737" s="1270"/>
      <c r="E737" s="1270"/>
      <c r="F737" s="1271"/>
      <c r="G737" s="1383"/>
      <c r="H737" s="1384"/>
      <c r="I737" s="1384"/>
      <c r="J737" s="1385"/>
      <c r="K737" s="1258"/>
      <c r="L737" s="1259"/>
      <c r="M737" s="1259"/>
      <c r="N737" s="1260"/>
      <c r="O737" s="1143"/>
      <c r="P737" s="1144"/>
      <c r="Q737" s="1144"/>
      <c r="R737" s="1144"/>
      <c r="S737" s="1145"/>
      <c r="T737" s="1140">
        <f t="shared" si="38"/>
        <v>0</v>
      </c>
      <c r="U737" s="1141"/>
      <c r="V737" s="1141"/>
      <c r="W737" s="1141"/>
      <c r="X737" s="1142"/>
      <c r="Y737" s="1143"/>
      <c r="Z737" s="1144"/>
      <c r="AA737" s="1144"/>
      <c r="AB737" s="1145"/>
      <c r="AC737" s="1140">
        <f t="shared" si="39"/>
        <v>0</v>
      </c>
      <c r="AD737" s="1141"/>
      <c r="AE737" s="1141"/>
      <c r="AF737" s="1141"/>
      <c r="AG737" s="1142"/>
      <c r="AH737" s="1262"/>
      <c r="AI737" s="1263"/>
      <c r="AJ737" s="1263"/>
      <c r="AK737" s="1263"/>
      <c r="AL737" s="1264"/>
      <c r="AM737" s="1234" t="str">
        <f>IF($AH737&gt;0,($AC737/$AV737), "")</f>
        <v/>
      </c>
      <c r="AN737" s="1235"/>
      <c r="AO737" s="1236"/>
      <c r="AV737" s="43" t="str">
        <f t="shared" si="40"/>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7" t="s">
        <v>877</v>
      </c>
      <c r="C738" s="1188"/>
      <c r="D738" s="1188"/>
      <c r="E738" s="1188"/>
      <c r="F738" s="1189"/>
      <c r="G738" s="1514">
        <f>SUM(G703:J737)</f>
        <v>69</v>
      </c>
      <c r="H738" s="1515"/>
      <c r="I738" s="1515"/>
      <c r="J738" s="1516"/>
      <c r="O738" s="427" t="s">
        <v>876</v>
      </c>
      <c r="P738" s="166"/>
      <c r="Q738" s="166"/>
      <c r="R738" s="166"/>
      <c r="S738" s="839"/>
      <c r="T738" s="1140">
        <f>SUM(T703:X737)</f>
        <v>99003</v>
      </c>
      <c r="U738" s="1141"/>
      <c r="V738" s="1141"/>
      <c r="W738" s="1141"/>
      <c r="X738" s="1142"/>
      <c r="AC738" s="840" t="s">
        <v>1139</v>
      </c>
      <c r="AD738" s="841"/>
      <c r="AE738" s="841"/>
      <c r="AF738" s="841"/>
      <c r="AG738" s="842"/>
      <c r="AH738" s="1237">
        <f>BA738</f>
        <v>0.39855072463768115</v>
      </c>
      <c r="AI738" s="1238"/>
      <c r="AJ738" s="1238"/>
      <c r="AK738" s="1238"/>
      <c r="AL738" s="1239"/>
      <c r="AM738" s="1237">
        <f>IFERROR(BG738,0)</f>
        <v>0.39865036599709663</v>
      </c>
      <c r="AN738" s="1238"/>
      <c r="AO738" s="1239"/>
      <c r="AX738" s="62" t="s">
        <v>875</v>
      </c>
      <c r="AY738" s="451">
        <f>SUM(AY703:AY737)</f>
        <v>69</v>
      </c>
      <c r="AZ738" s="452">
        <f>SUM(AZ703:AZ737)</f>
        <v>1</v>
      </c>
      <c r="BA738" s="452">
        <f>SUM(BA703:BA737)</f>
        <v>0.39855072463768115</v>
      </c>
      <c r="BB738" s="41"/>
      <c r="BC738" s="41"/>
      <c r="BD738" s="41"/>
      <c r="BE738" s="849">
        <f>SUM(BE703:BE737)</f>
        <v>69</v>
      </c>
      <c r="BF738" s="850">
        <f>SUM(BF703:BF737)</f>
        <v>1</v>
      </c>
      <c r="BG738" s="850">
        <f>SUM(BG703:BG737)</f>
        <v>0.39865036599709663</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3" t="s">
        <v>2046</v>
      </c>
      <c r="D739" s="1473"/>
      <c r="E739" s="1473"/>
      <c r="F739" s="1473"/>
      <c r="G739" s="1473"/>
      <c r="H739" s="1473"/>
      <c r="I739" s="1473"/>
      <c r="J739" s="1473"/>
      <c r="K739" s="1473"/>
      <c r="L739" s="1473"/>
      <c r="M739" s="1473"/>
      <c r="N739" s="1473"/>
      <c r="O739" s="1473"/>
      <c r="P739" s="1473"/>
      <c r="Q739" s="1473"/>
      <c r="R739" s="1473"/>
      <c r="S739" s="1473"/>
      <c r="T739" s="1473"/>
      <c r="U739" s="1473"/>
      <c r="V739" s="1473"/>
      <c r="W739" s="1473"/>
      <c r="X739" s="1473"/>
      <c r="Y739" s="1473"/>
      <c r="Z739" s="1473"/>
      <c r="AA739" s="1473"/>
      <c r="AB739" s="1473"/>
      <c r="AC739" s="1473"/>
      <c r="AD739" s="1473"/>
      <c r="AE739" s="1473"/>
      <c r="AF739" s="1473"/>
      <c r="AG739" s="1473"/>
      <c r="AH739" s="1473"/>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3"/>
      <c r="D740" s="1473"/>
      <c r="E740" s="1473"/>
      <c r="F740" s="1473"/>
      <c r="G740" s="1473"/>
      <c r="H740" s="1473"/>
      <c r="I740" s="1473"/>
      <c r="J740" s="1473"/>
      <c r="K740" s="1473"/>
      <c r="L740" s="1473"/>
      <c r="M740" s="1473"/>
      <c r="N740" s="1473"/>
      <c r="O740" s="1473"/>
      <c r="P740" s="1473"/>
      <c r="Q740" s="1473"/>
      <c r="R740" s="1473"/>
      <c r="S740" s="1473"/>
      <c r="T740" s="1473"/>
      <c r="U740" s="1473"/>
      <c r="V740" s="1473"/>
      <c r="W740" s="1473"/>
      <c r="X740" s="1473"/>
      <c r="Y740" s="1473"/>
      <c r="Z740" s="1473"/>
      <c r="AA740" s="1473"/>
      <c r="AB740" s="1473"/>
      <c r="AC740" s="1473"/>
      <c r="AD740" s="1473"/>
      <c r="AE740" s="1473"/>
      <c r="AF740" s="1473"/>
      <c r="AG740" s="1473"/>
      <c r="AH740" s="1473"/>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533">
        <f>CQ636</f>
        <v>74</v>
      </c>
      <c r="P741" s="1533"/>
      <c r="Q741" s="1533"/>
      <c r="R741" s="1533"/>
      <c r="S741" s="920"/>
      <c r="T741" s="920"/>
      <c r="U741" s="268" t="s">
        <v>2048</v>
      </c>
      <c r="V741" s="918"/>
      <c r="W741" s="918"/>
      <c r="X741" s="918"/>
      <c r="Y741" s="919"/>
      <c r="Z741" s="919"/>
      <c r="AA741" s="919"/>
      <c r="AB741" s="919"/>
      <c r="AC741" s="918"/>
      <c r="AD741" s="918"/>
      <c r="AE741" s="918"/>
      <c r="AF741" s="918"/>
      <c r="AG741" s="1511">
        <v>74</v>
      </c>
      <c r="AH741" s="1511"/>
      <c r="AI741" s="1511"/>
      <c r="AJ741" s="1511"/>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0" t="str">
        <f>IF(G738&lt;&gt;AG441,"! Total Low-Income Units in the Unit Mix Table above does not match the number of Total Low-Income Units on row #"&amp;TEXT(ROW(AG441),"#"),"")</f>
        <v/>
      </c>
      <c r="D742" s="1100"/>
      <c r="E742" s="1100"/>
      <c r="F742" s="1100"/>
      <c r="G742" s="1100"/>
      <c r="H742" s="1100"/>
      <c r="I742" s="1100"/>
      <c r="J742" s="1100"/>
      <c r="K742" s="1100"/>
      <c r="L742" s="1100"/>
      <c r="M742" s="1100"/>
      <c r="N742" s="1100"/>
      <c r="O742" s="1100"/>
      <c r="P742" s="1100"/>
      <c r="Q742" s="1100"/>
      <c r="R742" s="1100"/>
      <c r="S742" s="1100"/>
      <c r="T742" s="1100"/>
      <c r="U742" s="1100"/>
      <c r="V742" s="1100"/>
      <c r="W742" s="1100"/>
      <c r="X742" s="1100"/>
      <c r="Y742" s="1100"/>
      <c r="Z742" s="1100"/>
      <c r="AA742" s="1100"/>
      <c r="AB742" s="1100"/>
      <c r="AC742" s="1100"/>
      <c r="AD742" s="1100"/>
      <c r="AE742" s="1100"/>
      <c r="AF742" s="1100"/>
      <c r="AG742" s="1100"/>
      <c r="AH742" s="1100"/>
      <c r="AI742" s="1100"/>
      <c r="AJ742" s="1100"/>
      <c r="AK742" s="1100"/>
      <c r="AL742" s="1100"/>
      <c r="AM742" s="1100"/>
      <c r="AN742" s="1100"/>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0"/>
      <c r="D743" s="1100"/>
      <c r="E743" s="1100"/>
      <c r="F743" s="1100"/>
      <c r="G743" s="1100"/>
      <c r="H743" s="1100"/>
      <c r="I743" s="1100"/>
      <c r="J743" s="1100"/>
      <c r="K743" s="1100"/>
      <c r="L743" s="1100"/>
      <c r="M743" s="1100"/>
      <c r="N743" s="1100"/>
      <c r="O743" s="1100"/>
      <c r="P743" s="1100"/>
      <c r="Q743" s="1100"/>
      <c r="R743" s="1100"/>
      <c r="S743" s="1100"/>
      <c r="T743" s="1100"/>
      <c r="U743" s="1100"/>
      <c r="V743" s="1100"/>
      <c r="W743" s="1100"/>
      <c r="X743" s="1100"/>
      <c r="Y743" s="1100"/>
      <c r="Z743" s="1100"/>
      <c r="AA743" s="1100"/>
      <c r="AB743" s="1100"/>
      <c r="AC743" s="1100"/>
      <c r="AD743" s="1100"/>
      <c r="AE743" s="1100"/>
      <c r="AF743" s="1100"/>
      <c r="AG743" s="1100"/>
      <c r="AH743" s="1100"/>
      <c r="AI743" s="1100"/>
      <c r="AJ743" s="1100"/>
      <c r="AK743" s="1100"/>
      <c r="AL743" s="1100"/>
      <c r="AM743" s="1100"/>
      <c r="AN743" s="1100"/>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1" t="s">
        <v>482</v>
      </c>
      <c r="AA744" s="1261"/>
      <c r="AB744" s="1261"/>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2044</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1515</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49" t="s">
        <v>54</v>
      </c>
      <c r="K756" s="1250"/>
      <c r="L756" s="1250"/>
      <c r="M756" s="1250"/>
      <c r="N756" s="1251"/>
      <c r="O756" s="1510" t="s">
        <v>256</v>
      </c>
      <c r="P756" s="1510"/>
      <c r="Q756" s="1510"/>
      <c r="R756" s="1510"/>
      <c r="S756" s="1510"/>
      <c r="T756" s="1240" t="s">
        <v>1980</v>
      </c>
      <c r="U756" s="1241"/>
      <c r="V756" s="1241"/>
      <c r="W756" s="1242"/>
      <c r="X756" s="1249" t="s">
        <v>589</v>
      </c>
      <c r="Y756" s="1250"/>
      <c r="Z756" s="1250"/>
      <c r="AA756" s="1250"/>
      <c r="AB756" s="1251"/>
      <c r="AC756" s="1249" t="s">
        <v>257</v>
      </c>
      <c r="AD756" s="1250"/>
      <c r="AE756" s="1250"/>
      <c r="AF756" s="1250"/>
      <c r="AG756" s="125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2"/>
      <c r="K757" s="1253"/>
      <c r="L757" s="1253"/>
      <c r="M757" s="1253"/>
      <c r="N757" s="1254"/>
      <c r="O757" s="1510"/>
      <c r="P757" s="1510"/>
      <c r="Q757" s="1510"/>
      <c r="R757" s="1510"/>
      <c r="S757" s="1510"/>
      <c r="T757" s="1243"/>
      <c r="U757" s="1244"/>
      <c r="V757" s="1244"/>
      <c r="W757" s="1245"/>
      <c r="X757" s="1252"/>
      <c r="Y757" s="1253"/>
      <c r="Z757" s="1253"/>
      <c r="AA757" s="1253"/>
      <c r="AB757" s="1254"/>
      <c r="AC757" s="1252"/>
      <c r="AD757" s="1253"/>
      <c r="AE757" s="1253"/>
      <c r="AF757" s="1253"/>
      <c r="AG757" s="125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2"/>
      <c r="K758" s="1253"/>
      <c r="L758" s="1253"/>
      <c r="M758" s="1253"/>
      <c r="N758" s="1254"/>
      <c r="O758" s="1510"/>
      <c r="P758" s="1510"/>
      <c r="Q758" s="1510"/>
      <c r="R758" s="1510"/>
      <c r="S758" s="1510"/>
      <c r="T758" s="1243"/>
      <c r="U758" s="1244"/>
      <c r="V758" s="1244"/>
      <c r="W758" s="1245"/>
      <c r="X758" s="1252"/>
      <c r="Y758" s="1253"/>
      <c r="Z758" s="1253"/>
      <c r="AA758" s="1253"/>
      <c r="AB758" s="1254"/>
      <c r="AC758" s="1252"/>
      <c r="AD758" s="1253"/>
      <c r="AE758" s="1253"/>
      <c r="AF758" s="1253"/>
      <c r="AG758" s="125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5"/>
      <c r="K759" s="1256"/>
      <c r="L759" s="1256"/>
      <c r="M759" s="1256"/>
      <c r="N759" s="1257"/>
      <c r="O759" s="1510"/>
      <c r="P759" s="1510"/>
      <c r="Q759" s="1510"/>
      <c r="R759" s="1510"/>
      <c r="S759" s="1510"/>
      <c r="T759" s="1246"/>
      <c r="U759" s="1247"/>
      <c r="V759" s="1247"/>
      <c r="W759" s="1248"/>
      <c r="X759" s="1255"/>
      <c r="Y759" s="1256"/>
      <c r="Z759" s="1256"/>
      <c r="AA759" s="1256"/>
      <c r="AB759" s="1257"/>
      <c r="AC759" s="1255"/>
      <c r="AD759" s="1256"/>
      <c r="AE759" s="1256"/>
      <c r="AF759" s="1256"/>
      <c r="AG759" s="125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269" t="s">
        <v>441</v>
      </c>
      <c r="K760" s="1270"/>
      <c r="L760" s="1270"/>
      <c r="M760" s="1270"/>
      <c r="N760" s="1271"/>
      <c r="O760" s="1403">
        <v>1</v>
      </c>
      <c r="P760" s="1403"/>
      <c r="Q760" s="1403"/>
      <c r="R760" s="1403"/>
      <c r="S760" s="1403"/>
      <c r="T760" s="1258">
        <v>309</v>
      </c>
      <c r="U760" s="1259"/>
      <c r="V760" s="1259"/>
      <c r="W760" s="1260"/>
      <c r="X760" s="1143">
        <v>0</v>
      </c>
      <c r="Y760" s="1144"/>
      <c r="Z760" s="1144"/>
      <c r="AA760" s="1144"/>
      <c r="AB760" s="1145"/>
      <c r="AC760" s="1140">
        <f>X760*O760</f>
        <v>0</v>
      </c>
      <c r="AD760" s="1141"/>
      <c r="AE760" s="1141"/>
      <c r="AF760" s="1141"/>
      <c r="AG760" s="114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69"/>
      <c r="K761" s="1270"/>
      <c r="L761" s="1270"/>
      <c r="M761" s="1270"/>
      <c r="N761" s="1271"/>
      <c r="O761" s="1403"/>
      <c r="P761" s="1403"/>
      <c r="Q761" s="1403"/>
      <c r="R761" s="1403"/>
      <c r="S761" s="1403"/>
      <c r="T761" s="1258"/>
      <c r="U761" s="1259"/>
      <c r="V761" s="1259"/>
      <c r="W761" s="1260"/>
      <c r="X761" s="1143"/>
      <c r="Y761" s="1144"/>
      <c r="Z761" s="1144"/>
      <c r="AA761" s="1144"/>
      <c r="AB761" s="1145"/>
      <c r="AC761" s="1140">
        <f>X761*O761</f>
        <v>0</v>
      </c>
      <c r="AD761" s="1141"/>
      <c r="AE761" s="1141"/>
      <c r="AF761" s="1141"/>
      <c r="AG761" s="114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69"/>
      <c r="K762" s="1270"/>
      <c r="L762" s="1270"/>
      <c r="M762" s="1270"/>
      <c r="N762" s="1271"/>
      <c r="O762" s="1403"/>
      <c r="P762" s="1403"/>
      <c r="Q762" s="1403"/>
      <c r="R762" s="1403"/>
      <c r="S762" s="1403"/>
      <c r="T762" s="1258"/>
      <c r="U762" s="1259"/>
      <c r="V762" s="1259"/>
      <c r="W762" s="1260"/>
      <c r="X762" s="1143"/>
      <c r="Y762" s="1144"/>
      <c r="Z762" s="1144"/>
      <c r="AA762" s="1144"/>
      <c r="AB762" s="1145"/>
      <c r="AC762" s="1140">
        <f>X762*O762</f>
        <v>0</v>
      </c>
      <c r="AD762" s="1141"/>
      <c r="AE762" s="1141"/>
      <c r="AF762" s="1141"/>
      <c r="AG762" s="11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69"/>
      <c r="K763" s="1270"/>
      <c r="L763" s="1270"/>
      <c r="M763" s="1270"/>
      <c r="N763" s="1271"/>
      <c r="O763" s="1403"/>
      <c r="P763" s="1403"/>
      <c r="Q763" s="1403"/>
      <c r="R763" s="1403"/>
      <c r="S763" s="1403"/>
      <c r="T763" s="1258"/>
      <c r="U763" s="1259"/>
      <c r="V763" s="1259"/>
      <c r="W763" s="1260"/>
      <c r="X763" s="1143"/>
      <c r="Y763" s="1144"/>
      <c r="Z763" s="1144"/>
      <c r="AA763" s="1144"/>
      <c r="AB763" s="1145"/>
      <c r="AC763" s="1140">
        <f>X763*O763</f>
        <v>0</v>
      </c>
      <c r="AD763" s="1141"/>
      <c r="AE763" s="1141"/>
      <c r="AF763" s="1141"/>
      <c r="AG763" s="114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7" t="s">
        <v>877</v>
      </c>
      <c r="K764" s="1188"/>
      <c r="L764" s="1188"/>
      <c r="M764" s="1188"/>
      <c r="N764" s="1189"/>
      <c r="O764" s="1278">
        <f>SUM(O760:S763)</f>
        <v>1</v>
      </c>
      <c r="P764" s="1279"/>
      <c r="Q764" s="1279"/>
      <c r="R764" s="1279"/>
      <c r="S764" s="1280"/>
      <c r="X764" s="1187" t="s">
        <v>876</v>
      </c>
      <c r="Y764" s="1188"/>
      <c r="Z764" s="1188"/>
      <c r="AA764" s="1188"/>
      <c r="AB764" s="1189"/>
      <c r="AC764" s="1140">
        <f>SUM(AC760:AG763)</f>
        <v>0</v>
      </c>
      <c r="AD764" s="1141"/>
      <c r="AE764" s="1141"/>
      <c r="AF764" s="1141"/>
      <c r="AG764" s="114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1" t="s">
        <v>482</v>
      </c>
      <c r="K766" s="1111"/>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49" t="s">
        <v>54</v>
      </c>
      <c r="K770" s="1250"/>
      <c r="L770" s="1250"/>
      <c r="M770" s="1250"/>
      <c r="N770" s="1251"/>
      <c r="O770" s="1510" t="s">
        <v>256</v>
      </c>
      <c r="P770" s="1510"/>
      <c r="Q770" s="1510"/>
      <c r="R770" s="1510"/>
      <c r="S770" s="1510"/>
      <c r="T770" s="1240" t="s">
        <v>1980</v>
      </c>
      <c r="U770" s="1241"/>
      <c r="V770" s="1241"/>
      <c r="W770" s="1242"/>
      <c r="X770" s="1249" t="s">
        <v>589</v>
      </c>
      <c r="Y770" s="1250"/>
      <c r="Z770" s="1250"/>
      <c r="AA770" s="1250"/>
      <c r="AB770" s="1251"/>
      <c r="AC770" s="1249" t="s">
        <v>257</v>
      </c>
      <c r="AD770" s="1250"/>
      <c r="AE770" s="1250"/>
      <c r="AF770" s="1250"/>
      <c r="AG770" s="125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2"/>
      <c r="K771" s="1253"/>
      <c r="L771" s="1253"/>
      <c r="M771" s="1253"/>
      <c r="N771" s="1254"/>
      <c r="O771" s="1510"/>
      <c r="P771" s="1510"/>
      <c r="Q771" s="1510"/>
      <c r="R771" s="1510"/>
      <c r="S771" s="1510"/>
      <c r="T771" s="1243"/>
      <c r="U771" s="1244"/>
      <c r="V771" s="1244"/>
      <c r="W771" s="1245"/>
      <c r="X771" s="1252"/>
      <c r="Y771" s="1253"/>
      <c r="Z771" s="1253"/>
      <c r="AA771" s="1253"/>
      <c r="AB771" s="1254"/>
      <c r="AC771" s="1252"/>
      <c r="AD771" s="1253"/>
      <c r="AE771" s="1253"/>
      <c r="AF771" s="1253"/>
      <c r="AG771" s="125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2"/>
      <c r="K772" s="1253"/>
      <c r="L772" s="1253"/>
      <c r="M772" s="1253"/>
      <c r="N772" s="1254"/>
      <c r="O772" s="1510"/>
      <c r="P772" s="1510"/>
      <c r="Q772" s="1510"/>
      <c r="R772" s="1510"/>
      <c r="S772" s="1510"/>
      <c r="T772" s="1243"/>
      <c r="U772" s="1244"/>
      <c r="V772" s="1244"/>
      <c r="W772" s="1245"/>
      <c r="X772" s="1252"/>
      <c r="Y772" s="1253"/>
      <c r="Z772" s="1253"/>
      <c r="AA772" s="1253"/>
      <c r="AB772" s="1254"/>
      <c r="AC772" s="1252"/>
      <c r="AD772" s="1253"/>
      <c r="AE772" s="1253"/>
      <c r="AF772" s="1253"/>
      <c r="AG772" s="125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5"/>
      <c r="K773" s="1256"/>
      <c r="L773" s="1256"/>
      <c r="M773" s="1256"/>
      <c r="N773" s="1257"/>
      <c r="O773" s="1510"/>
      <c r="P773" s="1510"/>
      <c r="Q773" s="1510"/>
      <c r="R773" s="1510"/>
      <c r="S773" s="1510"/>
      <c r="T773" s="1246"/>
      <c r="U773" s="1247"/>
      <c r="V773" s="1247"/>
      <c r="W773" s="1248"/>
      <c r="X773" s="1255"/>
      <c r="Y773" s="1256"/>
      <c r="Z773" s="1256"/>
      <c r="AA773" s="1256"/>
      <c r="AB773" s="1257"/>
      <c r="AC773" s="1255"/>
      <c r="AD773" s="1256"/>
      <c r="AE773" s="1256"/>
      <c r="AF773" s="1256"/>
      <c r="AG773" s="125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69"/>
      <c r="K774" s="1270"/>
      <c r="L774" s="1270"/>
      <c r="M774" s="1270"/>
      <c r="N774" s="1271"/>
      <c r="O774" s="1403"/>
      <c r="P774" s="1403"/>
      <c r="Q774" s="1403"/>
      <c r="R774" s="1403"/>
      <c r="S774" s="1403"/>
      <c r="T774" s="1258"/>
      <c r="U774" s="1259"/>
      <c r="V774" s="1259"/>
      <c r="W774" s="1260"/>
      <c r="X774" s="1143"/>
      <c r="Y774" s="1144"/>
      <c r="Z774" s="1144"/>
      <c r="AA774" s="1144"/>
      <c r="AB774" s="1145"/>
      <c r="AC774" s="1140">
        <f t="shared" ref="AC774:AC783" si="57">X774*O774</f>
        <v>0</v>
      </c>
      <c r="AD774" s="1141"/>
      <c r="AE774" s="1141"/>
      <c r="AF774" s="1141"/>
      <c r="AG774" s="114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69"/>
      <c r="K775" s="1270"/>
      <c r="L775" s="1270"/>
      <c r="M775" s="1270"/>
      <c r="N775" s="1271"/>
      <c r="O775" s="1403"/>
      <c r="P775" s="1403"/>
      <c r="Q775" s="1403"/>
      <c r="R775" s="1403"/>
      <c r="S775" s="1403"/>
      <c r="T775" s="1258"/>
      <c r="U775" s="1259"/>
      <c r="V775" s="1259"/>
      <c r="W775" s="1260"/>
      <c r="X775" s="1143"/>
      <c r="Y775" s="1144"/>
      <c r="Z775" s="1144"/>
      <c r="AA775" s="1144"/>
      <c r="AB775" s="1145"/>
      <c r="AC775" s="1140">
        <f t="shared" si="57"/>
        <v>0</v>
      </c>
      <c r="AD775" s="1141"/>
      <c r="AE775" s="1141"/>
      <c r="AF775" s="1141"/>
      <c r="AG775" s="114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69"/>
      <c r="K776" s="1270"/>
      <c r="L776" s="1270"/>
      <c r="M776" s="1270"/>
      <c r="N776" s="1271"/>
      <c r="O776" s="1403"/>
      <c r="P776" s="1403"/>
      <c r="Q776" s="1403"/>
      <c r="R776" s="1403"/>
      <c r="S776" s="1403"/>
      <c r="T776" s="1258"/>
      <c r="U776" s="1259"/>
      <c r="V776" s="1259"/>
      <c r="W776" s="1260"/>
      <c r="X776" s="1143"/>
      <c r="Y776" s="1144"/>
      <c r="Z776" s="1144"/>
      <c r="AA776" s="1144"/>
      <c r="AB776" s="1145"/>
      <c r="AC776" s="1140">
        <f t="shared" si="57"/>
        <v>0</v>
      </c>
      <c r="AD776" s="1141"/>
      <c r="AE776" s="1141"/>
      <c r="AF776" s="1141"/>
      <c r="AG776" s="114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69"/>
      <c r="K777" s="1270"/>
      <c r="L777" s="1270"/>
      <c r="M777" s="1270"/>
      <c r="N777" s="1271"/>
      <c r="O777" s="1403"/>
      <c r="P777" s="1403"/>
      <c r="Q777" s="1403"/>
      <c r="R777" s="1403"/>
      <c r="S777" s="1403"/>
      <c r="T777" s="1258"/>
      <c r="U777" s="1259"/>
      <c r="V777" s="1259"/>
      <c r="W777" s="1260"/>
      <c r="X777" s="1143"/>
      <c r="Y777" s="1144"/>
      <c r="Z777" s="1144"/>
      <c r="AA777" s="1144"/>
      <c r="AB777" s="1145"/>
      <c r="AC777" s="1140">
        <f t="shared" si="57"/>
        <v>0</v>
      </c>
      <c r="AD777" s="1141"/>
      <c r="AE777" s="1141"/>
      <c r="AF777" s="1141"/>
      <c r="AG777" s="114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69"/>
      <c r="K778" s="1270"/>
      <c r="L778" s="1270"/>
      <c r="M778" s="1270"/>
      <c r="N778" s="1271"/>
      <c r="O778" s="1403"/>
      <c r="P778" s="1403"/>
      <c r="Q778" s="1403"/>
      <c r="R778" s="1403"/>
      <c r="S778" s="1403"/>
      <c r="T778" s="1258"/>
      <c r="U778" s="1259"/>
      <c r="V778" s="1259"/>
      <c r="W778" s="1260"/>
      <c r="X778" s="1143"/>
      <c r="Y778" s="1144"/>
      <c r="Z778" s="1144"/>
      <c r="AA778" s="1144"/>
      <c r="AB778" s="1145"/>
      <c r="AC778" s="1140">
        <f t="shared" si="57"/>
        <v>0</v>
      </c>
      <c r="AD778" s="1141"/>
      <c r="AE778" s="1141"/>
      <c r="AF778" s="1141"/>
      <c r="AG778" s="114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69"/>
      <c r="K779" s="1270"/>
      <c r="L779" s="1270"/>
      <c r="M779" s="1270"/>
      <c r="N779" s="1271"/>
      <c r="O779" s="1403"/>
      <c r="P779" s="1403"/>
      <c r="Q779" s="1403"/>
      <c r="R779" s="1403"/>
      <c r="S779" s="1403"/>
      <c r="T779" s="1258"/>
      <c r="U779" s="1259"/>
      <c r="V779" s="1259"/>
      <c r="W779" s="1260"/>
      <c r="X779" s="1143"/>
      <c r="Y779" s="1144"/>
      <c r="Z779" s="1144"/>
      <c r="AA779" s="1144"/>
      <c r="AB779" s="1145"/>
      <c r="AC779" s="1140">
        <f t="shared" si="57"/>
        <v>0</v>
      </c>
      <c r="AD779" s="1141"/>
      <c r="AE779" s="1141"/>
      <c r="AF779" s="1141"/>
      <c r="AG779" s="114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69"/>
      <c r="K780" s="1270"/>
      <c r="L780" s="1270"/>
      <c r="M780" s="1270"/>
      <c r="N780" s="1271"/>
      <c r="O780" s="1403"/>
      <c r="P780" s="1403"/>
      <c r="Q780" s="1403"/>
      <c r="R780" s="1403"/>
      <c r="S780" s="1403"/>
      <c r="T780" s="1258"/>
      <c r="U780" s="1259"/>
      <c r="V780" s="1259"/>
      <c r="W780" s="1260"/>
      <c r="X780" s="1143"/>
      <c r="Y780" s="1144"/>
      <c r="Z780" s="1144"/>
      <c r="AA780" s="1144"/>
      <c r="AB780" s="1145"/>
      <c r="AC780" s="1140">
        <f t="shared" si="57"/>
        <v>0</v>
      </c>
      <c r="AD780" s="1141"/>
      <c r="AE780" s="1141"/>
      <c r="AF780" s="1141"/>
      <c r="AG780" s="114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69"/>
      <c r="K781" s="1270"/>
      <c r="L781" s="1270"/>
      <c r="M781" s="1270"/>
      <c r="N781" s="1271"/>
      <c r="O781" s="1403"/>
      <c r="P781" s="1403"/>
      <c r="Q781" s="1403"/>
      <c r="R781" s="1403"/>
      <c r="S781" s="1403"/>
      <c r="T781" s="1258"/>
      <c r="U781" s="1259"/>
      <c r="V781" s="1259"/>
      <c r="W781" s="1260"/>
      <c r="X781" s="1143"/>
      <c r="Y781" s="1144"/>
      <c r="Z781" s="1144"/>
      <c r="AA781" s="1144"/>
      <c r="AB781" s="1145"/>
      <c r="AC781" s="1140">
        <f t="shared" si="57"/>
        <v>0</v>
      </c>
      <c r="AD781" s="1141"/>
      <c r="AE781" s="1141"/>
      <c r="AF781" s="1141"/>
      <c r="AG781" s="114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69"/>
      <c r="K782" s="1270"/>
      <c r="L782" s="1270"/>
      <c r="M782" s="1270"/>
      <c r="N782" s="1271"/>
      <c r="O782" s="1403"/>
      <c r="P782" s="1403"/>
      <c r="Q782" s="1403"/>
      <c r="R782" s="1403"/>
      <c r="S782" s="1403"/>
      <c r="T782" s="1258"/>
      <c r="U782" s="1259"/>
      <c r="V782" s="1259"/>
      <c r="W782" s="1260"/>
      <c r="X782" s="1143"/>
      <c r="Y782" s="1144"/>
      <c r="Z782" s="1144"/>
      <c r="AA782" s="1144"/>
      <c r="AB782" s="1145"/>
      <c r="AC782" s="1140">
        <f t="shared" si="57"/>
        <v>0</v>
      </c>
      <c r="AD782" s="1141"/>
      <c r="AE782" s="1141"/>
      <c r="AF782" s="1141"/>
      <c r="AG782" s="114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69"/>
      <c r="K783" s="1270"/>
      <c r="L783" s="1270"/>
      <c r="M783" s="1270"/>
      <c r="N783" s="1271"/>
      <c r="O783" s="1403"/>
      <c r="P783" s="1403"/>
      <c r="Q783" s="1403"/>
      <c r="R783" s="1403"/>
      <c r="S783" s="1403"/>
      <c r="T783" s="1258"/>
      <c r="U783" s="1259"/>
      <c r="V783" s="1259"/>
      <c r="W783" s="1260"/>
      <c r="X783" s="1143"/>
      <c r="Y783" s="1144"/>
      <c r="Z783" s="1144"/>
      <c r="AA783" s="1144"/>
      <c r="AB783" s="1145"/>
      <c r="AC783" s="1140">
        <f t="shared" si="57"/>
        <v>0</v>
      </c>
      <c r="AD783" s="1141"/>
      <c r="AE783" s="1141"/>
      <c r="AF783" s="1141"/>
      <c r="AG783" s="114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7" t="s">
        <v>877</v>
      </c>
      <c r="K784" s="1188"/>
      <c r="L784" s="1188"/>
      <c r="M784" s="1188"/>
      <c r="N784" s="1189"/>
      <c r="O784" s="1533">
        <f>SUM(O774:S783)</f>
        <v>0</v>
      </c>
      <c r="P784" s="1533"/>
      <c r="Q784" s="1533"/>
      <c r="R784" s="1533"/>
      <c r="S784" s="1533"/>
      <c r="X784" s="427" t="s">
        <v>876</v>
      </c>
      <c r="Y784" s="166"/>
      <c r="Z784" s="166"/>
      <c r="AA784" s="166"/>
      <c r="AB784" s="839"/>
      <c r="AC784" s="1140">
        <f>SUM(AC774:AG783)</f>
        <v>0</v>
      </c>
      <c r="AD784" s="1141"/>
      <c r="AE784" s="1141"/>
      <c r="AF784" s="1141"/>
      <c r="AG784" s="114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0" t="str">
        <f>IF(O784&lt;&gt;AG439,"! Total market rate units in the Unit Mix Table above does not match the number of market rate units on row #"&amp;TEXT(ROW(AG439),"#"),"")</f>
        <v/>
      </c>
      <c r="D785" s="1100"/>
      <c r="E785" s="1100"/>
      <c r="F785" s="1100"/>
      <c r="G785" s="1100"/>
      <c r="H785" s="1100"/>
      <c r="I785" s="1100"/>
      <c r="J785" s="1100"/>
      <c r="K785" s="1100"/>
      <c r="L785" s="1100"/>
      <c r="M785" s="1100"/>
      <c r="N785" s="1100"/>
      <c r="O785" s="1100"/>
      <c r="P785" s="1100"/>
      <c r="Q785" s="1100"/>
      <c r="R785" s="1100"/>
      <c r="S785" s="1100"/>
      <c r="T785" s="1100"/>
      <c r="U785" s="1100"/>
      <c r="V785" s="1100"/>
      <c r="W785" s="1100"/>
      <c r="X785" s="1100"/>
      <c r="Y785" s="1100"/>
      <c r="Z785" s="1100"/>
      <c r="AA785" s="1100"/>
      <c r="AB785" s="1100"/>
      <c r="AC785" s="1100"/>
      <c r="AD785" s="1100"/>
      <c r="AE785" s="1100"/>
      <c r="AF785" s="1100"/>
      <c r="AG785" s="1100"/>
      <c r="AH785" s="1100"/>
      <c r="AI785" s="1100"/>
      <c r="AJ785" s="1100"/>
      <c r="AK785" s="1100"/>
      <c r="AL785" s="1100"/>
      <c r="AM785" s="1100"/>
      <c r="AN785" s="110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0"/>
      <c r="D786" s="1100"/>
      <c r="E786" s="1100"/>
      <c r="F786" s="1100"/>
      <c r="G786" s="1100"/>
      <c r="H786" s="1100"/>
      <c r="I786" s="1100"/>
      <c r="J786" s="1100"/>
      <c r="K786" s="1100"/>
      <c r="L786" s="1100"/>
      <c r="M786" s="1100"/>
      <c r="N786" s="1100"/>
      <c r="O786" s="1100"/>
      <c r="P786" s="1100"/>
      <c r="Q786" s="1100"/>
      <c r="R786" s="1100"/>
      <c r="S786" s="1100"/>
      <c r="T786" s="1100"/>
      <c r="U786" s="1100"/>
      <c r="V786" s="1100"/>
      <c r="W786" s="1100"/>
      <c r="X786" s="1100"/>
      <c r="Y786" s="1100"/>
      <c r="Z786" s="1100"/>
      <c r="AA786" s="1100"/>
      <c r="AB786" s="1100"/>
      <c r="AC786" s="1100"/>
      <c r="AD786" s="1100"/>
      <c r="AE786" s="1100"/>
      <c r="AF786" s="1100"/>
      <c r="AG786" s="1100"/>
      <c r="AH786" s="1100"/>
      <c r="AI786" s="1100"/>
      <c r="AJ786" s="1100"/>
      <c r="AK786" s="1100"/>
      <c r="AL786" s="1100"/>
      <c r="AM786" s="1100"/>
      <c r="AN786" s="110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6">
        <f>T738+AC764+AC784</f>
        <v>99003</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6">
        <f>(T738+AC764+AC784)*12</f>
        <v>1188036</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2">
        <v>66</v>
      </c>
      <c r="AA793" s="1401"/>
      <c r="AB793" s="1401"/>
      <c r="AC793" s="1401"/>
      <c r="AD793" s="1401"/>
      <c r="AE793" s="14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0">
        <v>20</v>
      </c>
      <c r="AA794" s="1401"/>
      <c r="AB794" s="1401"/>
      <c r="AC794" s="1401"/>
      <c r="AD794" s="1401"/>
      <c r="AE794" s="14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7">
        <v>52586</v>
      </c>
      <c r="AA795" s="1398"/>
      <c r="AB795" s="1398"/>
      <c r="AC795" s="1398"/>
      <c r="AD795" s="1398"/>
      <c r="AE795" s="139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65">
        <f>'Subsidy Contract Calculation'!I40</f>
        <v>1083288</v>
      </c>
      <c r="AA796" s="1566"/>
      <c r="AB796" s="1566"/>
      <c r="AC796" s="1566"/>
      <c r="AD796" s="1566"/>
      <c r="AE796" s="156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7">
        <v>4500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7">
        <v>0</v>
      </c>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7">
        <v>0</v>
      </c>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90" t="s">
        <v>562</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8">
        <f>SUM(Z800:AE803)</f>
        <v>4500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8">
        <f>Z804+Y788+Z796</f>
        <v>2275824</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3" t="s">
        <v>878</v>
      </c>
      <c r="N810" s="1563"/>
      <c r="O810" s="1563"/>
      <c r="P810" s="1564"/>
      <c r="Q810" s="1513" t="s">
        <v>263</v>
      </c>
      <c r="R810" s="1513"/>
      <c r="S810" s="1513"/>
      <c r="T810" s="1513"/>
      <c r="U810" s="1513" t="s">
        <v>264</v>
      </c>
      <c r="V810" s="1513"/>
      <c r="W810" s="1513"/>
      <c r="X810" s="1513"/>
      <c r="Y810" s="1513" t="s">
        <v>265</v>
      </c>
      <c r="Z810" s="1513"/>
      <c r="AA810" s="1513"/>
      <c r="AB810" s="1513"/>
      <c r="AC810" s="1513" t="s">
        <v>31</v>
      </c>
      <c r="AD810" s="1513"/>
      <c r="AE810" s="1513"/>
      <c r="AF810" s="1513"/>
      <c r="AG810" s="1517" t="s">
        <v>563</v>
      </c>
      <c r="AH810" s="1517"/>
      <c r="AI810" s="1517"/>
      <c r="AJ810" s="15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7"/>
      <c r="N811" s="1557"/>
      <c r="O811" s="1557"/>
      <c r="P811" s="1558"/>
      <c r="Q811" s="1513"/>
      <c r="R811" s="1513"/>
      <c r="S811" s="1513"/>
      <c r="T811" s="1513"/>
      <c r="U811" s="1513"/>
      <c r="V811" s="1513"/>
      <c r="W811" s="1513"/>
      <c r="X811" s="1513"/>
      <c r="Y811" s="1513"/>
      <c r="Z811" s="1513"/>
      <c r="AA811" s="1513"/>
      <c r="AB811" s="1513"/>
      <c r="AC811" s="1513"/>
      <c r="AD811" s="1513"/>
      <c r="AE811" s="1513"/>
      <c r="AF811" s="1513"/>
      <c r="AG811" s="1517"/>
      <c r="AH811" s="1517"/>
      <c r="AI811" s="1517"/>
      <c r="AJ811" s="15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8" t="s">
        <v>694</v>
      </c>
      <c r="D812" s="1267"/>
      <c r="E812" s="1267"/>
      <c r="F812" s="1267"/>
      <c r="G812" s="1267"/>
      <c r="H812" s="1267"/>
      <c r="I812" s="54"/>
      <c r="J812" s="54"/>
      <c r="K812" s="54"/>
      <c r="L812" s="55"/>
      <c r="M812" s="1073"/>
      <c r="N812" s="1073"/>
      <c r="O812" s="1073"/>
      <c r="P812" s="1073"/>
      <c r="Q812" s="1073"/>
      <c r="R812" s="1073"/>
      <c r="S812" s="1073"/>
      <c r="T812" s="1073"/>
      <c r="U812" s="1073"/>
      <c r="V812" s="1073"/>
      <c r="W812" s="1073"/>
      <c r="X812" s="1073"/>
      <c r="Y812" s="1073"/>
      <c r="Z812" s="1073"/>
      <c r="AA812" s="1073"/>
      <c r="AB812" s="1073"/>
      <c r="AC812" s="1208"/>
      <c r="AD812" s="1209"/>
      <c r="AE812" s="1209"/>
      <c r="AF812" s="1210"/>
      <c r="AG812" s="1208"/>
      <c r="AH812" s="1209"/>
      <c r="AI812" s="1209"/>
      <c r="AJ812" s="121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4" t="s">
        <v>695</v>
      </c>
      <c r="D813" s="1348"/>
      <c r="E813" s="1348"/>
      <c r="F813" s="1348"/>
      <c r="G813" s="1348"/>
      <c r="H813" s="1348"/>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08"/>
      <c r="AD813" s="1209"/>
      <c r="AE813" s="1209"/>
      <c r="AF813" s="1210"/>
      <c r="AG813" s="1208"/>
      <c r="AH813" s="1209"/>
      <c r="AI813" s="1209"/>
      <c r="AJ813" s="121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4" t="s">
        <v>71</v>
      </c>
      <c r="D814" s="1348"/>
      <c r="E814" s="1348"/>
      <c r="F814" s="1348"/>
      <c r="G814" s="1348"/>
      <c r="H814" s="1348"/>
      <c r="I814" s="66"/>
      <c r="J814" s="66"/>
      <c r="K814" s="66"/>
      <c r="L814" s="67"/>
      <c r="M814" s="1073"/>
      <c r="N814" s="1073"/>
      <c r="O814" s="1073"/>
      <c r="P814" s="1073"/>
      <c r="Q814" s="1073"/>
      <c r="R814" s="1073"/>
      <c r="S814" s="1073"/>
      <c r="T814" s="1073"/>
      <c r="U814" s="1073"/>
      <c r="V814" s="1073"/>
      <c r="W814" s="1073"/>
      <c r="X814" s="1073"/>
      <c r="Y814" s="1073"/>
      <c r="Z814" s="1073"/>
      <c r="AA814" s="1073"/>
      <c r="AB814" s="1073"/>
      <c r="AC814" s="1208"/>
      <c r="AD814" s="1209"/>
      <c r="AE814" s="1209"/>
      <c r="AF814" s="1210"/>
      <c r="AG814" s="1208"/>
      <c r="AH814" s="1209"/>
      <c r="AI814" s="1209"/>
      <c r="AJ814" s="121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4" t="s">
        <v>178</v>
      </c>
      <c r="D815" s="1348"/>
      <c r="E815" s="1348"/>
      <c r="F815" s="1348"/>
      <c r="G815" s="1348"/>
      <c r="H815" s="1348"/>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08"/>
      <c r="AD815" s="1209"/>
      <c r="AE815" s="1209"/>
      <c r="AF815" s="1210"/>
      <c r="AG815" s="1208"/>
      <c r="AH815" s="1209"/>
      <c r="AI815" s="1209"/>
      <c r="AJ815" s="121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4" t="s">
        <v>790</v>
      </c>
      <c r="D816" s="1348"/>
      <c r="E816" s="1348"/>
      <c r="F816" s="1348"/>
      <c r="G816" s="1348"/>
      <c r="H816" s="1348"/>
      <c r="I816" s="66"/>
      <c r="J816" s="66"/>
      <c r="K816" s="66"/>
      <c r="L816" s="67"/>
      <c r="M816" s="1073"/>
      <c r="N816" s="1073"/>
      <c r="O816" s="1073"/>
      <c r="P816" s="1073"/>
      <c r="Q816" s="1073"/>
      <c r="R816" s="1073"/>
      <c r="S816" s="1073"/>
      <c r="T816" s="1073"/>
      <c r="U816" s="1073"/>
      <c r="V816" s="1073"/>
      <c r="W816" s="1073"/>
      <c r="X816" s="1073"/>
      <c r="Y816" s="1073"/>
      <c r="Z816" s="1073"/>
      <c r="AA816" s="1073"/>
      <c r="AB816" s="1073"/>
      <c r="AC816" s="1208"/>
      <c r="AD816" s="1209"/>
      <c r="AE816" s="1209"/>
      <c r="AF816" s="1210"/>
      <c r="AG816" s="1208"/>
      <c r="AH816" s="1209"/>
      <c r="AI816" s="1209"/>
      <c r="AJ816" s="121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2" t="s">
        <v>943</v>
      </c>
      <c r="D817" s="1348"/>
      <c r="E817" s="1348"/>
      <c r="F817" s="1348"/>
      <c r="G817" s="1348"/>
      <c r="H817" s="1348"/>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08"/>
      <c r="AD817" s="1209"/>
      <c r="AE817" s="1209"/>
      <c r="AF817" s="1210"/>
      <c r="AG817" s="1208"/>
      <c r="AH817" s="1209"/>
      <c r="AI817" s="1209"/>
      <c r="AJ817" s="121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90" t="s">
        <v>562</v>
      </c>
      <c r="G818" s="1091"/>
      <c r="H818" s="1091"/>
      <c r="I818" s="1091"/>
      <c r="J818" s="1091"/>
      <c r="K818" s="1091"/>
      <c r="L818" s="1091"/>
      <c r="M818" s="1073"/>
      <c r="N818" s="1073"/>
      <c r="O818" s="1073"/>
      <c r="P818" s="1073"/>
      <c r="Q818" s="1073"/>
      <c r="R818" s="1073"/>
      <c r="S818" s="1073"/>
      <c r="T818" s="1073"/>
      <c r="U818" s="1073"/>
      <c r="V818" s="1073"/>
      <c r="W818" s="1073"/>
      <c r="X818" s="1073"/>
      <c r="Y818" s="1073"/>
      <c r="Z818" s="1073"/>
      <c r="AA818" s="1073"/>
      <c r="AB818" s="1073"/>
      <c r="AC818" s="1208"/>
      <c r="AD818" s="1209"/>
      <c r="AE818" s="1209"/>
      <c r="AF818" s="1210"/>
      <c r="AG818" s="1208"/>
      <c r="AH818" s="1209"/>
      <c r="AI818" s="1209"/>
      <c r="AJ818" s="121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7" t="s">
        <v>876</v>
      </c>
      <c r="D819" s="1188"/>
      <c r="E819" s="1188"/>
      <c r="F819" s="1188"/>
      <c r="G819" s="1188"/>
      <c r="H819" s="1188"/>
      <c r="I819" s="1188"/>
      <c r="J819" s="1188"/>
      <c r="K819" s="1188"/>
      <c r="L819" s="1189"/>
      <c r="M819" s="1204">
        <f>SUM(M812:P818)</f>
        <v>0</v>
      </c>
      <c r="N819" s="1204"/>
      <c r="O819" s="1204"/>
      <c r="P819" s="1204"/>
      <c r="Q819" s="1204">
        <f>SUM(Q812:T818)</f>
        <v>0</v>
      </c>
      <c r="R819" s="1204"/>
      <c r="S819" s="1204"/>
      <c r="T819" s="1204"/>
      <c r="U819" s="1204">
        <f>SUM(U812:X818)</f>
        <v>0</v>
      </c>
      <c r="V819" s="1204"/>
      <c r="W819" s="1204"/>
      <c r="X819" s="1204"/>
      <c r="Y819" s="1204">
        <f>SUM(Y812:AB818)</f>
        <v>0</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4" t="s">
        <v>2476</v>
      </c>
      <c r="D824" s="1215"/>
      <c r="E824" s="1215"/>
      <c r="F824" s="1215"/>
      <c r="G824" s="1215"/>
      <c r="H824" s="1215"/>
      <c r="I824" s="1215"/>
      <c r="J824" s="1215"/>
      <c r="K824" s="1215"/>
      <c r="L824" s="1215"/>
      <c r="M824" s="1215"/>
      <c r="N824" s="1215"/>
      <c r="O824" s="1215"/>
      <c r="P824" s="1215"/>
      <c r="Q824" s="1215"/>
      <c r="R824" s="1215"/>
      <c r="S824" s="1215"/>
      <c r="T824" s="1215"/>
      <c r="U824" s="1215"/>
      <c r="V824" s="1215"/>
      <c r="W824" s="1215"/>
      <c r="X824" s="1215"/>
      <c r="Y824" s="1215"/>
      <c r="Z824" s="1215"/>
      <c r="AA824" s="1215"/>
      <c r="AB824" s="1215"/>
      <c r="AC824" s="1215"/>
      <c r="AD824" s="1215"/>
      <c r="AE824" s="1215"/>
      <c r="AF824" s="1215"/>
      <c r="AG824" s="1215"/>
      <c r="AH824" s="1215"/>
      <c r="AI824" s="1215"/>
      <c r="AJ824" s="121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7" t="s">
        <v>368</v>
      </c>
      <c r="BB827" s="153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11">
        <v>2630</v>
      </c>
      <c r="X829" s="1211"/>
      <c r="Y829" s="1211"/>
      <c r="Z829" s="1211"/>
      <c r="AA829" s="1211"/>
      <c r="AB829" s="1211"/>
      <c r="AC829" s="121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1">
        <v>17000</v>
      </c>
      <c r="X830" s="1211"/>
      <c r="Y830" s="1211"/>
      <c r="Z830" s="1211"/>
      <c r="AA830" s="1211"/>
      <c r="AB830" s="1211"/>
      <c r="AC830" s="121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1">
        <v>21206</v>
      </c>
      <c r="X831" s="1211"/>
      <c r="Y831" s="1211"/>
      <c r="Z831" s="1211"/>
      <c r="AA831" s="1211"/>
      <c r="AB831" s="1211"/>
      <c r="AC831" s="1211"/>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1">
        <v>78780</v>
      </c>
      <c r="X832" s="1211"/>
      <c r="Y832" s="1211"/>
      <c r="Z832" s="1211"/>
      <c r="AA832" s="1211"/>
      <c r="AB832" s="1211"/>
      <c r="AC832" s="121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90" t="s">
        <v>2477</v>
      </c>
      <c r="N833" s="1091"/>
      <c r="O833" s="1091"/>
      <c r="P833" s="1091"/>
      <c r="Q833" s="1091"/>
      <c r="R833" s="1091"/>
      <c r="S833" s="1091"/>
      <c r="T833" s="1091"/>
      <c r="U833" s="1091"/>
      <c r="V833" s="1092"/>
      <c r="W833" s="1211">
        <v>42237</v>
      </c>
      <c r="X833" s="1211"/>
      <c r="Y833" s="1211"/>
      <c r="Z833" s="1211"/>
      <c r="AA833" s="1211"/>
      <c r="AB833" s="1211"/>
      <c r="AC833" s="121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4" t="str">
        <f>T189</f>
        <v>San Francisco</v>
      </c>
      <c r="BP833" s="1535"/>
      <c r="BQ833" s="1535"/>
      <c r="BR833" s="1535"/>
      <c r="BS833" s="1535"/>
      <c r="BT833" s="1535"/>
      <c r="BU833" s="153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8">
        <f>SUM(W829:AC833)</f>
        <v>161853</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7" t="s">
        <v>469</v>
      </c>
      <c r="K836" s="1188"/>
      <c r="L836" s="1188"/>
      <c r="M836" s="1188"/>
      <c r="N836" s="1188"/>
      <c r="O836" s="1188"/>
      <c r="P836" s="1188"/>
      <c r="Q836" s="1188"/>
      <c r="R836" s="1188"/>
      <c r="S836" s="1188"/>
      <c r="T836" s="1188"/>
      <c r="U836" s="1188"/>
      <c r="V836" s="1189"/>
      <c r="W836" s="1087">
        <v>60444</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197">
        <v>0</v>
      </c>
      <c r="X838" s="1197"/>
      <c r="Y838" s="1197"/>
      <c r="Z838" s="1197"/>
      <c r="AA838" s="1197"/>
      <c r="AB838" s="1197"/>
      <c r="AC838" s="119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7">
        <v>92270</v>
      </c>
      <c r="X839" s="1197"/>
      <c r="Y839" s="1197"/>
      <c r="Z839" s="1197"/>
      <c r="AA839" s="1197"/>
      <c r="AB839" s="1197"/>
      <c r="AC839" s="119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197">
        <v>88008</v>
      </c>
      <c r="X840" s="1197"/>
      <c r="Y840" s="1197"/>
      <c r="Z840" s="1197"/>
      <c r="AA840" s="1197"/>
      <c r="AB840" s="1197"/>
      <c r="AC840" s="119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7">
        <v>209024</v>
      </c>
      <c r="X841" s="1197"/>
      <c r="Y841" s="1197"/>
      <c r="Z841" s="1197"/>
      <c r="AA841" s="1197"/>
      <c r="AB841" s="1197"/>
      <c r="AC841" s="119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32">
        <f>SUM(W838:AC841)</f>
        <v>389302</v>
      </c>
      <c r="X842" s="1532"/>
      <c r="Y842" s="1532"/>
      <c r="Z842" s="1532"/>
      <c r="AA842" s="1532"/>
      <c r="AB842" s="1532"/>
      <c r="AC842" s="1532"/>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5">
        <v>354577</v>
      </c>
      <c r="X844" s="1206"/>
      <c r="Y844" s="1206"/>
      <c r="Z844" s="1206"/>
      <c r="AA844" s="1206"/>
      <c r="AB844" s="1206"/>
      <c r="AC844" s="120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70" t="s">
        <v>2478</v>
      </c>
      <c r="U845" s="1071"/>
      <c r="V845" s="107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205">
        <v>127560</v>
      </c>
      <c r="X846" s="1206"/>
      <c r="Y846" s="1206"/>
      <c r="Z846" s="1206"/>
      <c r="AA846" s="1206"/>
      <c r="AB846" s="1206"/>
      <c r="AC846" s="120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70">
        <v>1</v>
      </c>
      <c r="U847" s="1071"/>
      <c r="V847" s="107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0" t="s">
        <v>2479</v>
      </c>
      <c r="N848" s="1091"/>
      <c r="O848" s="1091"/>
      <c r="P848" s="1091"/>
      <c r="Q848" s="1091"/>
      <c r="R848" s="1091"/>
      <c r="S848" s="1091"/>
      <c r="T848" s="1091"/>
      <c r="U848" s="1091"/>
      <c r="V848" s="1092"/>
      <c r="W848" s="1205">
        <v>141036</v>
      </c>
      <c r="X848" s="1206"/>
      <c r="Y848" s="1206"/>
      <c r="Z848" s="1206"/>
      <c r="AA848" s="1206"/>
      <c r="AB848" s="1206"/>
      <c r="AC848" s="120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9">
        <f>SUM(W844:AC848)</f>
        <v>623173</v>
      </c>
      <c r="X849" s="1570"/>
      <c r="Y849" s="1570"/>
      <c r="Z849" s="1570"/>
      <c r="AA849" s="1570"/>
      <c r="AB849" s="1570"/>
      <c r="AC849" s="157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5">
        <v>72419</v>
      </c>
      <c r="X850" s="1206"/>
      <c r="Y850" s="1206"/>
      <c r="Z850" s="1206"/>
      <c r="AA850" s="1206"/>
      <c r="AB850" s="1206"/>
      <c r="AC850" s="120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11">
        <v>4500</v>
      </c>
      <c r="X852" s="1211"/>
      <c r="Y852" s="1211"/>
      <c r="Z852" s="1211"/>
      <c r="AA852" s="1211"/>
      <c r="AB852" s="1211"/>
      <c r="AC852" s="121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11">
        <v>175558</v>
      </c>
      <c r="X853" s="1211"/>
      <c r="Y853" s="1211"/>
      <c r="Z853" s="1211"/>
      <c r="AA853" s="1211"/>
      <c r="AB853" s="1211"/>
      <c r="AC853" s="121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11">
        <v>37252</v>
      </c>
      <c r="X854" s="1211"/>
      <c r="Y854" s="1211"/>
      <c r="Z854" s="1211"/>
      <c r="AA854" s="1211"/>
      <c r="AB854" s="1211"/>
      <c r="AC854" s="121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11">
        <v>8662</v>
      </c>
      <c r="X855" s="1211"/>
      <c r="Y855" s="1211"/>
      <c r="Z855" s="1211"/>
      <c r="AA855" s="1211"/>
      <c r="AB855" s="1211"/>
      <c r="AC855" s="121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11">
        <v>300</v>
      </c>
      <c r="X856" s="1211"/>
      <c r="Y856" s="1211"/>
      <c r="Z856" s="1211"/>
      <c r="AA856" s="1211"/>
      <c r="AB856" s="1211"/>
      <c r="AC856" s="121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11">
        <v>46047</v>
      </c>
      <c r="X857" s="1211"/>
      <c r="Y857" s="1211"/>
      <c r="Z857" s="1211"/>
      <c r="AA857" s="1211"/>
      <c r="AB857" s="1211"/>
      <c r="AC857" s="121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90" t="s">
        <v>562</v>
      </c>
      <c r="N858" s="1091"/>
      <c r="O858" s="1091"/>
      <c r="P858" s="1091"/>
      <c r="Q858" s="1091"/>
      <c r="R858" s="1091"/>
      <c r="S858" s="1091"/>
      <c r="T858" s="1091"/>
      <c r="U858" s="1091"/>
      <c r="V858" s="1092"/>
      <c r="W858" s="1211"/>
      <c r="X858" s="1211"/>
      <c r="Y858" s="1211"/>
      <c r="Z858" s="1211"/>
      <c r="AA858" s="1211"/>
      <c r="AB858" s="1211"/>
      <c r="AC858" s="121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6">
        <f>SUM(W852:AC858)</f>
        <v>272319</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090" t="s">
        <v>562</v>
      </c>
      <c r="N861" s="1091"/>
      <c r="O861" s="1091"/>
      <c r="P861" s="1091"/>
      <c r="Q861" s="1091"/>
      <c r="R861" s="1091"/>
      <c r="S861" s="1091"/>
      <c r="T861" s="1091"/>
      <c r="U861" s="1091"/>
      <c r="V861" s="1092"/>
      <c r="W861" s="1087"/>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090" t="s">
        <v>562</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0" t="s">
        <v>562</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0" t="s">
        <v>562</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0" t="s">
        <v>562</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8">
        <f>SUM(W861:AC865)</f>
        <v>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1579510</v>
      </c>
      <c r="AD870" s="1199"/>
      <c r="AE870" s="1199"/>
      <c r="AF870" s="1199"/>
      <c r="AG870" s="1199"/>
      <c r="AH870" s="1200"/>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3">
        <f>O784+O764+G738</f>
        <v>70</v>
      </c>
      <c r="AD871" s="1194"/>
      <c r="AE871" s="1194"/>
      <c r="AF871" s="1194"/>
      <c r="AG871" s="1194"/>
      <c r="AH871" s="1195"/>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07" t="s">
        <v>346</v>
      </c>
      <c r="F872" s="1508"/>
      <c r="G872" s="1508"/>
      <c r="H872" s="1508"/>
      <c r="I872" s="1508"/>
      <c r="J872" s="1508"/>
      <c r="K872" s="1508"/>
      <c r="L872" s="1508"/>
      <c r="M872" s="1508"/>
      <c r="N872" s="1508"/>
      <c r="O872" s="1508"/>
      <c r="P872" s="1508"/>
      <c r="Q872" s="1508"/>
      <c r="R872" s="1508"/>
      <c r="S872" s="1508"/>
      <c r="T872" s="1508"/>
      <c r="U872" s="1508"/>
      <c r="V872" s="1508"/>
      <c r="W872" s="1508"/>
      <c r="X872" s="1508"/>
      <c r="Y872" s="1508"/>
      <c r="Z872" s="1508"/>
      <c r="AA872" s="1508"/>
      <c r="AB872" s="1509"/>
      <c r="AC872" s="1212">
        <f>IF(ISERROR((ROUNDDOWN(AC870/AC871,0))),0,(ROUNDDOWN(AC870/AC871,0)))</f>
        <v>22564</v>
      </c>
      <c r="AD872" s="1213"/>
      <c r="AE872" s="1213"/>
      <c r="AF872" s="1213"/>
      <c r="AG872" s="1213"/>
      <c r="AH872" s="1213"/>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9">
        <f>((AC870+AC876+AC878+AC879+AC880+AC881+AF629+AF630)/12)*3</f>
        <v>513082.5</v>
      </c>
      <c r="AD873" s="1218"/>
      <c r="AE873" s="1218"/>
      <c r="AF873" s="1218"/>
      <c r="AG873" s="1218"/>
      <c r="AH873" s="1218"/>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89">
        <v>0</v>
      </c>
      <c r="AD874" s="1211"/>
      <c r="AE874" s="1211"/>
      <c r="AF874" s="1211"/>
      <c r="AG874" s="1211"/>
      <c r="AH874" s="1211"/>
      <c r="AI874"/>
      <c r="AJ874"/>
      <c r="AK874"/>
      <c r="AL874"/>
      <c r="AM874" s="38"/>
      <c r="AN874" s="38"/>
      <c r="AV874" s="1506"/>
      <c r="AW874" s="1506"/>
      <c r="AX874" s="1506"/>
      <c r="AY874" s="1506"/>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v>0</v>
      </c>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7">
        <v>35000</v>
      </c>
      <c r="AD876" s="1088"/>
      <c r="AE876" s="1088"/>
      <c r="AF876" s="1088"/>
      <c r="AG876" s="1088"/>
      <c r="AH876" s="108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7"/>
      <c r="AD877" s="1088"/>
      <c r="AE877" s="1088"/>
      <c r="AF877" s="1088"/>
      <c r="AG877" s="1088"/>
      <c r="AH877" s="108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7">
        <v>32482</v>
      </c>
      <c r="AD878" s="1088"/>
      <c r="AE878" s="1088"/>
      <c r="AF878" s="1088"/>
      <c r="AG878" s="1088"/>
      <c r="AH878" s="108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3">
        <v>6216</v>
      </c>
      <c r="AD879" s="1211"/>
      <c r="AE879" s="1211"/>
      <c r="AF879" s="1211"/>
      <c r="AG879" s="1211"/>
      <c r="AH879" s="1211"/>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1" t="s">
        <v>2480</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211">
        <v>5000</v>
      </c>
      <c r="AD880" s="1211"/>
      <c r="AE880" s="1211"/>
      <c r="AF880" s="1211"/>
      <c r="AG880" s="1211"/>
      <c r="AH880" s="1211"/>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1" t="s">
        <v>2481</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211">
        <v>18590</v>
      </c>
      <c r="AD881" s="1211"/>
      <c r="AE881" s="1211"/>
      <c r="AF881" s="1211"/>
      <c r="AG881" s="1211"/>
      <c r="AH881" s="1211"/>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7"/>
      <c r="AD882" s="1217"/>
      <c r="AE882" s="1217"/>
      <c r="AF882" s="1217"/>
      <c r="AG882" s="1217"/>
      <c r="AH882" s="1217"/>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9"/>
      <c r="AO883" s="1559"/>
      <c r="AP883" s="1506"/>
      <c r="AQ883" s="1506"/>
      <c r="AR883" s="1506"/>
      <c r="AS883" s="1506"/>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6"/>
      <c r="AQ884" s="1506"/>
      <c r="AR884" s="1506"/>
      <c r="AS884" s="1506"/>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v>60000</v>
      </c>
      <c r="AA885" s="1088"/>
      <c r="AB885" s="1088"/>
      <c r="AC885" s="1088"/>
      <c r="AD885" s="1088"/>
      <c r="AE885" s="108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8">
        <f>Z885-(Z886+Z887)</f>
        <v>60000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3" t="s">
        <v>128</v>
      </c>
      <c r="B895" s="1093"/>
      <c r="C895" s="1093"/>
      <c r="D895" s="1093"/>
      <c r="E895" s="1093"/>
      <c r="F895" s="1093"/>
      <c r="G895" s="1093"/>
      <c r="H895" s="1093"/>
      <c r="I895" s="1093"/>
      <c r="J895" s="1093"/>
      <c r="K895" s="1093"/>
      <c r="L895" s="1093"/>
      <c r="M895" s="1093"/>
      <c r="N895" s="1093"/>
      <c r="O895" s="1093"/>
      <c r="P895" s="1093"/>
      <c r="Q895" s="1093"/>
      <c r="R895" s="1093"/>
      <c r="S895" s="1093"/>
      <c r="T895" s="1093"/>
      <c r="U895" s="1093"/>
      <c r="V895" s="1093"/>
      <c r="W895" s="1093"/>
      <c r="X895" s="1093"/>
      <c r="Y895" s="1093"/>
      <c r="Z895" s="1093"/>
      <c r="AA895" s="1093"/>
      <c r="AB895" s="1093"/>
      <c r="AC895" s="1093"/>
      <c r="AD895" s="1093"/>
      <c r="AE895" s="1093"/>
      <c r="AF895" s="1093"/>
      <c r="AG895" s="1093"/>
      <c r="AH895" s="1093"/>
      <c r="AI895" s="1093"/>
      <c r="AJ895" s="1093"/>
      <c r="AK895" s="1093"/>
      <c r="AL895" s="1093"/>
      <c r="AM895" s="1093"/>
      <c r="AN895" s="1093"/>
      <c r="AO895" s="1093"/>
      <c r="AP895" s="1093"/>
      <c r="AQ895" s="1093"/>
      <c r="AR895" s="1093"/>
      <c r="AS895" s="1093"/>
      <c r="AT895" s="1093"/>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3"/>
      <c r="B896" s="1093"/>
      <c r="C896" s="1093"/>
      <c r="D896" s="1093"/>
      <c r="E896" s="1093"/>
      <c r="F896" s="1093"/>
      <c r="G896" s="1093"/>
      <c r="H896" s="1093"/>
      <c r="I896" s="1093"/>
      <c r="J896" s="1093"/>
      <c r="K896" s="1093"/>
      <c r="L896" s="1093"/>
      <c r="M896" s="1093"/>
      <c r="N896" s="1093"/>
      <c r="O896" s="1093"/>
      <c r="P896" s="1093"/>
      <c r="Q896" s="1093"/>
      <c r="R896" s="1093"/>
      <c r="S896" s="1093"/>
      <c r="T896" s="1093"/>
      <c r="U896" s="1093"/>
      <c r="V896" s="1093"/>
      <c r="W896" s="1093"/>
      <c r="X896" s="1093"/>
      <c r="Y896" s="1093"/>
      <c r="Z896" s="1093"/>
      <c r="AA896" s="1093"/>
      <c r="AB896" s="1093"/>
      <c r="AC896" s="1093"/>
      <c r="AD896" s="1093"/>
      <c r="AE896" s="1093"/>
      <c r="AF896" s="1093"/>
      <c r="AG896" s="1093"/>
      <c r="AH896" s="1093"/>
      <c r="AI896" s="1093"/>
      <c r="AJ896" s="1093"/>
      <c r="AK896" s="1093"/>
      <c r="AL896" s="1093"/>
      <c r="AM896" s="1093"/>
      <c r="AN896" s="1093"/>
      <c r="AO896" s="1093"/>
      <c r="AP896" s="1093"/>
      <c r="AQ896" s="1093"/>
      <c r="AR896" s="1093"/>
      <c r="AS896" s="1093"/>
      <c r="AT896" s="1093"/>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60" t="s">
        <v>961</v>
      </c>
      <c r="G900" s="1561"/>
      <c r="H900" s="1561"/>
      <c r="I900" s="1561"/>
      <c r="J900" s="1561"/>
      <c r="K900" s="1561"/>
      <c r="L900" s="1561"/>
      <c r="M900" s="1561"/>
      <c r="N900" s="1561"/>
      <c r="O900" s="1561"/>
      <c r="P900" s="1561"/>
      <c r="Q900" s="1561"/>
      <c r="R900" s="1561"/>
      <c r="S900" s="1561"/>
      <c r="T900" s="1562"/>
      <c r="U900" s="1568" t="s">
        <v>345</v>
      </c>
      <c r="V900" s="1563"/>
      <c r="W900" s="1563"/>
      <c r="X900" s="1563"/>
      <c r="Y900" s="1563"/>
      <c r="Z900" s="156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3" t="s">
        <v>1039</v>
      </c>
      <c r="G901" s="1554"/>
      <c r="H901" s="1554"/>
      <c r="I901" s="1554"/>
      <c r="J901" s="1554"/>
      <c r="K901" s="1554"/>
      <c r="L901" s="1554"/>
      <c r="M901" s="1554"/>
      <c r="N901" s="1554"/>
      <c r="O901" s="1554"/>
      <c r="P901" s="1554"/>
      <c r="Q901" s="1554"/>
      <c r="R901" s="1554"/>
      <c r="S901" s="1554"/>
      <c r="T901" s="1555"/>
      <c r="U901" s="1553"/>
      <c r="V901" s="1554"/>
      <c r="W901" s="1554"/>
      <c r="X901" s="1554"/>
      <c r="Y901" s="1554"/>
      <c r="Z901" s="155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6"/>
      <c r="G902" s="1557"/>
      <c r="H902" s="1557"/>
      <c r="I902" s="1557"/>
      <c r="J902" s="1557"/>
      <c r="K902" s="1557"/>
      <c r="L902" s="1557"/>
      <c r="M902" s="1557"/>
      <c r="N902" s="1557"/>
      <c r="O902" s="1557"/>
      <c r="P902" s="1557"/>
      <c r="Q902" s="1557"/>
      <c r="R902" s="1557"/>
      <c r="S902" s="1557"/>
      <c r="T902" s="1558"/>
      <c r="U902" s="1556"/>
      <c r="V902" s="1557"/>
      <c r="W902" s="1557"/>
      <c r="X902" s="1557"/>
      <c r="Y902" s="1557"/>
      <c r="Z902" s="1557"/>
      <c r="AA902" s="196"/>
      <c r="AB902" s="1196" t="s">
        <v>56</v>
      </c>
      <c r="AC902" s="1196"/>
      <c r="AD902" s="1196"/>
      <c r="AE902" s="1196"/>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1" t="s">
        <v>158</v>
      </c>
      <c r="G903" s="1062"/>
      <c r="H903" s="1062"/>
      <c r="I903" s="1062"/>
      <c r="J903" s="1062"/>
      <c r="K903" s="1062"/>
      <c r="L903" s="1062"/>
      <c r="M903" s="1062"/>
      <c r="N903" s="1062"/>
      <c r="O903" s="1062"/>
      <c r="P903" s="1062"/>
      <c r="Q903" s="1062"/>
      <c r="R903" s="1062"/>
      <c r="S903" s="1062"/>
      <c r="T903" s="1063"/>
      <c r="U903" s="1064" t="s">
        <v>124</v>
      </c>
      <c r="V903" s="1065"/>
      <c r="W903" s="1065"/>
      <c r="X903" s="1065"/>
      <c r="Y903" s="1065"/>
      <c r="Z903" s="1066"/>
      <c r="AA903" s="1067"/>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1" t="s">
        <v>160</v>
      </c>
      <c r="G904" s="1062"/>
      <c r="H904" s="1062"/>
      <c r="I904" s="1062"/>
      <c r="J904" s="1062"/>
      <c r="K904" s="1062"/>
      <c r="L904" s="1062"/>
      <c r="M904" s="1062"/>
      <c r="N904" s="1062"/>
      <c r="O904" s="1062"/>
      <c r="P904" s="1062"/>
      <c r="Q904" s="1062"/>
      <c r="R904" s="1062"/>
      <c r="S904" s="1062"/>
      <c r="T904" s="1063"/>
      <c r="U904" s="1064" t="s">
        <v>124</v>
      </c>
      <c r="V904" s="1065"/>
      <c r="W904" s="1065"/>
      <c r="X904" s="1065"/>
      <c r="Y904" s="1065"/>
      <c r="Z904" s="1066"/>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0" t="s">
        <v>946</v>
      </c>
      <c r="G905" s="1081"/>
      <c r="H905" s="1081"/>
      <c r="I905" s="1081"/>
      <c r="J905" s="1081"/>
      <c r="K905" s="1081"/>
      <c r="L905" s="1081"/>
      <c r="M905" s="1081"/>
      <c r="N905" s="1081"/>
      <c r="O905" s="1081"/>
      <c r="P905" s="1081"/>
      <c r="Q905" s="1081"/>
      <c r="R905" s="1081"/>
      <c r="S905" s="1081"/>
      <c r="T905" s="1082"/>
      <c r="U905" s="1064" t="s">
        <v>124</v>
      </c>
      <c r="V905" s="1065"/>
      <c r="W905" s="1065"/>
      <c r="X905" s="1065"/>
      <c r="Y905" s="1065"/>
      <c r="Z905" s="1066"/>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0" t="s">
        <v>947</v>
      </c>
      <c r="G906" s="1081"/>
      <c r="H906" s="1081"/>
      <c r="I906" s="1081"/>
      <c r="J906" s="1081"/>
      <c r="K906" s="1081"/>
      <c r="L906" s="1081"/>
      <c r="M906" s="1081"/>
      <c r="N906" s="1081"/>
      <c r="O906" s="1081"/>
      <c r="P906" s="1081"/>
      <c r="Q906" s="1081"/>
      <c r="R906" s="1081"/>
      <c r="S906" s="1081"/>
      <c r="T906" s="1082"/>
      <c r="U906" s="1064" t="s">
        <v>124</v>
      </c>
      <c r="V906" s="1065"/>
      <c r="W906" s="1065"/>
      <c r="X906" s="1065"/>
      <c r="Y906" s="1065"/>
      <c r="Z906" s="1066"/>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0" t="s">
        <v>948</v>
      </c>
      <c r="G907" s="1081"/>
      <c r="H907" s="1081"/>
      <c r="I907" s="1081"/>
      <c r="J907" s="1081"/>
      <c r="K907" s="1081"/>
      <c r="L907" s="1081"/>
      <c r="M907" s="1081"/>
      <c r="N907" s="1081"/>
      <c r="O907" s="1081"/>
      <c r="P907" s="1081"/>
      <c r="Q907" s="1081"/>
      <c r="R907" s="1081"/>
      <c r="S907" s="1081"/>
      <c r="T907" s="1082"/>
      <c r="U907" s="1064" t="s">
        <v>124</v>
      </c>
      <c r="V907" s="1065"/>
      <c r="W907" s="1065"/>
      <c r="X907" s="1065"/>
      <c r="Y907" s="1065"/>
      <c r="Z907" s="1066"/>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1" t="s">
        <v>159</v>
      </c>
      <c r="G908" s="1062"/>
      <c r="H908" s="1062"/>
      <c r="I908" s="1062"/>
      <c r="J908" s="1062"/>
      <c r="K908" s="1062"/>
      <c r="L908" s="1062"/>
      <c r="M908" s="1062"/>
      <c r="N908" s="1062"/>
      <c r="O908" s="1062"/>
      <c r="P908" s="1062"/>
      <c r="Q908" s="1062"/>
      <c r="R908" s="1062"/>
      <c r="S908" s="1062"/>
      <c r="T908" s="1063"/>
      <c r="U908" s="1064" t="s">
        <v>124</v>
      </c>
      <c r="V908" s="1065"/>
      <c r="W908" s="1065"/>
      <c r="X908" s="1065"/>
      <c r="Y908" s="1065"/>
      <c r="Z908" s="1066"/>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1" t="s">
        <v>2266</v>
      </c>
      <c r="G909" s="1062"/>
      <c r="H909" s="1062"/>
      <c r="I909" s="1062"/>
      <c r="J909" s="1062"/>
      <c r="K909" s="1062"/>
      <c r="L909" s="1062"/>
      <c r="M909" s="1062"/>
      <c r="N909" s="1062"/>
      <c r="O909" s="1062"/>
      <c r="P909" s="1062"/>
      <c r="Q909" s="1062"/>
      <c r="R909" s="1062"/>
      <c r="S909" s="1062"/>
      <c r="T909" s="1063"/>
      <c r="U909" s="1064" t="s">
        <v>124</v>
      </c>
      <c r="V909" s="1065"/>
      <c r="W909" s="1065"/>
      <c r="X909" s="1065"/>
      <c r="Y909" s="1065"/>
      <c r="Z909" s="1066"/>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1" t="s">
        <v>161</v>
      </c>
      <c r="G910" s="1062"/>
      <c r="H910" s="1062"/>
      <c r="I910" s="1062"/>
      <c r="J910" s="1062"/>
      <c r="K910" s="1062"/>
      <c r="L910" s="1062"/>
      <c r="M910" s="1062"/>
      <c r="N910" s="1062"/>
      <c r="O910" s="1062"/>
      <c r="P910" s="1062"/>
      <c r="Q910" s="1062"/>
      <c r="R910" s="1062"/>
      <c r="S910" s="1062"/>
      <c r="T910" s="1063"/>
      <c r="U910" s="1064" t="s">
        <v>124</v>
      </c>
      <c r="V910" s="1065"/>
      <c r="W910" s="1065"/>
      <c r="X910" s="1065"/>
      <c r="Y910" s="1065"/>
      <c r="Z910" s="1066"/>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1" t="s">
        <v>2263</v>
      </c>
      <c r="G911" s="1062"/>
      <c r="H911" s="1062"/>
      <c r="I911" s="1062"/>
      <c r="J911" s="1062"/>
      <c r="K911" s="1062"/>
      <c r="L911" s="1062"/>
      <c r="M911" s="1062"/>
      <c r="N911" s="1062"/>
      <c r="O911" s="1062"/>
      <c r="P911" s="1062"/>
      <c r="Q911" s="1062"/>
      <c r="R911" s="1062"/>
      <c r="S911" s="1062"/>
      <c r="T911" s="1063"/>
      <c r="U911" s="1064" t="s">
        <v>124</v>
      </c>
      <c r="V911" s="1065"/>
      <c r="W911" s="1065"/>
      <c r="X911" s="1065"/>
      <c r="Y911" s="1065"/>
      <c r="Z911" s="1066"/>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1" t="s">
        <v>2264</v>
      </c>
      <c r="G912" s="1062"/>
      <c r="H912" s="1062"/>
      <c r="I912" s="1062"/>
      <c r="J912" s="1062"/>
      <c r="K912" s="1062"/>
      <c r="L912" s="1062"/>
      <c r="M912" s="1062"/>
      <c r="N912" s="1062"/>
      <c r="O912" s="1062"/>
      <c r="P912" s="1062"/>
      <c r="Q912" s="1062"/>
      <c r="R912" s="1062"/>
      <c r="S912" s="1062"/>
      <c r="T912" s="1063"/>
      <c r="U912" s="1064" t="s">
        <v>124</v>
      </c>
      <c r="V912" s="1065"/>
      <c r="W912" s="1065"/>
      <c r="X912" s="1065"/>
      <c r="Y912" s="1065"/>
      <c r="Z912" s="1066"/>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1" t="s">
        <v>2265</v>
      </c>
      <c r="G913" s="1062"/>
      <c r="H913" s="1062"/>
      <c r="I913" s="1062"/>
      <c r="J913" s="1062"/>
      <c r="K913" s="1062"/>
      <c r="L913" s="1062"/>
      <c r="M913" s="1062"/>
      <c r="N913" s="1062"/>
      <c r="O913" s="1062"/>
      <c r="P913" s="1062"/>
      <c r="Q913" s="1062"/>
      <c r="R913" s="1062"/>
      <c r="S913" s="1062"/>
      <c r="T913" s="1063"/>
      <c r="U913" s="1064" t="s">
        <v>124</v>
      </c>
      <c r="V913" s="1065"/>
      <c r="W913" s="1065"/>
      <c r="X913" s="1065"/>
      <c r="Y913" s="1065"/>
      <c r="Z913" s="1066"/>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1" t="s">
        <v>2259</v>
      </c>
      <c r="G914" s="1062"/>
      <c r="H914" s="1062"/>
      <c r="I914" s="1062"/>
      <c r="J914" s="1062"/>
      <c r="K914" s="1062"/>
      <c r="L914" s="1062"/>
      <c r="M914" s="1062"/>
      <c r="N914" s="1062"/>
      <c r="O914" s="1062"/>
      <c r="P914" s="1062"/>
      <c r="Q914" s="1062"/>
      <c r="R914" s="1062"/>
      <c r="S914" s="1062"/>
      <c r="T914" s="1063"/>
      <c r="U914" s="1064" t="s">
        <v>124</v>
      </c>
      <c r="V914" s="1065"/>
      <c r="W914" s="1065"/>
      <c r="X914" s="1065"/>
      <c r="Y914" s="1065"/>
      <c r="Z914" s="1066"/>
      <c r="AA914" s="1067"/>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1" t="s">
        <v>2256</v>
      </c>
      <c r="G915" s="1062"/>
      <c r="H915" s="1062"/>
      <c r="I915" s="1062"/>
      <c r="J915" s="1062"/>
      <c r="K915" s="1062"/>
      <c r="L915" s="1062"/>
      <c r="M915" s="1062"/>
      <c r="N915" s="1062"/>
      <c r="O915" s="1062"/>
      <c r="P915" s="1062"/>
      <c r="Q915" s="1062"/>
      <c r="R915" s="1062"/>
      <c r="S915" s="1062"/>
      <c r="T915" s="1063"/>
      <c r="U915" s="1064" t="s">
        <v>124</v>
      </c>
      <c r="V915" s="1065"/>
      <c r="W915" s="1065"/>
      <c r="X915" s="1065"/>
      <c r="Y915" s="1065"/>
      <c r="Z915" s="1066"/>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7" t="s">
        <v>157</v>
      </c>
      <c r="G916" s="1078"/>
      <c r="H916" s="1078"/>
      <c r="I916" s="1078"/>
      <c r="J916" s="1078"/>
      <c r="K916" s="1078"/>
      <c r="L916" s="1078"/>
      <c r="M916" s="1078"/>
      <c r="N916" s="1078"/>
      <c r="O916" s="1078"/>
      <c r="P916" s="1078"/>
      <c r="Q916" s="1078"/>
      <c r="R916" s="1078"/>
      <c r="S916" s="1078"/>
      <c r="T916" s="1079"/>
      <c r="U916" s="1064" t="s">
        <v>124</v>
      </c>
      <c r="V916" s="1065"/>
      <c r="W916" s="1065"/>
      <c r="X916" s="1065"/>
      <c r="Y916" s="1065"/>
      <c r="Z916" s="1066"/>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1" t="s">
        <v>1892</v>
      </c>
      <c r="G917" s="1062"/>
      <c r="H917" s="1062"/>
      <c r="I917" s="1062"/>
      <c r="J917" s="1062"/>
      <c r="K917" s="1062"/>
      <c r="L917" s="1062"/>
      <c r="M917" s="1062"/>
      <c r="N917" s="1062"/>
      <c r="O917" s="1062"/>
      <c r="P917" s="1062"/>
      <c r="Q917" s="1062"/>
      <c r="R917" s="1062"/>
      <c r="S917" s="1062"/>
      <c r="T917" s="1063"/>
      <c r="U917" s="1064" t="s">
        <v>124</v>
      </c>
      <c r="V917" s="1065"/>
      <c r="W917" s="1065"/>
      <c r="X917" s="1065"/>
      <c r="Y917" s="1065"/>
      <c r="Z917" s="1066"/>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0" t="s">
        <v>1008</v>
      </c>
      <c r="G918" s="1081"/>
      <c r="H918" s="1081"/>
      <c r="I918" s="1081"/>
      <c r="J918" s="1081"/>
      <c r="K918" s="1081"/>
      <c r="L918" s="1081"/>
      <c r="M918" s="1081"/>
      <c r="N918" s="1081"/>
      <c r="O918" s="1081"/>
      <c r="P918" s="1081"/>
      <c r="Q918" s="1081"/>
      <c r="R918" s="1081"/>
      <c r="S918" s="1081"/>
      <c r="T918" s="1082"/>
      <c r="U918" s="1064" t="s">
        <v>124</v>
      </c>
      <c r="V918" s="1065"/>
      <c r="W918" s="1065"/>
      <c r="X918" s="1065"/>
      <c r="Y918" s="1065"/>
      <c r="Z918" s="1066"/>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4" t="s">
        <v>2267</v>
      </c>
      <c r="G919" s="1075"/>
      <c r="H919" s="1075"/>
      <c r="I919" s="1075"/>
      <c r="J919" s="1075"/>
      <c r="K919" s="1075"/>
      <c r="L919" s="1075"/>
      <c r="M919" s="1075"/>
      <c r="N919" s="1075"/>
      <c r="O919" s="1075"/>
      <c r="P919" s="1075"/>
      <c r="Q919" s="1075"/>
      <c r="R919" s="1075"/>
      <c r="S919" s="1075"/>
      <c r="T919" s="1076"/>
      <c r="U919" s="1064" t="s">
        <v>124</v>
      </c>
      <c r="V919" s="1065"/>
      <c r="W919" s="1065"/>
      <c r="X919" s="1065"/>
      <c r="Y919" s="1065"/>
      <c r="Z919" s="1066"/>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4" t="s">
        <v>2269</v>
      </c>
      <c r="G920" s="1075"/>
      <c r="H920" s="1075"/>
      <c r="I920" s="1075"/>
      <c r="J920" s="1075"/>
      <c r="K920" s="1075"/>
      <c r="L920" s="1075"/>
      <c r="M920" s="1075"/>
      <c r="N920" s="1075"/>
      <c r="O920" s="1075"/>
      <c r="P920" s="1075"/>
      <c r="Q920" s="1075"/>
      <c r="R920" s="1075"/>
      <c r="S920" s="1075"/>
      <c r="T920" s="1076"/>
      <c r="U920" s="1064" t="s">
        <v>124</v>
      </c>
      <c r="V920" s="1065"/>
      <c r="W920" s="1065"/>
      <c r="X920" s="1065"/>
      <c r="Y920" s="1065"/>
      <c r="Z920" s="1066"/>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1" t="s">
        <v>2257</v>
      </c>
      <c r="G921" s="1062"/>
      <c r="H921" s="1062"/>
      <c r="I921" s="1062"/>
      <c r="J921" s="1062"/>
      <c r="K921" s="1062"/>
      <c r="L921" s="1062"/>
      <c r="M921" s="1062"/>
      <c r="N921" s="1062"/>
      <c r="O921" s="1062"/>
      <c r="P921" s="1062"/>
      <c r="Q921" s="1062"/>
      <c r="R921" s="1062"/>
      <c r="S921" s="1062"/>
      <c r="T921" s="1063"/>
      <c r="U921" s="1134" t="s">
        <v>108</v>
      </c>
      <c r="V921" s="1135"/>
      <c r="W921" s="1135"/>
      <c r="X921" s="1135"/>
      <c r="Y921" s="1135"/>
      <c r="Z921" s="1136"/>
      <c r="AA921" s="1083">
        <f>AO633</f>
        <v>4025473</v>
      </c>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1" t="s">
        <v>2261</v>
      </c>
      <c r="G922" s="1062"/>
      <c r="H922" s="1062"/>
      <c r="I922" s="1062"/>
      <c r="J922" s="1062"/>
      <c r="K922" s="1062"/>
      <c r="L922" s="1062"/>
      <c r="M922" s="1062"/>
      <c r="N922" s="1062"/>
      <c r="O922" s="1062"/>
      <c r="P922" s="1062"/>
      <c r="Q922" s="1062"/>
      <c r="R922" s="1062"/>
      <c r="S922" s="1062"/>
      <c r="T922" s="1063"/>
      <c r="U922" s="1134" t="s">
        <v>124</v>
      </c>
      <c r="V922" s="1135"/>
      <c r="W922" s="1135"/>
      <c r="X922" s="1135"/>
      <c r="Y922" s="1135"/>
      <c r="Z922" s="1136"/>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1" t="s">
        <v>2258</v>
      </c>
      <c r="G923" s="1062"/>
      <c r="H923" s="1062"/>
      <c r="I923" s="1062"/>
      <c r="J923" s="1062"/>
      <c r="K923" s="1062"/>
      <c r="L923" s="1062"/>
      <c r="M923" s="1062"/>
      <c r="N923" s="1062"/>
      <c r="O923" s="1062"/>
      <c r="P923" s="1062"/>
      <c r="Q923" s="1062"/>
      <c r="R923" s="1062"/>
      <c r="S923" s="1062"/>
      <c r="T923" s="1063"/>
      <c r="U923" s="1134" t="s">
        <v>124</v>
      </c>
      <c r="V923" s="1135"/>
      <c r="W923" s="1135"/>
      <c r="X923" s="1135"/>
      <c r="Y923" s="1135"/>
      <c r="Z923" s="1136"/>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4" t="s">
        <v>1890</v>
      </c>
      <c r="G924" s="1075"/>
      <c r="H924" s="1075"/>
      <c r="I924" s="1075"/>
      <c r="J924" s="1075"/>
      <c r="K924" s="1075"/>
      <c r="L924" s="1075"/>
      <c r="M924" s="1075"/>
      <c r="N924" s="1075"/>
      <c r="O924" s="1075"/>
      <c r="P924" s="1075"/>
      <c r="Q924" s="1075"/>
      <c r="R924" s="1075"/>
      <c r="S924" s="1075"/>
      <c r="T924" s="1076"/>
      <c r="U924" s="1064" t="s">
        <v>124</v>
      </c>
      <c r="V924" s="1065"/>
      <c r="W924" s="1065"/>
      <c r="X924" s="1065"/>
      <c r="Y924" s="1065"/>
      <c r="Z924" s="1066"/>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4" t="s">
        <v>2270</v>
      </c>
      <c r="G925" s="1075"/>
      <c r="H925" s="1075"/>
      <c r="I925" s="1075"/>
      <c r="J925" s="1075"/>
      <c r="K925" s="1075"/>
      <c r="L925" s="1075"/>
      <c r="M925" s="1075"/>
      <c r="N925" s="1075"/>
      <c r="O925" s="1075"/>
      <c r="P925" s="1075"/>
      <c r="Q925" s="1075"/>
      <c r="R925" s="1075"/>
      <c r="S925" s="1075"/>
      <c r="T925" s="1076"/>
      <c r="U925" s="1064" t="s">
        <v>124</v>
      </c>
      <c r="V925" s="1065"/>
      <c r="W925" s="1065"/>
      <c r="X925" s="1065"/>
      <c r="Y925" s="1065"/>
      <c r="Z925" s="1066"/>
      <c r="AA925" s="1067"/>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4" t="s">
        <v>1891</v>
      </c>
      <c r="G926" s="1075"/>
      <c r="H926" s="1075"/>
      <c r="I926" s="1075"/>
      <c r="J926" s="1075"/>
      <c r="K926" s="1075"/>
      <c r="L926" s="1075"/>
      <c r="M926" s="1075"/>
      <c r="N926" s="1075"/>
      <c r="O926" s="1075"/>
      <c r="P926" s="1075"/>
      <c r="Q926" s="1075"/>
      <c r="R926" s="1075"/>
      <c r="S926" s="1075"/>
      <c r="T926" s="1076"/>
      <c r="U926" s="1064" t="s">
        <v>124</v>
      </c>
      <c r="V926" s="1065"/>
      <c r="W926" s="1065"/>
      <c r="X926" s="1065"/>
      <c r="Y926" s="1065"/>
      <c r="Z926" s="1066"/>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4" t="s">
        <v>156</v>
      </c>
      <c r="G927" s="1075"/>
      <c r="H927" s="1075"/>
      <c r="I927" s="1075"/>
      <c r="J927" s="1075"/>
      <c r="K927" s="1075"/>
      <c r="L927" s="1075"/>
      <c r="M927" s="1075"/>
      <c r="N927" s="1075"/>
      <c r="O927" s="1075"/>
      <c r="P927" s="1075"/>
      <c r="Q927" s="1075"/>
      <c r="R927" s="1075"/>
      <c r="S927" s="1075"/>
      <c r="T927" s="1076"/>
      <c r="U927" s="1064" t="s">
        <v>124</v>
      </c>
      <c r="V927" s="1065"/>
      <c r="W927" s="1065"/>
      <c r="X927" s="1065"/>
      <c r="Y927" s="1065"/>
      <c r="Z927" s="1066"/>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4" t="s">
        <v>2268</v>
      </c>
      <c r="G928" s="1075"/>
      <c r="H928" s="1075"/>
      <c r="I928" s="1075"/>
      <c r="J928" s="1075"/>
      <c r="K928" s="1075"/>
      <c r="L928" s="1075"/>
      <c r="M928" s="1075"/>
      <c r="N928" s="1075"/>
      <c r="O928" s="1075"/>
      <c r="P928" s="1075"/>
      <c r="Q928" s="1075"/>
      <c r="R928" s="1075"/>
      <c r="S928" s="1075"/>
      <c r="T928" s="1076"/>
      <c r="U928" s="1064" t="s">
        <v>124</v>
      </c>
      <c r="V928" s="1065"/>
      <c r="W928" s="1065"/>
      <c r="X928" s="1065"/>
      <c r="Y928" s="1065"/>
      <c r="Z928" s="1066"/>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269" t="s">
        <v>482</v>
      </c>
      <c r="Q929" s="1065"/>
      <c r="R929" s="1065"/>
      <c r="S929" s="1065"/>
      <c r="T929" s="1066"/>
      <c r="U929" s="1064" t="s">
        <v>124</v>
      </c>
      <c r="V929" s="1065"/>
      <c r="W929" s="1065"/>
      <c r="X929" s="1065"/>
      <c r="Y929" s="1065"/>
      <c r="Z929" s="1066"/>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1" t="s">
        <v>2260</v>
      </c>
      <c r="G930" s="1062"/>
      <c r="H930" s="1063"/>
      <c r="I930" s="1137" t="s">
        <v>562</v>
      </c>
      <c r="J930" s="1138"/>
      <c r="K930" s="1138"/>
      <c r="L930" s="1138"/>
      <c r="M930" s="1138"/>
      <c r="N930" s="1138"/>
      <c r="O930" s="1138"/>
      <c r="P930" s="1138"/>
      <c r="Q930" s="1138"/>
      <c r="R930" s="1138"/>
      <c r="S930" s="1138"/>
      <c r="T930" s="1139"/>
      <c r="U930" s="1064" t="s">
        <v>124</v>
      </c>
      <c r="V930" s="1065"/>
      <c r="W930" s="1065"/>
      <c r="X930" s="1065"/>
      <c r="Y930" s="1065"/>
      <c r="Z930" s="1066"/>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1" t="s">
        <v>373</v>
      </c>
      <c r="G931" s="1062"/>
      <c r="H931" s="1063"/>
      <c r="I931" s="1137" t="s">
        <v>562</v>
      </c>
      <c r="J931" s="1138"/>
      <c r="K931" s="1138"/>
      <c r="L931" s="1138"/>
      <c r="M931" s="1138"/>
      <c r="N931" s="1138"/>
      <c r="O931" s="1138"/>
      <c r="P931" s="1138"/>
      <c r="Q931" s="1138"/>
      <c r="R931" s="1138"/>
      <c r="S931" s="1138"/>
      <c r="T931" s="1139"/>
      <c r="U931" s="1064" t="s">
        <v>124</v>
      </c>
      <c r="V931" s="1065"/>
      <c r="W931" s="1065"/>
      <c r="X931" s="1065"/>
      <c r="Y931" s="1065"/>
      <c r="Z931" s="1066"/>
      <c r="AA931" s="1067"/>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1" t="s">
        <v>826</v>
      </c>
      <c r="G932" s="1062"/>
      <c r="H932" s="1063"/>
      <c r="I932" s="1137" t="s">
        <v>2482</v>
      </c>
      <c r="J932" s="1138"/>
      <c r="K932" s="1138"/>
      <c r="L932" s="1138"/>
      <c r="M932" s="1138"/>
      <c r="N932" s="1138"/>
      <c r="O932" s="1138"/>
      <c r="P932" s="1138"/>
      <c r="Q932" s="1138"/>
      <c r="R932" s="1138"/>
      <c r="S932" s="1138"/>
      <c r="T932" s="1139"/>
      <c r="U932" s="1064" t="s">
        <v>108</v>
      </c>
      <c r="V932" s="1065"/>
      <c r="W932" s="1065"/>
      <c r="X932" s="1065"/>
      <c r="Y932" s="1065"/>
      <c r="Z932" s="1066"/>
      <c r="AA932" s="1067">
        <f>AO634</f>
        <v>5326530</v>
      </c>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1" t="s">
        <v>283</v>
      </c>
      <c r="G933" s="1062"/>
      <c r="H933" s="1063"/>
      <c r="I933" s="1137" t="s">
        <v>2467</v>
      </c>
      <c r="J933" s="1138"/>
      <c r="K933" s="1138"/>
      <c r="L933" s="1138"/>
      <c r="M933" s="1138"/>
      <c r="N933" s="1138"/>
      <c r="O933" s="1138"/>
      <c r="P933" s="1138"/>
      <c r="Q933" s="1138"/>
      <c r="R933" s="1138"/>
      <c r="S933" s="1138"/>
      <c r="T933" s="1139"/>
      <c r="U933" s="1064" t="s">
        <v>108</v>
      </c>
      <c r="V933" s="1065"/>
      <c r="W933" s="1065"/>
      <c r="X933" s="1065"/>
      <c r="Y933" s="1065"/>
      <c r="Z933" s="1066"/>
      <c r="AA933" s="1067">
        <f>AO631</f>
        <v>515295</v>
      </c>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1" t="s">
        <v>283</v>
      </c>
      <c r="G934" s="1062"/>
      <c r="H934" s="1063"/>
      <c r="I934" s="1137" t="s">
        <v>562</v>
      </c>
      <c r="J934" s="1138"/>
      <c r="K934" s="1138"/>
      <c r="L934" s="1138"/>
      <c r="M934" s="1138"/>
      <c r="N934" s="1138"/>
      <c r="O934" s="1138"/>
      <c r="P934" s="1138"/>
      <c r="Q934" s="1138"/>
      <c r="R934" s="1138"/>
      <c r="S934" s="1138"/>
      <c r="T934" s="1139"/>
      <c r="U934" s="1064" t="s">
        <v>124</v>
      </c>
      <c r="V934" s="1065"/>
      <c r="W934" s="1065"/>
      <c r="X934" s="1065"/>
      <c r="Y934" s="1065"/>
      <c r="Z934" s="1066"/>
      <c r="AA934" s="1067"/>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0">
        <v>44927</v>
      </c>
      <c r="M939" s="1191"/>
      <c r="N939" s="1191"/>
      <c r="O939" s="1191"/>
      <c r="P939" s="1191"/>
      <c r="Q939" s="1191"/>
      <c r="R939" s="1191"/>
      <c r="S939" s="1192"/>
      <c r="U939" s="72" t="s">
        <v>827</v>
      </c>
      <c r="V939" s="9"/>
      <c r="W939" s="9"/>
      <c r="X939" s="9"/>
      <c r="Y939" s="9"/>
      <c r="Z939" s="9"/>
      <c r="AA939" s="9"/>
      <c r="AB939" s="9"/>
      <c r="AC939" s="9"/>
      <c r="AD939" s="52"/>
      <c r="AE939" s="1190"/>
      <c r="AF939" s="1398"/>
      <c r="AG939" s="1398"/>
      <c r="AH939" s="1398"/>
      <c r="AI939" s="1398"/>
      <c r="AJ939" s="1398"/>
      <c r="AK939" s="1399"/>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396" t="s">
        <v>2483</v>
      </c>
      <c r="M940" s="1191"/>
      <c r="N940" s="1191"/>
      <c r="O940" s="1191"/>
      <c r="P940" s="1191"/>
      <c r="Q940" s="1191"/>
      <c r="R940" s="1191"/>
      <c r="S940" s="1192"/>
      <c r="U940" s="72" t="s">
        <v>828</v>
      </c>
      <c r="V940" s="9"/>
      <c r="W940" s="9"/>
      <c r="X940" s="9"/>
      <c r="Y940" s="9"/>
      <c r="Z940" s="9"/>
      <c r="AA940" s="9"/>
      <c r="AB940" s="9"/>
      <c r="AC940" s="9"/>
      <c r="AD940" s="52"/>
      <c r="AE940" s="1396"/>
      <c r="AF940" s="1542"/>
      <c r="AG940" s="1542"/>
      <c r="AH940" s="1542"/>
      <c r="AI940" s="1542"/>
      <c r="AJ940" s="1542"/>
      <c r="AK940" s="154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09" t="s">
        <v>2484</v>
      </c>
      <c r="M941" s="1410"/>
      <c r="N941" s="1410"/>
      <c r="O941" s="1410"/>
      <c r="P941" s="1410"/>
      <c r="Q941" s="1410"/>
      <c r="R941" s="1410"/>
      <c r="S941" s="1411"/>
      <c r="U941" s="72" t="s">
        <v>1108</v>
      </c>
      <c r="V941" s="9"/>
      <c r="W941" s="9"/>
      <c r="AE941" s="1409" t="s">
        <v>79</v>
      </c>
      <c r="AF941" s="1410"/>
      <c r="AG941" s="1410"/>
      <c r="AH941" s="1410"/>
      <c r="AI941" s="1410"/>
      <c r="AJ941" s="1410"/>
      <c r="AK941" s="141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39">
        <v>0.95650000000000002</v>
      </c>
      <c r="M942" s="1540"/>
      <c r="N942" s="1540"/>
      <c r="O942" s="1540"/>
      <c r="P942" s="1540"/>
      <c r="Q942" s="1540"/>
      <c r="R942" s="1540"/>
      <c r="S942" s="1541"/>
      <c r="U942" s="72" t="s">
        <v>829</v>
      </c>
      <c r="V942" s="9"/>
      <c r="W942" s="9"/>
      <c r="X942" s="9"/>
      <c r="Y942" s="9"/>
      <c r="Z942" s="9"/>
      <c r="AA942" s="9"/>
      <c r="AB942" s="9"/>
      <c r="AC942" s="9"/>
      <c r="AD942" s="52"/>
      <c r="AE942" s="1539"/>
      <c r="AF942" s="1540"/>
      <c r="AG942" s="1540"/>
      <c r="AH942" s="1540"/>
      <c r="AI942" s="1540"/>
      <c r="AJ942" s="1540"/>
      <c r="AK942" s="154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45">
        <v>66</v>
      </c>
      <c r="M943" s="1546"/>
      <c r="N943" s="1546"/>
      <c r="O943" s="1546"/>
      <c r="P943" s="1546"/>
      <c r="Q943" s="1546"/>
      <c r="R943" s="1546"/>
      <c r="S943" s="1547"/>
      <c r="U943" s="72" t="s">
        <v>830</v>
      </c>
      <c r="V943" s="9"/>
      <c r="W943" s="9"/>
      <c r="X943" s="9"/>
      <c r="Y943" s="9"/>
      <c r="Z943" s="9"/>
      <c r="AA943" s="9"/>
      <c r="AB943" s="9"/>
      <c r="AC943" s="9"/>
      <c r="AD943" s="52"/>
      <c r="AE943" s="1512"/>
      <c r="AF943" s="1401"/>
      <c r="AG943" s="1401"/>
      <c r="AH943" s="1401"/>
      <c r="AI943" s="1401"/>
      <c r="AJ943" s="1401"/>
      <c r="AK943" s="1402"/>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7">
        <f>'Subsidy Contract Calculation'!I40</f>
        <v>1083288</v>
      </c>
      <c r="M944" s="1088"/>
      <c r="N944" s="1088"/>
      <c r="O944" s="1088"/>
      <c r="P944" s="1088"/>
      <c r="Q944" s="1088"/>
      <c r="R944" s="1088"/>
      <c r="S944" s="1089"/>
      <c r="U944" s="72" t="s">
        <v>831</v>
      </c>
      <c r="V944" s="9"/>
      <c r="W944" s="9"/>
      <c r="X944" s="9"/>
      <c r="Y944" s="9"/>
      <c r="Z944" s="9"/>
      <c r="AA944" s="9"/>
      <c r="AB944" s="9"/>
      <c r="AC944" s="9"/>
      <c r="AD944" s="52"/>
      <c r="AE944" s="1067"/>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7">
        <f>L944*L946</f>
        <v>21665760</v>
      </c>
      <c r="M945" s="1088"/>
      <c r="N945" s="1088"/>
      <c r="O945" s="1088"/>
      <c r="P945" s="1088"/>
      <c r="Q945" s="1088"/>
      <c r="R945" s="1088"/>
      <c r="S945" s="1089"/>
      <c r="U945" s="72" t="s">
        <v>832</v>
      </c>
      <c r="V945" s="9"/>
      <c r="W945" s="9"/>
      <c r="X945" s="9"/>
      <c r="Y945" s="9"/>
      <c r="Z945" s="9"/>
      <c r="AA945" s="9"/>
      <c r="AB945" s="9"/>
      <c r="AC945" s="9"/>
      <c r="AD945" s="52"/>
      <c r="AE945" s="1067"/>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5">
        <v>20</v>
      </c>
      <c r="M946" s="1546"/>
      <c r="N946" s="1546"/>
      <c r="O946" s="1546"/>
      <c r="P946" s="1546"/>
      <c r="Q946" s="1546"/>
      <c r="R946" s="1546"/>
      <c r="S946" s="1547"/>
      <c r="U946" s="212" t="s">
        <v>1958</v>
      </c>
      <c r="V946" s="9"/>
      <c r="W946" s="9"/>
      <c r="X946" s="9"/>
      <c r="Y946" s="9"/>
      <c r="Z946" s="9"/>
      <c r="AA946" s="9"/>
      <c r="AB946" s="9"/>
      <c r="AC946" s="9"/>
      <c r="AD946" s="52"/>
      <c r="AE946" s="1545"/>
      <c r="AF946" s="1546"/>
      <c r="AG946" s="1546"/>
      <c r="AH946" s="1546"/>
      <c r="AI946" s="1546"/>
      <c r="AJ946" s="1546"/>
      <c r="AK946" s="154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31"/>
      <c r="N951" s="1232"/>
      <c r="O951" s="1232"/>
      <c r="P951" s="1232"/>
      <c r="Q951" s="1232"/>
      <c r="R951" s="1232"/>
      <c r="S951" s="1233"/>
      <c r="T951" s="72" t="s">
        <v>950</v>
      </c>
      <c r="U951" s="9"/>
      <c r="V951" s="9"/>
      <c r="W951" s="9"/>
      <c r="X951" s="9"/>
      <c r="Y951" s="9"/>
      <c r="Z951" s="52"/>
      <c r="AA951" s="1231"/>
      <c r="AB951" s="1232"/>
      <c r="AC951" s="1232"/>
      <c r="AD951" s="1232"/>
      <c r="AE951" s="1232"/>
      <c r="AF951" s="1232"/>
      <c r="AG951" s="123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31"/>
      <c r="N952" s="1232"/>
      <c r="O952" s="1232"/>
      <c r="P952" s="1232"/>
      <c r="Q952" s="1232"/>
      <c r="R952" s="1232"/>
      <c r="S952" s="1233"/>
      <c r="T952" s="72" t="s">
        <v>949</v>
      </c>
      <c r="U952" s="9"/>
      <c r="V952" s="9"/>
      <c r="W952" s="9"/>
      <c r="X952" s="9"/>
      <c r="Y952" s="9"/>
      <c r="Z952" s="52"/>
      <c r="AA952" s="1231"/>
      <c r="AB952" s="1232"/>
      <c r="AC952" s="1232"/>
      <c r="AD952" s="1232"/>
      <c r="AE952" s="1232"/>
      <c r="AF952" s="1232"/>
      <c r="AG952" s="123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06" t="s">
        <v>124</v>
      </c>
      <c r="N953" s="1265"/>
      <c r="O953" s="1265"/>
      <c r="P953" s="1265"/>
      <c r="Q953" s="1265"/>
      <c r="R953" s="1265"/>
      <c r="S953" s="1307"/>
      <c r="T953" s="8" t="s">
        <v>566</v>
      </c>
      <c r="U953" s="9"/>
      <c r="V953" s="9"/>
      <c r="W953" s="9"/>
      <c r="X953" s="9"/>
      <c r="Y953" s="9"/>
      <c r="Z953" s="52"/>
      <c r="AA953" s="1231"/>
      <c r="AB953" s="1232"/>
      <c r="AC953" s="1232"/>
      <c r="AD953" s="1232"/>
      <c r="AE953" s="1232"/>
      <c r="AF953" s="1232"/>
      <c r="AG953" s="123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31"/>
      <c r="N954" s="1232"/>
      <c r="O954" s="1232"/>
      <c r="P954" s="1232"/>
      <c r="Q954" s="1232"/>
      <c r="R954" s="1232"/>
      <c r="S954" s="1233"/>
      <c r="T954" s="8" t="s">
        <v>567</v>
      </c>
      <c r="U954" s="9"/>
      <c r="V954" s="9"/>
      <c r="W954" s="9"/>
      <c r="X954" s="9"/>
      <c r="Y954" s="9"/>
      <c r="Z954" s="52"/>
      <c r="AA954" s="1231"/>
      <c r="AB954" s="1232"/>
      <c r="AC954" s="1232"/>
      <c r="AD954" s="1232"/>
      <c r="AE954" s="1232"/>
      <c r="AF954" s="1232"/>
      <c r="AG954" s="123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1"/>
      <c r="N955" s="1232"/>
      <c r="O955" s="1232"/>
      <c r="P955" s="1232"/>
      <c r="Q955" s="1232"/>
      <c r="R955" s="1232"/>
      <c r="S955" s="1233"/>
      <c r="T955" s="8" t="s">
        <v>493</v>
      </c>
      <c r="U955" s="9"/>
      <c r="V955" s="9"/>
      <c r="W955" s="9"/>
      <c r="X955" s="9"/>
      <c r="Y955" s="9"/>
      <c r="Z955" s="52"/>
      <c r="AA955" s="1231"/>
      <c r="AB955" s="1232"/>
      <c r="AC955" s="1232"/>
      <c r="AD955" s="1232"/>
      <c r="AE955" s="1232"/>
      <c r="AF955" s="1232"/>
      <c r="AG955" s="123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09" t="s">
        <v>2484</v>
      </c>
      <c r="N956" s="1410"/>
      <c r="O956" s="1410"/>
      <c r="P956" s="1410"/>
      <c r="Q956" s="1410"/>
      <c r="R956" s="1410"/>
      <c r="S956" s="1411"/>
      <c r="T956" s="1228"/>
      <c r="U956" s="1229"/>
      <c r="V956" s="1229"/>
      <c r="W956" s="1229"/>
      <c r="X956" s="1229"/>
      <c r="Y956" s="1229"/>
      <c r="Z956" s="1230"/>
      <c r="AA956" s="1231"/>
      <c r="AB956" s="1232"/>
      <c r="AC956" s="1232"/>
      <c r="AD956" s="1232"/>
      <c r="AE956" s="1232"/>
      <c r="AF956" s="1232"/>
      <c r="AG956" s="123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1"/>
      <c r="N957" s="1232"/>
      <c r="O957" s="1232"/>
      <c r="P957" s="1232"/>
      <c r="Q957" s="1232"/>
      <c r="R957" s="1232"/>
      <c r="S957" s="1233"/>
      <c r="T957" s="1228"/>
      <c r="U957" s="1229"/>
      <c r="V957" s="1229"/>
      <c r="W957" s="1229"/>
      <c r="X957" s="1229"/>
      <c r="Y957" s="1229"/>
      <c r="Z957" s="1230"/>
      <c r="AA957" s="1231"/>
      <c r="AB957" s="1232"/>
      <c r="AC957" s="1232"/>
      <c r="AD957" s="1232"/>
      <c r="AE957" s="1232"/>
      <c r="AF957" s="1232"/>
      <c r="AG957" s="123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06" t="s">
        <v>108</v>
      </c>
      <c r="P958" s="1307"/>
      <c r="Q958" s="144"/>
      <c r="R958" s="144"/>
      <c r="S958" s="145"/>
      <c r="T958" s="6" t="s">
        <v>283</v>
      </c>
      <c r="U958" s="7"/>
      <c r="V958" s="7"/>
      <c r="W958" s="1461" t="s">
        <v>562</v>
      </c>
      <c r="X958" s="1462"/>
      <c r="Y958" s="1462"/>
      <c r="Z958" s="1462"/>
      <c r="AA958" s="1462"/>
      <c r="AB958" s="1462"/>
      <c r="AC958" s="1462"/>
      <c r="AD958" s="1462"/>
      <c r="AE958" s="1462"/>
      <c r="AF958" s="1462"/>
      <c r="AG958" s="146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8" t="s">
        <v>226</v>
      </c>
      <c r="G959" s="1267"/>
      <c r="H959" s="1267"/>
      <c r="I959" s="1267"/>
      <c r="J959" s="1267"/>
      <c r="K959" s="1267"/>
      <c r="L959" s="1267"/>
      <c r="M959" s="1231">
        <f>L945</f>
        <v>21665760</v>
      </c>
      <c r="N959" s="1232"/>
      <c r="O959" s="1232"/>
      <c r="P959" s="1232"/>
      <c r="Q959" s="1232"/>
      <c r="R959" s="1232"/>
      <c r="S959" s="1233"/>
      <c r="T959" s="53"/>
      <c r="U959" s="54"/>
      <c r="V959" s="54"/>
      <c r="W959" s="54"/>
      <c r="X959" s="54"/>
      <c r="Y959" s="54"/>
      <c r="Z959" s="224" t="s">
        <v>227</v>
      </c>
      <c r="AA959" s="1464"/>
      <c r="AB959" s="1465"/>
      <c r="AC959" s="1465"/>
      <c r="AD959" s="1465"/>
      <c r="AE959" s="1465"/>
      <c r="AF959" s="1465"/>
      <c r="AG959" s="1466"/>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3" t="s">
        <v>129</v>
      </c>
      <c r="B963" s="1093"/>
      <c r="C963" s="1093"/>
      <c r="D963" s="1093"/>
      <c r="E963" s="1093"/>
      <c r="F963" s="1093"/>
      <c r="G963" s="1093"/>
      <c r="H963" s="1093"/>
      <c r="I963" s="1093"/>
      <c r="J963" s="1093"/>
      <c r="K963" s="1093"/>
      <c r="L963" s="1093"/>
      <c r="M963" s="1093"/>
      <c r="N963" s="1093"/>
      <c r="O963" s="1093"/>
      <c r="P963" s="1093"/>
      <c r="Q963" s="1093"/>
      <c r="R963" s="1093"/>
      <c r="S963" s="1093"/>
      <c r="T963" s="1093"/>
      <c r="U963" s="1093"/>
      <c r="V963" s="1093"/>
      <c r="W963" s="1093"/>
      <c r="X963" s="1093"/>
      <c r="Y963" s="1093"/>
      <c r="Z963" s="1093"/>
      <c r="AA963" s="1093"/>
      <c r="AB963" s="1093"/>
      <c r="AC963" s="1093"/>
      <c r="AD963" s="1093"/>
      <c r="AE963" s="1093"/>
      <c r="AF963" s="1093"/>
      <c r="AG963" s="1093"/>
      <c r="AH963" s="1093"/>
      <c r="AI963" s="1093"/>
      <c r="AJ963" s="1093"/>
      <c r="AK963" s="1093"/>
      <c r="AL963" s="1093"/>
      <c r="AM963" s="1093"/>
      <c r="AN963" s="1093"/>
      <c r="AO963" s="1093"/>
      <c r="AP963" s="1093"/>
      <c r="AQ963" s="1093"/>
      <c r="AR963" s="1093"/>
      <c r="AS963" s="1093"/>
      <c r="AT963" s="1093"/>
    </row>
    <row r="964" spans="1:97" s="956" customFormat="1" ht="12.95" customHeight="1">
      <c r="A964" s="1093"/>
      <c r="B964" s="1093"/>
      <c r="C964" s="1093"/>
      <c r="D964" s="1093"/>
      <c r="E964" s="1093"/>
      <c r="F964" s="1093"/>
      <c r="G964" s="1093"/>
      <c r="H964" s="1093"/>
      <c r="I964" s="1093"/>
      <c r="J964" s="1093"/>
      <c r="K964" s="1093"/>
      <c r="L964" s="1093"/>
      <c r="M964" s="1093"/>
      <c r="N964" s="1093"/>
      <c r="O964" s="1093"/>
      <c r="P964" s="1093"/>
      <c r="Q964" s="1093"/>
      <c r="R964" s="1093"/>
      <c r="S964" s="1093"/>
      <c r="T964" s="1093"/>
      <c r="U964" s="1093"/>
      <c r="V964" s="1093"/>
      <c r="W964" s="1093"/>
      <c r="X964" s="1093"/>
      <c r="Y964" s="1093"/>
      <c r="Z964" s="1093"/>
      <c r="AA964" s="1093"/>
      <c r="AB964" s="1093"/>
      <c r="AC964" s="1093"/>
      <c r="AD964" s="1093"/>
      <c r="AE964" s="1093"/>
      <c r="AF964" s="1093"/>
      <c r="AG964" s="1093"/>
      <c r="AH964" s="1093"/>
      <c r="AI964" s="1093"/>
      <c r="AJ964" s="1093"/>
      <c r="AK964" s="1093"/>
      <c r="AL964" s="1093"/>
      <c r="AM964" s="1093"/>
      <c r="AN964" s="1093"/>
      <c r="AO964" s="1093"/>
      <c r="AP964" s="1093"/>
      <c r="AQ964" s="1093"/>
      <c r="AR964" s="1093"/>
      <c r="AS964" s="1093"/>
      <c r="AT964" s="109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8" t="s">
        <v>424</v>
      </c>
      <c r="E968" s="1459"/>
      <c r="F968" s="1459"/>
      <c r="G968" s="1459"/>
      <c r="H968" s="1459"/>
      <c r="I968" s="1459"/>
      <c r="J968" s="1459"/>
      <c r="K968" s="1459"/>
      <c r="L968" s="1459"/>
      <c r="M968" s="1459"/>
      <c r="N968" s="1459"/>
      <c r="O968" s="1459"/>
      <c r="P968" s="1459"/>
      <c r="Q968" s="1460"/>
      <c r="R968" s="1458" t="s">
        <v>425</v>
      </c>
      <c r="S968" s="1459"/>
      <c r="T968" s="1459"/>
      <c r="U968" s="1459"/>
      <c r="V968" s="1459"/>
      <c r="W968" s="1459"/>
      <c r="X968" s="1459"/>
      <c r="Y968" s="1459"/>
      <c r="Z968" s="1459"/>
      <c r="AA968" s="1460"/>
      <c r="AB968" s="1458" t="s">
        <v>426</v>
      </c>
      <c r="AC968" s="1459"/>
      <c r="AD968" s="1459"/>
      <c r="AE968" s="1459"/>
      <c r="AF968" s="1459"/>
      <c r="AG968" s="1459"/>
      <c r="AH968" s="1459"/>
      <c r="AI968" s="1460"/>
      <c r="AJ968" s="1458" t="s">
        <v>427</v>
      </c>
      <c r="AK968" s="1459"/>
      <c r="AL968" s="1459"/>
      <c r="AM968" s="1459"/>
      <c r="AN968" s="1459"/>
      <c r="AO968" s="1459"/>
      <c r="AP968" s="1459"/>
      <c r="AQ968" s="14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120" t="s">
        <v>419</v>
      </c>
      <c r="E969" s="1121"/>
      <c r="F969" s="1121"/>
      <c r="G969" s="1121"/>
      <c r="H969" s="1121"/>
      <c r="I969" s="1121"/>
      <c r="J969" s="1121"/>
      <c r="K969" s="1121"/>
      <c r="L969" s="1121"/>
      <c r="M969" s="1121"/>
      <c r="N969" s="1121"/>
      <c r="O969" s="1121"/>
      <c r="P969" s="1121"/>
      <c r="Q969" s="1122"/>
      <c r="R969" s="1123">
        <f>IF(ISNA(IF($BA$827="4%",(INDEX($BC$833:$BG$889,MATCH($BO$833,$BB$842:$BB$899,0),MATCH(D969,$BC$830:$BG$830,0))),(INDEX($BJ$842:$BN$899,MATCH($BO$833,$BI$842:$BI$899,0),MATCH(D969,$BJ$840:$BN$840,0))))),0,IF($BA$827="4%",(INDEX($BC$833:$BG$889,MATCH($BO$833,$BB$842:$BB$899,0),MATCH(D969,$BC$830:$BG$830,0))),(INDEX($BJ$842:$BN$899,MATCH($BO$833,$BI$842:$BI$899,0),MATCH(D969,$BJ$840:$BN$840,0)))))</f>
        <v>689665</v>
      </c>
      <c r="S969" s="1123"/>
      <c r="T969" s="1123"/>
      <c r="U969" s="1123"/>
      <c r="V969" s="1123"/>
      <c r="W969" s="1123"/>
      <c r="X969" s="1123"/>
      <c r="Y969" s="1123"/>
      <c r="Z969" s="1123"/>
      <c r="AA969" s="1123"/>
      <c r="AB969" s="1455">
        <f>BN659</f>
        <v>38</v>
      </c>
      <c r="AC969" s="1456"/>
      <c r="AD969" s="1456"/>
      <c r="AE969" s="1456"/>
      <c r="AF969" s="1456"/>
      <c r="AG969" s="1456"/>
      <c r="AH969" s="1456"/>
      <c r="AI969" s="1457"/>
      <c r="AJ969" s="1225">
        <f>IF(ISERROR((R969*AB969)),0,(R969*AB969))</f>
        <v>26207270</v>
      </c>
      <c r="AK969" s="1226"/>
      <c r="AL969" s="1226"/>
      <c r="AM969" s="1226"/>
      <c r="AN969" s="1226"/>
      <c r="AO969" s="1226"/>
      <c r="AP969" s="1226"/>
      <c r="AQ969" s="122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0" t="s">
        <v>442</v>
      </c>
      <c r="E970" s="1121"/>
      <c r="F970" s="1121"/>
      <c r="G970" s="1121"/>
      <c r="H970" s="1121"/>
      <c r="I970" s="1121"/>
      <c r="J970" s="1121"/>
      <c r="K970" s="1121"/>
      <c r="L970" s="1121"/>
      <c r="M970" s="1121"/>
      <c r="N970" s="1121"/>
      <c r="O970" s="1121"/>
      <c r="P970" s="1121"/>
      <c r="Q970" s="1122"/>
      <c r="R970" s="1123">
        <f>IF(ISNA(IF($BA$827="4%",(INDEX($BC$833:$BG$889,MATCH($BO$833,$BB$842:$BB$899,0),MATCH(D970,$BC$830:$BG$830,0))),(INDEX($BJ$842:$BN$899,MATCH($BO$833,$BI$842:$BI$899,0),MATCH(D970,$BJ$840:$BN$840,0))))),0,IF($BA$827="4%",(INDEX($BC$833:$BG$889,MATCH($BO$833,$BB$842:$BB$899,0),MATCH(D970,$BC$830:$BG$830,0))),(INDEX($BJ$842:$BN$899,MATCH($BO$833,$BI$842:$BI$899,0),MATCH(D970,$BJ$840:$BN$840,0)))))</f>
        <v>795177</v>
      </c>
      <c r="S970" s="1123"/>
      <c r="T970" s="1123"/>
      <c r="U970" s="1123"/>
      <c r="V970" s="1123"/>
      <c r="W970" s="1123"/>
      <c r="X970" s="1123"/>
      <c r="Y970" s="1123"/>
      <c r="Z970" s="1123"/>
      <c r="AA970" s="1123"/>
      <c r="AB970" s="1455">
        <f>BS659</f>
        <v>27</v>
      </c>
      <c r="AC970" s="1456"/>
      <c r="AD970" s="1456"/>
      <c r="AE970" s="1456"/>
      <c r="AF970" s="1456"/>
      <c r="AG970" s="1456"/>
      <c r="AH970" s="1456"/>
      <c r="AI970" s="1457"/>
      <c r="AJ970" s="1225">
        <f>IF(ISERROR((R970*AB970)),0,(R970*AB970))</f>
        <v>21469779</v>
      </c>
      <c r="AK970" s="1226"/>
      <c r="AL970" s="1226"/>
      <c r="AM970" s="1226"/>
      <c r="AN970" s="1226"/>
      <c r="AO970" s="1226"/>
      <c r="AP970" s="1226"/>
      <c r="AQ970" s="122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0" t="s">
        <v>780</v>
      </c>
      <c r="E971" s="1121"/>
      <c r="F971" s="1121"/>
      <c r="G971" s="1121"/>
      <c r="H971" s="1121"/>
      <c r="I971" s="1121"/>
      <c r="J971" s="1121"/>
      <c r="K971" s="1121"/>
      <c r="L971" s="1121"/>
      <c r="M971" s="1121"/>
      <c r="N971" s="1121"/>
      <c r="O971" s="1121"/>
      <c r="P971" s="1121"/>
      <c r="Q971" s="1122"/>
      <c r="R971" s="1123">
        <f>IF(ISNA(IF($BA$827="4%",(INDEX($BC$833:$BG$889,MATCH($BO$833,$BB$842:$BB$899,0),MATCH(D971,$BC$830:$BG$830,0))),(INDEX($BJ$842:$BN$899,MATCH($BO$833,$BI$842:$BI$899,0),MATCH(D971,$BJ$840:$BN$840,0))))),0,IF($BA$827="4%",(INDEX($BC$833:$BG$889,MATCH($BO$833,$BB$842:$BB$899,0),MATCH(D971,$BC$830:$BG$830,0))),(INDEX($BJ$842:$BN$899,MATCH($BO$833,$BI$842:$BI$899,0),MATCH(D971,$BJ$840:$BN$840,0)))))</f>
        <v>959200</v>
      </c>
      <c r="S971" s="1123"/>
      <c r="T971" s="1123"/>
      <c r="U971" s="1123"/>
      <c r="V971" s="1123"/>
      <c r="W971" s="1123"/>
      <c r="X971" s="1123"/>
      <c r="Y971" s="1123"/>
      <c r="Z971" s="1123"/>
      <c r="AA971" s="1123"/>
      <c r="AB971" s="1455">
        <f>BX659</f>
        <v>5</v>
      </c>
      <c r="AC971" s="1456"/>
      <c r="AD971" s="1456"/>
      <c r="AE971" s="1456"/>
      <c r="AF971" s="1456"/>
      <c r="AG971" s="1456"/>
      <c r="AH971" s="1456"/>
      <c r="AI971" s="1457"/>
      <c r="AJ971" s="1225">
        <f>IF(ISERROR((R971*AB971)),0,(R971*AB971))</f>
        <v>4796000</v>
      </c>
      <c r="AK971" s="1226"/>
      <c r="AL971" s="1226"/>
      <c r="AM971" s="1226"/>
      <c r="AN971" s="1226"/>
      <c r="AO971" s="1226"/>
      <c r="AP971" s="1226"/>
      <c r="AQ971" s="122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0" t="s">
        <v>781</v>
      </c>
      <c r="E972" s="1121"/>
      <c r="F972" s="1121"/>
      <c r="G972" s="1121"/>
      <c r="H972" s="1121"/>
      <c r="I972" s="1121"/>
      <c r="J972" s="1121"/>
      <c r="K972" s="1121"/>
      <c r="L972" s="1121"/>
      <c r="M972" s="1121"/>
      <c r="N972" s="1121"/>
      <c r="O972" s="1121"/>
      <c r="P972" s="1121"/>
      <c r="Q972" s="1122"/>
      <c r="R972" s="1123">
        <f>IF(ISNA(IF($BA$827="4%",(INDEX($BC$833:$BG$889,MATCH($BO$833,$BB$842:$BB$899,0),MATCH(D972,$BC$830:$BG$830,0))),(INDEX($BJ$842:$BN$899,MATCH($BO$833,$BI$842:$BI$899,0),MATCH(D972,$BJ$840:$BN$840,0))))),0,IF($BA$827="4%",(INDEX($BC$833:$BG$889,MATCH($BO$833,$BB$842:$BB$899,0),MATCH(D972,$BC$830:$BG$830,0))),(INDEX($BJ$842:$BN$899,MATCH($BO$833,$BI$842:$BI$899,0),MATCH(D972,$BJ$840:$BN$840,0)))))</f>
        <v>1227776</v>
      </c>
      <c r="S972" s="1123"/>
      <c r="T972" s="1123"/>
      <c r="U972" s="1123"/>
      <c r="V972" s="1123"/>
      <c r="W972" s="1123"/>
      <c r="X972" s="1123"/>
      <c r="Y972" s="1123"/>
      <c r="Z972" s="1123"/>
      <c r="AA972" s="1123"/>
      <c r="AB972" s="1455">
        <f>CC659</f>
        <v>0</v>
      </c>
      <c r="AC972" s="1456"/>
      <c r="AD972" s="1456"/>
      <c r="AE972" s="1456"/>
      <c r="AF972" s="1456"/>
      <c r="AG972" s="1456"/>
      <c r="AH972" s="1456"/>
      <c r="AI972" s="1457"/>
      <c r="AJ972" s="1225">
        <f>IF(ISERROR((R972*AB972)),0,(R972*AB972))</f>
        <v>0</v>
      </c>
      <c r="AK972" s="1226"/>
      <c r="AL972" s="1226"/>
      <c r="AM972" s="1226"/>
      <c r="AN972" s="1226"/>
      <c r="AO972" s="1226"/>
      <c r="AP972" s="1226"/>
      <c r="AQ972" s="122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0" t="s">
        <v>791</v>
      </c>
      <c r="E973" s="1121"/>
      <c r="F973" s="1121"/>
      <c r="G973" s="1121"/>
      <c r="H973" s="1121"/>
      <c r="I973" s="1121"/>
      <c r="J973" s="1121"/>
      <c r="K973" s="1121"/>
      <c r="L973" s="1121"/>
      <c r="M973" s="1121"/>
      <c r="N973" s="1121"/>
      <c r="O973" s="1121"/>
      <c r="P973" s="1121"/>
      <c r="Q973" s="1122"/>
      <c r="R973" s="1123">
        <f>IF(ISNA(IF($BA$827="4%",(INDEX($BC$833:$BG$889,MATCH($BO$833,$BB$842:$BB$899,0),MATCH(D973,$BC$830:$BG$830,0))),(INDEX($BJ$842:$BN$899,MATCH($BO$833,$BI$842:$BI$899,0),MATCH(D973,$BJ$840:$BN$840,0))))),0,IF($BA$827="4%",(INDEX($BC$833:$BG$889,MATCH($BO$833,$BB$842:$BB$899,0),MATCH(D973,$BC$830:$BG$830,0))),(INDEX($BJ$842:$BN$899,MATCH($BO$833,$BI$842:$BI$899,0),MATCH(D973,$BJ$840:$BN$840,0)))))</f>
        <v>1367819</v>
      </c>
      <c r="S973" s="1123"/>
      <c r="T973" s="1123"/>
      <c r="U973" s="1123"/>
      <c r="V973" s="1123"/>
      <c r="W973" s="1123"/>
      <c r="X973" s="1123"/>
      <c r="Y973" s="1123"/>
      <c r="Z973" s="1123"/>
      <c r="AA973" s="1123"/>
      <c r="AB973" s="1455">
        <f>CM659+CH659</f>
        <v>0</v>
      </c>
      <c r="AC973" s="1456"/>
      <c r="AD973" s="1456"/>
      <c r="AE973" s="1456"/>
      <c r="AF973" s="1456"/>
      <c r="AG973" s="1456"/>
      <c r="AH973" s="1456"/>
      <c r="AI973" s="1457"/>
      <c r="AJ973" s="1225">
        <f>IF(ISERROR((R973*AB973)),0,(R973*AB973))</f>
        <v>0</v>
      </c>
      <c r="AK973" s="1226"/>
      <c r="AL973" s="1226"/>
      <c r="AM973" s="1226"/>
      <c r="AN973" s="1226"/>
      <c r="AO973" s="1226"/>
      <c r="AP973" s="1226"/>
      <c r="AQ973" s="122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1" t="s">
        <v>960</v>
      </c>
      <c r="C974" s="1132"/>
      <c r="D974" s="1132"/>
      <c r="E974" s="1132"/>
      <c r="F974" s="1132"/>
      <c r="G974" s="1132"/>
      <c r="H974" s="1132"/>
      <c r="I974" s="1132"/>
      <c r="J974" s="1132"/>
      <c r="K974" s="1132"/>
      <c r="L974" s="1132"/>
      <c r="M974" s="1132"/>
      <c r="N974" s="1132"/>
      <c r="O974" s="1132"/>
      <c r="P974" s="1132"/>
      <c r="Q974" s="1132"/>
      <c r="R974" s="1132"/>
      <c r="S974" s="1132"/>
      <c r="T974" s="1132"/>
      <c r="U974" s="1132"/>
      <c r="V974" s="1132"/>
      <c r="W974" s="1132"/>
      <c r="X974" s="1132"/>
      <c r="Y974" s="1132"/>
      <c r="Z974" s="1132"/>
      <c r="AA974" s="1133"/>
      <c r="AB974" s="1455">
        <f>SUM(AB969:AI973)</f>
        <v>70</v>
      </c>
      <c r="AC974" s="1456"/>
      <c r="AD974" s="1456"/>
      <c r="AE974" s="1456"/>
      <c r="AF974" s="1456"/>
      <c r="AG974" s="1456"/>
      <c r="AH974" s="1456"/>
      <c r="AI974" s="1457"/>
      <c r="AJ974" s="1225"/>
      <c r="AK974" s="1226"/>
      <c r="AL974" s="1226"/>
      <c r="AM974" s="1226"/>
      <c r="AN974" s="1226"/>
      <c r="AO974" s="1226"/>
      <c r="AP974" s="1226"/>
      <c r="AQ974" s="122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7" t="s">
        <v>747</v>
      </c>
      <c r="C975" s="1478"/>
      <c r="D975" s="1478"/>
      <c r="E975" s="1478"/>
      <c r="F975" s="1478"/>
      <c r="G975" s="1478"/>
      <c r="H975" s="1478"/>
      <c r="I975" s="1478"/>
      <c r="J975" s="1478"/>
      <c r="K975" s="1478"/>
      <c r="L975" s="1478"/>
      <c r="M975" s="1478"/>
      <c r="N975" s="1478"/>
      <c r="O975" s="1478"/>
      <c r="P975" s="1478"/>
      <c r="Q975" s="1478"/>
      <c r="R975" s="1478"/>
      <c r="S975" s="1478"/>
      <c r="T975" s="1478"/>
      <c r="U975" s="1478"/>
      <c r="V975" s="1478"/>
      <c r="W975" s="1478"/>
      <c r="X975" s="1478"/>
      <c r="Y975" s="1478"/>
      <c r="Z975" s="1478"/>
      <c r="AA975" s="1478"/>
      <c r="AB975" s="1478"/>
      <c r="AC975" s="1478"/>
      <c r="AD975" s="1478"/>
      <c r="AE975" s="1478"/>
      <c r="AF975" s="1478"/>
      <c r="AG975" s="1478"/>
      <c r="AH975" s="1478"/>
      <c r="AI975" s="1479"/>
      <c r="AJ975" s="1225">
        <f>SUM(AJ969:AQ973)</f>
        <v>52473049</v>
      </c>
      <c r="AK975" s="1226"/>
      <c r="AL975" s="1226"/>
      <c r="AM975" s="1226"/>
      <c r="AN975" s="1226"/>
      <c r="AO975" s="1226"/>
      <c r="AP975" s="1226"/>
      <c r="AQ975" s="122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2"/>
      <c r="C976" s="1223"/>
      <c r="D976" s="1223"/>
      <c r="E976" s="1223"/>
      <c r="F976" s="1223"/>
      <c r="G976" s="1223"/>
      <c r="H976" s="1223"/>
      <c r="I976" s="1223"/>
      <c r="J976" s="1223"/>
      <c r="K976" s="1223"/>
      <c r="L976" s="1223"/>
      <c r="M976" s="1223"/>
      <c r="N976" s="1223"/>
      <c r="O976" s="1223"/>
      <c r="P976" s="1223"/>
      <c r="Q976" s="1223"/>
      <c r="R976" s="1223"/>
      <c r="S976" s="1223"/>
      <c r="T976" s="1223"/>
      <c r="U976" s="1223"/>
      <c r="V976" s="1223"/>
      <c r="W976" s="1223"/>
      <c r="X976" s="1223"/>
      <c r="Y976" s="1223"/>
      <c r="Z976" s="1223"/>
      <c r="AA976" s="1223"/>
      <c r="AB976" s="1223"/>
      <c r="AC976" s="1223"/>
      <c r="AD976" s="1223"/>
      <c r="AE976" s="1224"/>
      <c r="AF976" s="1219" t="s">
        <v>479</v>
      </c>
      <c r="AG976" s="1220"/>
      <c r="AH976" s="1220"/>
      <c r="AI976" s="1221"/>
      <c r="AJ976" s="1222"/>
      <c r="AK976" s="1223"/>
      <c r="AL976" s="1223"/>
      <c r="AM976" s="1223"/>
      <c r="AN976" s="1223"/>
      <c r="AO976" s="1223"/>
      <c r="AP976" s="1223"/>
      <c r="AQ976" s="122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4" t="s">
        <v>1877</v>
      </c>
      <c r="E977" s="1125"/>
      <c r="F977" s="1125"/>
      <c r="G977" s="1125"/>
      <c r="H977" s="1125"/>
      <c r="I977" s="1125"/>
      <c r="J977" s="1125"/>
      <c r="K977" s="1125"/>
      <c r="L977" s="1125"/>
      <c r="M977" s="1125"/>
      <c r="N977" s="1125"/>
      <c r="O977" s="1125"/>
      <c r="P977" s="1125"/>
      <c r="Q977" s="1125"/>
      <c r="R977" s="1125"/>
      <c r="S977" s="1125"/>
      <c r="T977" s="1125"/>
      <c r="U977" s="1125"/>
      <c r="V977" s="1125"/>
      <c r="W977" s="1125"/>
      <c r="X977" s="1125"/>
      <c r="Y977" s="1125"/>
      <c r="Z977" s="1125"/>
      <c r="AA977" s="1125"/>
      <c r="AB977" s="1125"/>
      <c r="AC977" s="1125"/>
      <c r="AD977" s="1125"/>
      <c r="AE977" s="1126"/>
      <c r="AF977" s="82"/>
      <c r="AG977" s="1129" t="s">
        <v>108</v>
      </c>
      <c r="AH977" s="1130"/>
      <c r="AI977" s="85"/>
      <c r="AJ977" s="1146">
        <f>ROUND(IF(AND(AG977="yes",D983&lt;&gt;""),AJ975*0.2,0),0)</f>
        <v>10494610</v>
      </c>
      <c r="AK977" s="1147"/>
      <c r="AL977" s="1147"/>
      <c r="AM977" s="1147"/>
      <c r="AN977" s="1147"/>
      <c r="AO977" s="1147"/>
      <c r="AP977" s="1147"/>
      <c r="AQ977" s="114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67" t="s">
        <v>2307</v>
      </c>
      <c r="E978" s="1468"/>
      <c r="F978" s="1468"/>
      <c r="G978" s="1468"/>
      <c r="H978" s="1468"/>
      <c r="I978" s="1468"/>
      <c r="J978" s="1468"/>
      <c r="K978" s="1468"/>
      <c r="L978" s="1468"/>
      <c r="M978" s="1468"/>
      <c r="N978" s="1468"/>
      <c r="O978" s="1468"/>
      <c r="P978" s="1468"/>
      <c r="Q978" s="1468"/>
      <c r="R978" s="1468"/>
      <c r="S978" s="1468"/>
      <c r="T978" s="1468"/>
      <c r="U978" s="1468"/>
      <c r="V978" s="1468"/>
      <c r="W978" s="1468"/>
      <c r="X978" s="1468"/>
      <c r="Y978" s="1468"/>
      <c r="Z978" s="1468"/>
      <c r="AA978" s="1468"/>
      <c r="AB978" s="1468"/>
      <c r="AC978" s="1468"/>
      <c r="AD978" s="1468"/>
      <c r="AE978" s="1469"/>
      <c r="AF978" s="79"/>
      <c r="AG978" s="21"/>
      <c r="AH978" s="21"/>
      <c r="AI978" s="83"/>
      <c r="AJ978" s="1149"/>
      <c r="AK978" s="1150"/>
      <c r="AL978" s="1150"/>
      <c r="AM978" s="1150"/>
      <c r="AN978" s="1150"/>
      <c r="AO978" s="1150"/>
      <c r="AP978" s="1150"/>
      <c r="AQ978" s="11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67"/>
      <c r="E979" s="1468"/>
      <c r="F979" s="1468"/>
      <c r="G979" s="1468"/>
      <c r="H979" s="1468"/>
      <c r="I979" s="1468"/>
      <c r="J979" s="1468"/>
      <c r="K979" s="1468"/>
      <c r="L979" s="1468"/>
      <c r="M979" s="1468"/>
      <c r="N979" s="1468"/>
      <c r="O979" s="1468"/>
      <c r="P979" s="1468"/>
      <c r="Q979" s="1468"/>
      <c r="R979" s="1468"/>
      <c r="S979" s="1468"/>
      <c r="T979" s="1468"/>
      <c r="U979" s="1468"/>
      <c r="V979" s="1468"/>
      <c r="W979" s="1468"/>
      <c r="X979" s="1468"/>
      <c r="Y979" s="1468"/>
      <c r="Z979" s="1468"/>
      <c r="AA979" s="1468"/>
      <c r="AB979" s="1468"/>
      <c r="AC979" s="1468"/>
      <c r="AD979" s="1468"/>
      <c r="AE979" s="1469"/>
      <c r="AF979" s="79"/>
      <c r="AG979" s="21"/>
      <c r="AH979" s="21"/>
      <c r="AI979" s="83"/>
      <c r="AJ979" s="1149"/>
      <c r="AK979" s="1150"/>
      <c r="AL979" s="1150"/>
      <c r="AM979" s="1150"/>
      <c r="AN979" s="1150"/>
      <c r="AO979" s="1150"/>
      <c r="AP979" s="1150"/>
      <c r="AQ979" s="115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67"/>
      <c r="E980" s="1468"/>
      <c r="F980" s="1468"/>
      <c r="G980" s="1468"/>
      <c r="H980" s="1468"/>
      <c r="I980" s="1468"/>
      <c r="J980" s="1468"/>
      <c r="K980" s="1468"/>
      <c r="L980" s="1468"/>
      <c r="M980" s="1468"/>
      <c r="N980" s="1468"/>
      <c r="O980" s="1468"/>
      <c r="P980" s="1468"/>
      <c r="Q980" s="1468"/>
      <c r="R980" s="1468"/>
      <c r="S980" s="1468"/>
      <c r="T980" s="1468"/>
      <c r="U980" s="1468"/>
      <c r="V980" s="1468"/>
      <c r="W980" s="1468"/>
      <c r="X980" s="1468"/>
      <c r="Y980" s="1468"/>
      <c r="Z980" s="1468"/>
      <c r="AA980" s="1468"/>
      <c r="AB980" s="1468"/>
      <c r="AC980" s="1468"/>
      <c r="AD980" s="1468"/>
      <c r="AE980" s="1469"/>
      <c r="AF980" s="79"/>
      <c r="AG980" s="21"/>
      <c r="AH980" s="21"/>
      <c r="AI980" s="83"/>
      <c r="AJ980" s="1149"/>
      <c r="AK980" s="1150"/>
      <c r="AL980" s="1150"/>
      <c r="AM980" s="1150"/>
      <c r="AN980" s="1150"/>
      <c r="AO980" s="1150"/>
      <c r="AP980" s="1150"/>
      <c r="AQ980" s="11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67"/>
      <c r="E981" s="1468"/>
      <c r="F981" s="1468"/>
      <c r="G981" s="1468"/>
      <c r="H981" s="1468"/>
      <c r="I981" s="1468"/>
      <c r="J981" s="1468"/>
      <c r="K981" s="1468"/>
      <c r="L981" s="1468"/>
      <c r="M981" s="1468"/>
      <c r="N981" s="1468"/>
      <c r="O981" s="1468"/>
      <c r="P981" s="1468"/>
      <c r="Q981" s="1468"/>
      <c r="R981" s="1468"/>
      <c r="S981" s="1468"/>
      <c r="T981" s="1468"/>
      <c r="U981" s="1468"/>
      <c r="V981" s="1468"/>
      <c r="W981" s="1468"/>
      <c r="X981" s="1468"/>
      <c r="Y981" s="1468"/>
      <c r="Z981" s="1468"/>
      <c r="AA981" s="1468"/>
      <c r="AB981" s="1468"/>
      <c r="AC981" s="1468"/>
      <c r="AD981" s="1468"/>
      <c r="AE981" s="1469"/>
      <c r="AF981" s="79"/>
      <c r="AG981" s="21"/>
      <c r="AH981" s="21"/>
      <c r="AI981" s="83"/>
      <c r="AJ981" s="1149"/>
      <c r="AK981" s="1150"/>
      <c r="AL981" s="1150"/>
      <c r="AM981" s="1150"/>
      <c r="AN981" s="1150"/>
      <c r="AO981" s="1150"/>
      <c r="AP981" s="1150"/>
      <c r="AQ981" s="11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70" t="s">
        <v>2255</v>
      </c>
      <c r="E982" s="1471"/>
      <c r="F982" s="1471"/>
      <c r="G982" s="1471"/>
      <c r="H982" s="1471"/>
      <c r="I982" s="1471"/>
      <c r="J982" s="1471"/>
      <c r="K982" s="1471"/>
      <c r="L982" s="1471"/>
      <c r="M982" s="1471"/>
      <c r="N982" s="1471"/>
      <c r="O982" s="1471"/>
      <c r="P982" s="1471"/>
      <c r="Q982" s="1471"/>
      <c r="R982" s="1471"/>
      <c r="S982" s="1471"/>
      <c r="T982" s="1471"/>
      <c r="U982" s="1471"/>
      <c r="V982" s="1471"/>
      <c r="W982" s="1471"/>
      <c r="X982" s="1471"/>
      <c r="Y982" s="1471"/>
      <c r="Z982" s="1471"/>
      <c r="AA982" s="1471"/>
      <c r="AB982" s="1471"/>
      <c r="AC982" s="1471"/>
      <c r="AD982" s="1471"/>
      <c r="AE982" s="1472"/>
      <c r="AF982" s="79"/>
      <c r="AG982" s="21"/>
      <c r="AH982" s="21"/>
      <c r="AI982" s="83"/>
      <c r="AJ982" s="1149"/>
      <c r="AK982" s="1150"/>
      <c r="AL982" s="1150"/>
      <c r="AM982" s="1150"/>
      <c r="AN982" s="1150"/>
      <c r="AO982" s="1150"/>
      <c r="AP982" s="1150"/>
      <c r="AQ982" s="11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52" t="s">
        <v>2485</v>
      </c>
      <c r="E983" s="1453"/>
      <c r="F983" s="1453"/>
      <c r="G983" s="1453"/>
      <c r="H983" s="1453"/>
      <c r="I983" s="1453"/>
      <c r="J983" s="1453"/>
      <c r="K983" s="1453"/>
      <c r="L983" s="1453"/>
      <c r="M983" s="1453"/>
      <c r="N983" s="1453"/>
      <c r="O983" s="1453"/>
      <c r="P983" s="1453"/>
      <c r="Q983" s="1453"/>
      <c r="R983" s="1453"/>
      <c r="S983" s="1453"/>
      <c r="T983" s="1453"/>
      <c r="U983" s="1453"/>
      <c r="V983" s="1453"/>
      <c r="W983" s="1453"/>
      <c r="X983" s="1453"/>
      <c r="Y983" s="1453"/>
      <c r="Z983" s="1453"/>
      <c r="AA983" s="1453"/>
      <c r="AB983" s="1453"/>
      <c r="AC983" s="1453"/>
      <c r="AD983" s="1453"/>
      <c r="AE983" s="1454"/>
      <c r="AF983" s="80"/>
      <c r="AG983" s="11"/>
      <c r="AH983" s="11"/>
      <c r="AI983" s="81"/>
      <c r="AJ983" s="1152"/>
      <c r="AK983" s="1153"/>
      <c r="AL983" s="1153"/>
      <c r="AM983" s="1153"/>
      <c r="AN983" s="1153"/>
      <c r="AO983" s="1153"/>
      <c r="AP983" s="1153"/>
      <c r="AQ983" s="11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69" t="s">
        <v>1984</v>
      </c>
      <c r="E984" s="1170"/>
      <c r="F984" s="1170"/>
      <c r="G984" s="1170"/>
      <c r="H984" s="1170"/>
      <c r="I984" s="1170"/>
      <c r="J984" s="1170"/>
      <c r="K984" s="1170"/>
      <c r="L984" s="1170"/>
      <c r="M984" s="1170"/>
      <c r="N984" s="1170"/>
      <c r="O984" s="1170"/>
      <c r="P984" s="1170"/>
      <c r="Q984" s="1170"/>
      <c r="R984" s="1170"/>
      <c r="S984" s="1170"/>
      <c r="T984" s="1170"/>
      <c r="U984" s="1170"/>
      <c r="V984" s="1170"/>
      <c r="W984" s="1170"/>
      <c r="X984" s="1170"/>
      <c r="Y984" s="1170"/>
      <c r="Z984" s="1170"/>
      <c r="AA984" s="1170"/>
      <c r="AB984" s="1170"/>
      <c r="AC984" s="1170"/>
      <c r="AD984" s="1170"/>
      <c r="AE984" s="1171"/>
      <c r="AF984" s="82"/>
      <c r="AG984" s="1127" t="s">
        <v>482</v>
      </c>
      <c r="AH984" s="1128"/>
      <c r="AI984" s="85"/>
      <c r="AJ984" s="1146">
        <f>ROUND(IF(AG984="yes",AJ975*0.05,0),0)</f>
        <v>0</v>
      </c>
      <c r="AK984" s="1147"/>
      <c r="AL984" s="1147"/>
      <c r="AM984" s="1147"/>
      <c r="AN984" s="1147"/>
      <c r="AO984" s="1147"/>
      <c r="AP984" s="1147"/>
      <c r="AQ984" s="11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67" t="s">
        <v>1878</v>
      </c>
      <c r="E985" s="1468"/>
      <c r="F985" s="1468"/>
      <c r="G985" s="1468"/>
      <c r="H985" s="1468"/>
      <c r="I985" s="1468"/>
      <c r="J985" s="1468"/>
      <c r="K985" s="1468"/>
      <c r="L985" s="1468"/>
      <c r="M985" s="1468"/>
      <c r="N985" s="1468"/>
      <c r="O985" s="1468"/>
      <c r="P985" s="1468"/>
      <c r="Q985" s="1468"/>
      <c r="R985" s="1468"/>
      <c r="S985" s="1468"/>
      <c r="T985" s="1468"/>
      <c r="U985" s="1468"/>
      <c r="V985" s="1468"/>
      <c r="W985" s="1468"/>
      <c r="X985" s="1468"/>
      <c r="Y985" s="1468"/>
      <c r="Z985" s="1468"/>
      <c r="AA985" s="1468"/>
      <c r="AB985" s="1468"/>
      <c r="AC985" s="1468"/>
      <c r="AD985" s="1468"/>
      <c r="AE985" s="1469"/>
      <c r="AF985" s="79"/>
      <c r="AG985" s="21"/>
      <c r="AH985" s="21"/>
      <c r="AI985" s="83"/>
      <c r="AJ985" s="1149"/>
      <c r="AK985" s="1150"/>
      <c r="AL985" s="1150"/>
      <c r="AM985" s="1150"/>
      <c r="AN985" s="1150"/>
      <c r="AO985" s="1150"/>
      <c r="AP985" s="1150"/>
      <c r="AQ985" s="11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67"/>
      <c r="E986" s="1468"/>
      <c r="F986" s="1468"/>
      <c r="G986" s="1468"/>
      <c r="H986" s="1468"/>
      <c r="I986" s="1468"/>
      <c r="J986" s="1468"/>
      <c r="K986" s="1468"/>
      <c r="L986" s="1468"/>
      <c r="M986" s="1468"/>
      <c r="N986" s="1468"/>
      <c r="O986" s="1468"/>
      <c r="P986" s="1468"/>
      <c r="Q986" s="1468"/>
      <c r="R986" s="1468"/>
      <c r="S986" s="1468"/>
      <c r="T986" s="1468"/>
      <c r="U986" s="1468"/>
      <c r="V986" s="1468"/>
      <c r="W986" s="1468"/>
      <c r="X986" s="1468"/>
      <c r="Y986" s="1468"/>
      <c r="Z986" s="1468"/>
      <c r="AA986" s="1468"/>
      <c r="AB986" s="1468"/>
      <c r="AC986" s="1468"/>
      <c r="AD986" s="1468"/>
      <c r="AE986" s="1469"/>
      <c r="AF986" s="79"/>
      <c r="AG986" s="21"/>
      <c r="AH986" s="21"/>
      <c r="AI986" s="83"/>
      <c r="AJ986" s="1149"/>
      <c r="AK986" s="1150"/>
      <c r="AL986" s="1150"/>
      <c r="AM986" s="1150"/>
      <c r="AN986" s="1150"/>
      <c r="AO986" s="1150"/>
      <c r="AP986" s="1150"/>
      <c r="AQ986" s="11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67"/>
      <c r="E987" s="1468"/>
      <c r="F987" s="1468"/>
      <c r="G987" s="1468"/>
      <c r="H987" s="1468"/>
      <c r="I987" s="1468"/>
      <c r="J987" s="1468"/>
      <c r="K987" s="1468"/>
      <c r="L987" s="1468"/>
      <c r="M987" s="1468"/>
      <c r="N987" s="1468"/>
      <c r="O987" s="1468"/>
      <c r="P987" s="1468"/>
      <c r="Q987" s="1468"/>
      <c r="R987" s="1468"/>
      <c r="S987" s="1468"/>
      <c r="T987" s="1468"/>
      <c r="U987" s="1468"/>
      <c r="V987" s="1468"/>
      <c r="W987" s="1468"/>
      <c r="X987" s="1468"/>
      <c r="Y987" s="1468"/>
      <c r="Z987" s="1468"/>
      <c r="AA987" s="1468"/>
      <c r="AB987" s="1468"/>
      <c r="AC987" s="1468"/>
      <c r="AD987" s="1468"/>
      <c r="AE987" s="1469"/>
      <c r="AF987" s="79"/>
      <c r="AG987" s="21"/>
      <c r="AH987" s="21"/>
      <c r="AI987" s="83"/>
      <c r="AJ987" s="1149"/>
      <c r="AK987" s="1150"/>
      <c r="AL987" s="1150"/>
      <c r="AM987" s="1150"/>
      <c r="AN987" s="1150"/>
      <c r="AO987" s="1150"/>
      <c r="AP987" s="1150"/>
      <c r="AQ987" s="11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67"/>
      <c r="E988" s="1468"/>
      <c r="F988" s="1468"/>
      <c r="G988" s="1468"/>
      <c r="H988" s="1468"/>
      <c r="I988" s="1468"/>
      <c r="J988" s="1468"/>
      <c r="K988" s="1468"/>
      <c r="L988" s="1468"/>
      <c r="M988" s="1468"/>
      <c r="N988" s="1468"/>
      <c r="O988" s="1468"/>
      <c r="P988" s="1468"/>
      <c r="Q988" s="1468"/>
      <c r="R988" s="1468"/>
      <c r="S988" s="1468"/>
      <c r="T988" s="1468"/>
      <c r="U988" s="1468"/>
      <c r="V988" s="1468"/>
      <c r="W988" s="1468"/>
      <c r="X988" s="1468"/>
      <c r="Y988" s="1468"/>
      <c r="Z988" s="1468"/>
      <c r="AA988" s="1468"/>
      <c r="AB988" s="1468"/>
      <c r="AC988" s="1468"/>
      <c r="AD988" s="1468"/>
      <c r="AE988" s="1469"/>
      <c r="AF988" s="79"/>
      <c r="AG988" s="21"/>
      <c r="AH988" s="21"/>
      <c r="AI988" s="83"/>
      <c r="AJ988" s="1149"/>
      <c r="AK988" s="1150"/>
      <c r="AL988" s="1150"/>
      <c r="AM988" s="1150"/>
      <c r="AN988" s="1150"/>
      <c r="AO988" s="1150"/>
      <c r="AP988" s="1150"/>
      <c r="AQ988" s="1151"/>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70"/>
      <c r="E989" s="1471"/>
      <c r="F989" s="1471"/>
      <c r="G989" s="1471"/>
      <c r="H989" s="1471"/>
      <c r="I989" s="1471"/>
      <c r="J989" s="1471"/>
      <c r="K989" s="1471"/>
      <c r="L989" s="1471"/>
      <c r="M989" s="1471"/>
      <c r="N989" s="1471"/>
      <c r="O989" s="1471"/>
      <c r="P989" s="1471"/>
      <c r="Q989" s="1471"/>
      <c r="R989" s="1471"/>
      <c r="S989" s="1471"/>
      <c r="T989" s="1471"/>
      <c r="U989" s="1471"/>
      <c r="V989" s="1471"/>
      <c r="W989" s="1471"/>
      <c r="X989" s="1471"/>
      <c r="Y989" s="1471"/>
      <c r="Z989" s="1471"/>
      <c r="AA989" s="1471"/>
      <c r="AB989" s="1471"/>
      <c r="AC989" s="1471"/>
      <c r="AD989" s="1471"/>
      <c r="AE989" s="1472"/>
      <c r="AF989" s="80"/>
      <c r="AG989" s="11"/>
      <c r="AH989" s="11"/>
      <c r="AI989" s="81"/>
      <c r="AJ989" s="1152"/>
      <c r="AK989" s="1153"/>
      <c r="AL989" s="1153"/>
      <c r="AM989" s="1153"/>
      <c r="AN989" s="1153"/>
      <c r="AO989" s="1153"/>
      <c r="AP989" s="1153"/>
      <c r="AQ989" s="1154"/>
      <c r="AR989" s="43"/>
      <c r="AS989" s="43"/>
      <c r="AT989" s="43"/>
      <c r="AU989" s="43"/>
      <c r="AV989" s="43"/>
      <c r="AW989" s="43"/>
      <c r="AX989" s="43"/>
      <c r="AY989" s="43"/>
      <c r="AZ989" s="43">
        <v>1</v>
      </c>
      <c r="BA989" s="43">
        <f t="shared" ref="BA989:BA999" si="58">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69" t="s">
        <v>1985</v>
      </c>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84"/>
      <c r="AG990" s="1127" t="s">
        <v>482</v>
      </c>
      <c r="AH990" s="1128"/>
      <c r="AI990" s="85"/>
      <c r="AJ990" s="1146">
        <f>ROUND(IF(AG990="yes",AJ975*0.1,0),0)</f>
        <v>0</v>
      </c>
      <c r="AK990" s="1147"/>
      <c r="AL990" s="1147"/>
      <c r="AM990" s="1147"/>
      <c r="AN990" s="1147"/>
      <c r="AO990" s="1147"/>
      <c r="AP990" s="1147"/>
      <c r="AQ990" s="1148"/>
      <c r="AR990" s="43"/>
      <c r="AS990" s="43"/>
      <c r="AT990" s="43"/>
      <c r="AU990" s="43"/>
      <c r="AV990" s="43"/>
      <c r="AW990" s="43"/>
      <c r="AX990" s="43"/>
      <c r="AY990" s="43"/>
      <c r="AZ990" s="43">
        <v>2</v>
      </c>
      <c r="BA990" s="43">
        <f t="shared" si="58"/>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2" t="s">
        <v>1986</v>
      </c>
      <c r="E991" s="1163"/>
      <c r="F991" s="1163"/>
      <c r="G991" s="1163"/>
      <c r="H991" s="1163"/>
      <c r="I991" s="1163"/>
      <c r="J991" s="1163"/>
      <c r="K991" s="1163"/>
      <c r="L991" s="1163"/>
      <c r="M991" s="1163"/>
      <c r="N991" s="1163"/>
      <c r="O991" s="1163"/>
      <c r="P991" s="1163"/>
      <c r="Q991" s="1163"/>
      <c r="R991" s="1163"/>
      <c r="S991" s="1163"/>
      <c r="T991" s="1163"/>
      <c r="U991" s="1163"/>
      <c r="V991" s="1163"/>
      <c r="W991" s="1163"/>
      <c r="X991" s="1163"/>
      <c r="Y991" s="1163"/>
      <c r="Z991" s="1163"/>
      <c r="AA991" s="1163"/>
      <c r="AB991" s="1163"/>
      <c r="AC991" s="1163"/>
      <c r="AD991" s="1163"/>
      <c r="AE991" s="1164"/>
      <c r="AF991" s="79"/>
      <c r="AI991" s="83"/>
      <c r="AJ991" s="1149"/>
      <c r="AK991" s="1150"/>
      <c r="AL991" s="1150"/>
      <c r="AM991" s="1150"/>
      <c r="AN991" s="1150"/>
      <c r="AO991" s="1150"/>
      <c r="AP991" s="1150"/>
      <c r="AQ991" s="1151"/>
      <c r="AR991" s="43"/>
      <c r="AS991" s="43"/>
      <c r="AT991" s="43"/>
      <c r="AU991" s="43"/>
      <c r="AV991" s="43"/>
      <c r="AW991" s="43"/>
      <c r="AX991" s="43"/>
      <c r="AY991" s="43"/>
      <c r="AZ991" s="43">
        <v>3</v>
      </c>
      <c r="BA991" s="43">
        <f t="shared" si="58"/>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2"/>
      <c r="E992" s="1163"/>
      <c r="F992" s="1163"/>
      <c r="G992" s="1163"/>
      <c r="H992" s="1163"/>
      <c r="I992" s="1163"/>
      <c r="J992" s="1163"/>
      <c r="K992" s="1163"/>
      <c r="L992" s="1163"/>
      <c r="M992" s="1163"/>
      <c r="N992" s="1163"/>
      <c r="O992" s="1163"/>
      <c r="P992" s="1163"/>
      <c r="Q992" s="1163"/>
      <c r="R992" s="1163"/>
      <c r="S992" s="1163"/>
      <c r="T992" s="1163"/>
      <c r="U992" s="1163"/>
      <c r="V992" s="1163"/>
      <c r="W992" s="1163"/>
      <c r="X992" s="1163"/>
      <c r="Y992" s="1163"/>
      <c r="Z992" s="1163"/>
      <c r="AA992" s="1163"/>
      <c r="AB992" s="1163"/>
      <c r="AC992" s="1163"/>
      <c r="AD992" s="1163"/>
      <c r="AE992" s="1164"/>
      <c r="AF992" s="79"/>
      <c r="AG992" s="21"/>
      <c r="AH992" s="21"/>
      <c r="AI992" s="83"/>
      <c r="AJ992" s="1149"/>
      <c r="AK992" s="1150"/>
      <c r="AL992" s="1150"/>
      <c r="AM992" s="1150"/>
      <c r="AN992" s="1150"/>
      <c r="AO992" s="1150"/>
      <c r="AP992" s="1150"/>
      <c r="AQ992" s="1151"/>
      <c r="AR992" s="43"/>
      <c r="AS992" s="43"/>
      <c r="AT992" s="43"/>
      <c r="AU992" s="43"/>
      <c r="AV992" s="43"/>
      <c r="AW992" s="43"/>
      <c r="AX992" s="43"/>
      <c r="AY992" s="43"/>
      <c r="AZ992" s="41">
        <v>4</v>
      </c>
      <c r="BA992" s="43">
        <f t="shared" si="58"/>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80"/>
      <c r="AG993" s="11"/>
      <c r="AH993" s="11"/>
      <c r="AI993" s="81"/>
      <c r="AJ993" s="1152"/>
      <c r="AK993" s="1153"/>
      <c r="AL993" s="1153"/>
      <c r="AM993" s="1153"/>
      <c r="AN993" s="1153"/>
      <c r="AO993" s="1153"/>
      <c r="AP993" s="1153"/>
      <c r="AQ993" s="1154"/>
      <c r="AR993" s="43"/>
      <c r="AS993" s="43"/>
      <c r="AT993" s="43"/>
      <c r="AU993" s="43"/>
      <c r="AV993" s="43"/>
      <c r="AW993" s="43"/>
      <c r="AX993" s="43"/>
      <c r="AY993" s="43"/>
      <c r="AZ993" s="41">
        <v>5</v>
      </c>
      <c r="BA993" s="43">
        <f t="shared" si="58"/>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69" t="s">
        <v>1879</v>
      </c>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82"/>
      <c r="AG994" s="1127" t="s">
        <v>482</v>
      </c>
      <c r="AH994" s="1128"/>
      <c r="AI994" s="85"/>
      <c r="AJ994" s="1146">
        <f>ROUND(IF(AG994="yes",AJ975*0.02,0),0)</f>
        <v>0</v>
      </c>
      <c r="AK994" s="1147"/>
      <c r="AL994" s="1147"/>
      <c r="AM994" s="1147"/>
      <c r="AN994" s="1147"/>
      <c r="AO994" s="1147"/>
      <c r="AP994" s="1147"/>
      <c r="AQ994" s="1148"/>
      <c r="AR994" s="43"/>
      <c r="AS994" s="43"/>
      <c r="AT994" s="43"/>
      <c r="AU994" s="43"/>
      <c r="AV994" s="43"/>
      <c r="AW994" s="43"/>
      <c r="AX994" s="43"/>
      <c r="AY994" s="43"/>
      <c r="AZ994" s="41">
        <v>6</v>
      </c>
      <c r="BA994" s="43">
        <f t="shared" si="58"/>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5" t="s">
        <v>1880</v>
      </c>
      <c r="E995" s="1166"/>
      <c r="F995" s="1166"/>
      <c r="G995" s="1166"/>
      <c r="H995" s="1166"/>
      <c r="I995" s="1166"/>
      <c r="J995" s="1166"/>
      <c r="K995" s="1166"/>
      <c r="L995" s="1166"/>
      <c r="M995" s="1166"/>
      <c r="N995" s="1166"/>
      <c r="O995" s="1166"/>
      <c r="P995" s="1166"/>
      <c r="Q995" s="1166"/>
      <c r="R995" s="1166"/>
      <c r="S995" s="1166"/>
      <c r="T995" s="1166"/>
      <c r="U995" s="1166"/>
      <c r="V995" s="1166"/>
      <c r="W995" s="1166"/>
      <c r="X995" s="1166"/>
      <c r="Y995" s="1166"/>
      <c r="Z995" s="1166"/>
      <c r="AA995" s="1166"/>
      <c r="AB995" s="1166"/>
      <c r="AC995" s="1166"/>
      <c r="AD995" s="1166"/>
      <c r="AE995" s="1167"/>
      <c r="AF995" s="80"/>
      <c r="AG995" s="11"/>
      <c r="AH995" s="11"/>
      <c r="AI995" s="81"/>
      <c r="AJ995" s="1152"/>
      <c r="AK995" s="1153"/>
      <c r="AL995" s="1153"/>
      <c r="AM995" s="1153"/>
      <c r="AN995" s="1153"/>
      <c r="AO995" s="1153"/>
      <c r="AP995" s="1153"/>
      <c r="AQ995" s="1154"/>
      <c r="AR995" s="43"/>
      <c r="AS995" s="43"/>
      <c r="AT995" s="43"/>
      <c r="AU995" s="43"/>
      <c r="AV995" s="43"/>
      <c r="AW995" s="43"/>
      <c r="AX995" s="43"/>
      <c r="AY995" s="43"/>
      <c r="AZ995" s="41">
        <v>7</v>
      </c>
      <c r="BA995" s="43">
        <f t="shared" si="58"/>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69" t="s">
        <v>1881</v>
      </c>
      <c r="E996" s="1170"/>
      <c r="F996" s="1170"/>
      <c r="G996" s="1170"/>
      <c r="H996" s="1170"/>
      <c r="I996" s="1170"/>
      <c r="J996" s="1170"/>
      <c r="K996" s="1170"/>
      <c r="L996" s="1170"/>
      <c r="M996" s="1170"/>
      <c r="N996" s="1170"/>
      <c r="O996" s="1170"/>
      <c r="P996" s="1170"/>
      <c r="Q996" s="1170"/>
      <c r="R996" s="1170"/>
      <c r="S996" s="1170"/>
      <c r="T996" s="1170"/>
      <c r="U996" s="1170"/>
      <c r="V996" s="1170"/>
      <c r="W996" s="1170"/>
      <c r="X996" s="1170"/>
      <c r="Y996" s="1170"/>
      <c r="Z996" s="1170"/>
      <c r="AA996" s="1170"/>
      <c r="AB996" s="1170"/>
      <c r="AC996" s="1170"/>
      <c r="AD996" s="1170"/>
      <c r="AE996" s="1171"/>
      <c r="AF996" s="82"/>
      <c r="AG996" s="1127" t="s">
        <v>108</v>
      </c>
      <c r="AH996" s="1128"/>
      <c r="AI996" s="82"/>
      <c r="AJ996" s="1146">
        <f>ROUND(IF(AG996="yes",AJ975*0.02,0),0)</f>
        <v>1049461</v>
      </c>
      <c r="AK996" s="1147"/>
      <c r="AL996" s="1147"/>
      <c r="AM996" s="1147"/>
      <c r="AN996" s="1147"/>
      <c r="AO996" s="1147"/>
      <c r="AP996" s="1147"/>
      <c r="AQ996" s="1148"/>
      <c r="AS996" s="959"/>
      <c r="AT996" s="959"/>
      <c r="AU996" s="959"/>
      <c r="AV996" s="43"/>
      <c r="AW996" s="43"/>
      <c r="AX996" s="43"/>
      <c r="AY996" s="43"/>
      <c r="AZ996" s="41">
        <v>8</v>
      </c>
      <c r="BA996" s="43">
        <f t="shared" si="58"/>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2" t="s">
        <v>1882</v>
      </c>
      <c r="E997" s="1163"/>
      <c r="F997" s="1163"/>
      <c r="G997" s="1163"/>
      <c r="H997" s="1163"/>
      <c r="I997" s="1163"/>
      <c r="J997" s="1163"/>
      <c r="K997" s="1163"/>
      <c r="L997" s="1163"/>
      <c r="M997" s="1163"/>
      <c r="N997" s="1163"/>
      <c r="O997" s="1163"/>
      <c r="P997" s="1163"/>
      <c r="Q997" s="1163"/>
      <c r="R997" s="1163"/>
      <c r="S997" s="1163"/>
      <c r="T997" s="1163"/>
      <c r="U997" s="1163"/>
      <c r="V997" s="1163"/>
      <c r="W997" s="1163"/>
      <c r="X997" s="1163"/>
      <c r="Y997" s="1163"/>
      <c r="Z997" s="1163"/>
      <c r="AA997" s="1163"/>
      <c r="AB997" s="1163"/>
      <c r="AC997" s="1163"/>
      <c r="AD997" s="1163"/>
      <c r="AE997" s="1164"/>
      <c r="AF997" s="1094" t="str">
        <f>IF(AND(AG996="yes",V215&lt;&gt;1),"The project may not be eligible for this boost","")</f>
        <v/>
      </c>
      <c r="AG997" s="1095"/>
      <c r="AH997" s="1095"/>
      <c r="AI997" s="1096"/>
      <c r="AJ997" s="1149"/>
      <c r="AK997" s="1150"/>
      <c r="AL997" s="1150"/>
      <c r="AM997" s="1150"/>
      <c r="AN997" s="1150"/>
      <c r="AO997" s="1150"/>
      <c r="AP997" s="1150"/>
      <c r="AQ997" s="1151"/>
      <c r="AR997" s="958"/>
      <c r="AS997" s="959"/>
      <c r="AT997" s="959"/>
      <c r="AU997" s="959"/>
      <c r="AV997" s="43"/>
      <c r="AW997" s="43"/>
      <c r="AX997" s="43"/>
      <c r="AY997" s="43"/>
      <c r="AZ997" s="41">
        <v>9</v>
      </c>
      <c r="BA997" s="43">
        <f t="shared" si="58"/>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097"/>
      <c r="AG998" s="1098"/>
      <c r="AH998" s="1098"/>
      <c r="AI998" s="1099"/>
      <c r="AJ998" s="1152"/>
      <c r="AK998" s="1153"/>
      <c r="AL998" s="1153"/>
      <c r="AM998" s="1153"/>
      <c r="AN998" s="1153"/>
      <c r="AO998" s="1153"/>
      <c r="AP998" s="1153"/>
      <c r="AQ998" s="1154"/>
      <c r="AR998" s="958"/>
      <c r="AS998" s="959"/>
      <c r="AT998" s="959"/>
      <c r="AU998" s="43"/>
      <c r="AV998" s="43"/>
      <c r="AW998" s="43"/>
      <c r="AX998" s="43"/>
      <c r="AY998" s="43"/>
      <c r="AZ998" s="41">
        <v>10</v>
      </c>
      <c r="BA998" s="43">
        <f t="shared" si="58"/>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4" t="s">
        <v>1883</v>
      </c>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82"/>
      <c r="AG999" s="1127" t="s">
        <v>482</v>
      </c>
      <c r="AH999" s="1128"/>
      <c r="AI999" s="85"/>
      <c r="AJ999" s="1146">
        <f>IF(AG999="yes",AJ975*BA1000,0)</f>
        <v>0</v>
      </c>
      <c r="AK999" s="1147"/>
      <c r="AL999" s="1147"/>
      <c r="AM999" s="1147"/>
      <c r="AN999" s="1147"/>
      <c r="AO999" s="1147"/>
      <c r="AP999" s="1147"/>
      <c r="AQ999" s="1148"/>
      <c r="AR999" s="43"/>
      <c r="AS999" s="43"/>
      <c r="AT999" s="43"/>
      <c r="AU999" s="43"/>
      <c r="AV999" s="43"/>
      <c r="AW999" s="43"/>
      <c r="AX999" s="43"/>
      <c r="AY999" s="43"/>
      <c r="AZ999" s="41">
        <v>11</v>
      </c>
      <c r="BA999" s="43">
        <f t="shared" si="58"/>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2" t="s">
        <v>1987</v>
      </c>
      <c r="E1000" s="1163"/>
      <c r="F1000" s="1163"/>
      <c r="G1000" s="1163"/>
      <c r="H1000" s="1163"/>
      <c r="I1000" s="1163"/>
      <c r="J1000" s="1163"/>
      <c r="K1000" s="1163"/>
      <c r="L1000" s="1163"/>
      <c r="M1000" s="1163"/>
      <c r="N1000" s="1163"/>
      <c r="O1000" s="1163"/>
      <c r="P1000" s="1163"/>
      <c r="Q1000" s="1163"/>
      <c r="R1000" s="1163"/>
      <c r="S1000" s="1163"/>
      <c r="T1000" s="1163"/>
      <c r="U1000" s="1163"/>
      <c r="V1000" s="1163"/>
      <c r="W1000" s="1163"/>
      <c r="X1000" s="1163"/>
      <c r="Y1000" s="1163"/>
      <c r="Z1000" s="1163"/>
      <c r="AA1000" s="1163"/>
      <c r="AB1000" s="1163"/>
      <c r="AC1000" s="1163"/>
      <c r="AD1000" s="1163"/>
      <c r="AE1000" s="1164"/>
      <c r="AF1000" s="1181" t="str">
        <f>IF(AND(AG999="Yes",BA1000=0),BA1002,"")</f>
        <v/>
      </c>
      <c r="AG1000" s="1182"/>
      <c r="AH1000" s="1182"/>
      <c r="AI1000" s="1183"/>
      <c r="AJ1000" s="1149"/>
      <c r="AK1000" s="1150"/>
      <c r="AL1000" s="1150"/>
      <c r="AM1000" s="1150"/>
      <c r="AN1000" s="1150"/>
      <c r="AO1000" s="1150"/>
      <c r="AP1000" s="1150"/>
      <c r="AQ1000" s="1151"/>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2"/>
      <c r="E1001" s="1163"/>
      <c r="F1001" s="1163"/>
      <c r="G1001" s="1163"/>
      <c r="H1001" s="1163"/>
      <c r="I1001" s="1163"/>
      <c r="J1001" s="1163"/>
      <c r="K1001" s="1163"/>
      <c r="L1001" s="1163"/>
      <c r="M1001" s="1163"/>
      <c r="N1001" s="1163"/>
      <c r="O1001" s="1163"/>
      <c r="P1001" s="1163"/>
      <c r="Q1001" s="1163"/>
      <c r="R1001" s="1163"/>
      <c r="S1001" s="1163"/>
      <c r="T1001" s="1163"/>
      <c r="U1001" s="1163"/>
      <c r="V1001" s="1163"/>
      <c r="W1001" s="1163"/>
      <c r="X1001" s="1163"/>
      <c r="Y1001" s="1163"/>
      <c r="Z1001" s="1163"/>
      <c r="AA1001" s="1163"/>
      <c r="AB1001" s="1163"/>
      <c r="AC1001" s="1163"/>
      <c r="AD1001" s="1163"/>
      <c r="AE1001" s="1164"/>
      <c r="AF1001" s="1181"/>
      <c r="AG1001" s="1182"/>
      <c r="AH1001" s="1182"/>
      <c r="AI1001" s="1183"/>
      <c r="AJ1001" s="1149"/>
      <c r="AK1001" s="1150"/>
      <c r="AL1001" s="1150"/>
      <c r="AM1001" s="1150"/>
      <c r="AN1001" s="1150"/>
      <c r="AO1001" s="1150"/>
      <c r="AP1001" s="1150"/>
      <c r="AQ1001" s="115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184"/>
      <c r="AG1002" s="1185"/>
      <c r="AH1002" s="1185"/>
      <c r="AI1002" s="1186"/>
      <c r="AJ1002" s="1152"/>
      <c r="AK1002" s="1153"/>
      <c r="AL1002" s="1153"/>
      <c r="AM1002" s="1153"/>
      <c r="AN1002" s="1153"/>
      <c r="AO1002" s="1153"/>
      <c r="AP1002" s="1153"/>
      <c r="AQ1002" s="115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2" t="s">
        <v>1884</v>
      </c>
      <c r="E1003" s="1173"/>
      <c r="F1003" s="1173"/>
      <c r="G1003" s="1173"/>
      <c r="H1003" s="1173"/>
      <c r="I1003" s="1173"/>
      <c r="J1003" s="1173"/>
      <c r="K1003" s="1173"/>
      <c r="L1003" s="1173"/>
      <c r="M1003" s="1173"/>
      <c r="N1003" s="1173"/>
      <c r="O1003" s="1173"/>
      <c r="P1003" s="1173"/>
      <c r="Q1003" s="1173"/>
      <c r="R1003" s="1173"/>
      <c r="S1003" s="1173"/>
      <c r="T1003" s="1173"/>
      <c r="U1003" s="1173"/>
      <c r="V1003" s="1173"/>
      <c r="W1003" s="1173"/>
      <c r="X1003" s="1173"/>
      <c r="Y1003" s="1173"/>
      <c r="Z1003" s="1173"/>
      <c r="AA1003" s="1173"/>
      <c r="AB1003" s="1173"/>
      <c r="AC1003" s="1173"/>
      <c r="AD1003" s="1173"/>
      <c r="AE1003" s="1174"/>
      <c r="AF1003" s="82"/>
      <c r="AG1003" s="1127" t="s">
        <v>108</v>
      </c>
      <c r="AH1003" s="1128"/>
      <c r="AI1003" s="85"/>
      <c r="AJ1003" s="1146">
        <f>ROUND(IF(AND(AG1003="Yes",AF1006&lt;&gt;"",J1007&lt;&gt;"N/A"),MIN(AF1006,(0.15*AJ975)),0),0)</f>
        <v>7870957</v>
      </c>
      <c r="AK1003" s="1147"/>
      <c r="AL1003" s="1147"/>
      <c r="AM1003" s="1147"/>
      <c r="AN1003" s="1147"/>
      <c r="AO1003" s="1147"/>
      <c r="AP1003" s="1147"/>
      <c r="AQ1003" s="114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5"/>
      <c r="E1004" s="1176"/>
      <c r="F1004" s="1176"/>
      <c r="G1004" s="1176"/>
      <c r="H1004" s="1176"/>
      <c r="I1004" s="1176"/>
      <c r="J1004" s="1176"/>
      <c r="K1004" s="1176"/>
      <c r="L1004" s="1176"/>
      <c r="M1004" s="1176"/>
      <c r="N1004" s="1176"/>
      <c r="O1004" s="1176"/>
      <c r="P1004" s="1176"/>
      <c r="Q1004" s="1176"/>
      <c r="R1004" s="1176"/>
      <c r="S1004" s="1176"/>
      <c r="T1004" s="1176"/>
      <c r="U1004" s="1176"/>
      <c r="V1004" s="1176"/>
      <c r="W1004" s="1176"/>
      <c r="X1004" s="1176"/>
      <c r="Y1004" s="1176"/>
      <c r="Z1004" s="1176"/>
      <c r="AA1004" s="1176"/>
      <c r="AB1004" s="1176"/>
      <c r="AC1004" s="1176"/>
      <c r="AD1004" s="1176"/>
      <c r="AE1004" s="1177"/>
      <c r="AF1004" s="1181" t="str">
        <f>IF(AG1003="yes","Please Select Type and Enter Amount:","")</f>
        <v>Please Select Type and Enter Amount:</v>
      </c>
      <c r="AG1004" s="1182"/>
      <c r="AH1004" s="1182"/>
      <c r="AI1004" s="1183"/>
      <c r="AJ1004" s="1149"/>
      <c r="AK1004" s="1150"/>
      <c r="AL1004" s="1150"/>
      <c r="AM1004" s="1150"/>
      <c r="AN1004" s="1150"/>
      <c r="AO1004" s="1150"/>
      <c r="AP1004" s="1150"/>
      <c r="AQ1004" s="115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2" t="s">
        <v>1885</v>
      </c>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4"/>
      <c r="AF1005" s="1181"/>
      <c r="AG1005" s="1182"/>
      <c r="AH1005" s="1182"/>
      <c r="AI1005" s="1183"/>
      <c r="AJ1005" s="1149"/>
      <c r="AK1005" s="1150"/>
      <c r="AL1005" s="1150"/>
      <c r="AM1005" s="1150"/>
      <c r="AN1005" s="1150"/>
      <c r="AO1005" s="1150"/>
      <c r="AP1005" s="1150"/>
      <c r="AQ1005" s="115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2"/>
      <c r="E1006" s="1163"/>
      <c r="F1006" s="1163"/>
      <c r="G1006" s="1163"/>
      <c r="H1006" s="1163"/>
      <c r="I1006" s="1163"/>
      <c r="J1006" s="1163"/>
      <c r="K1006" s="1163"/>
      <c r="L1006" s="1163"/>
      <c r="M1006" s="1163"/>
      <c r="N1006" s="1163"/>
      <c r="O1006" s="1163"/>
      <c r="P1006" s="1163"/>
      <c r="Q1006" s="1163"/>
      <c r="R1006" s="1163"/>
      <c r="S1006" s="1163"/>
      <c r="T1006" s="1163"/>
      <c r="U1006" s="1163"/>
      <c r="V1006" s="1163"/>
      <c r="W1006" s="1163"/>
      <c r="X1006" s="1163"/>
      <c r="Y1006" s="1163"/>
      <c r="Z1006" s="1163"/>
      <c r="AA1006" s="1163"/>
      <c r="AB1006" s="1163"/>
      <c r="AC1006" s="1163"/>
      <c r="AD1006" s="1163"/>
      <c r="AE1006" s="1164"/>
      <c r="AF1006" s="1549">
        <v>13829098</v>
      </c>
      <c r="AG1006" s="1549"/>
      <c r="AH1006" s="1549"/>
      <c r="AI1006" s="1549"/>
      <c r="AJ1006" s="1149"/>
      <c r="AK1006" s="1150"/>
      <c r="AL1006" s="1150"/>
      <c r="AM1006" s="1150"/>
      <c r="AN1006" s="1150"/>
      <c r="AO1006" s="1150"/>
      <c r="AP1006" s="1150"/>
      <c r="AQ1006" s="115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78" t="s">
        <v>2486</v>
      </c>
      <c r="K1007" s="1179"/>
      <c r="L1007" s="1179"/>
      <c r="M1007" s="1179"/>
      <c r="N1007" s="1179"/>
      <c r="O1007" s="1179"/>
      <c r="P1007" s="1179"/>
      <c r="Q1007" s="1179"/>
      <c r="R1007" s="1179"/>
      <c r="S1007" s="1179"/>
      <c r="T1007" s="1179"/>
      <c r="U1007" s="1179"/>
      <c r="V1007" s="1179"/>
      <c r="W1007" s="1179"/>
      <c r="X1007" s="1179"/>
      <c r="Y1007" s="1179"/>
      <c r="Z1007" s="1179"/>
      <c r="AA1007" s="1179"/>
      <c r="AB1007" s="1179"/>
      <c r="AC1007" s="1179"/>
      <c r="AD1007" s="1179"/>
      <c r="AE1007" s="1180"/>
      <c r="AF1007" s="1549"/>
      <c r="AG1007" s="1549"/>
      <c r="AH1007" s="1549"/>
      <c r="AI1007" s="1549"/>
      <c r="AJ1007" s="1152"/>
      <c r="AK1007" s="1153"/>
      <c r="AL1007" s="1153"/>
      <c r="AM1007" s="1153"/>
      <c r="AN1007" s="1153"/>
      <c r="AO1007" s="1153"/>
      <c r="AP1007" s="1153"/>
      <c r="AQ1007" s="115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69" t="s">
        <v>1886</v>
      </c>
      <c r="E1008" s="1170"/>
      <c r="F1008" s="1170"/>
      <c r="G1008" s="1170"/>
      <c r="H1008" s="1170"/>
      <c r="I1008" s="1170"/>
      <c r="J1008" s="1170"/>
      <c r="K1008" s="1170"/>
      <c r="L1008" s="1170"/>
      <c r="M1008" s="1170"/>
      <c r="N1008" s="1170"/>
      <c r="O1008" s="1170"/>
      <c r="P1008" s="1170"/>
      <c r="Q1008" s="1170"/>
      <c r="R1008" s="1170"/>
      <c r="S1008" s="1170"/>
      <c r="T1008" s="1170"/>
      <c r="U1008" s="1170"/>
      <c r="V1008" s="1170"/>
      <c r="W1008" s="1170"/>
      <c r="X1008" s="1170"/>
      <c r="Y1008" s="1170"/>
      <c r="Z1008" s="1170"/>
      <c r="AA1008" s="1170"/>
      <c r="AB1008" s="1170"/>
      <c r="AC1008" s="1170"/>
      <c r="AD1008" s="1170"/>
      <c r="AE1008" s="1171"/>
      <c r="AF1008" s="82"/>
      <c r="AG1008" s="1127" t="s">
        <v>482</v>
      </c>
      <c r="AH1008" s="1128"/>
      <c r="AI1008" s="85"/>
      <c r="AJ1008" s="1146">
        <f>ROUND(IF(AG1008="Yes",AF1010,0),0)</f>
        <v>0</v>
      </c>
      <c r="AK1008" s="1147"/>
      <c r="AL1008" s="1147"/>
      <c r="AM1008" s="1147"/>
      <c r="AN1008" s="1147"/>
      <c r="AO1008" s="1147"/>
      <c r="AP1008" s="1147"/>
      <c r="AQ1008" s="114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2" t="s">
        <v>1988</v>
      </c>
      <c r="E1009" s="1163"/>
      <c r="F1009" s="1163"/>
      <c r="G1009" s="1163"/>
      <c r="H1009" s="1163"/>
      <c r="I1009" s="1163"/>
      <c r="J1009" s="1163"/>
      <c r="K1009" s="1163"/>
      <c r="L1009" s="1163"/>
      <c r="M1009" s="1163"/>
      <c r="N1009" s="1163"/>
      <c r="O1009" s="1163"/>
      <c r="P1009" s="1163"/>
      <c r="Q1009" s="1163"/>
      <c r="R1009" s="1163"/>
      <c r="S1009" s="1163"/>
      <c r="T1009" s="1163"/>
      <c r="U1009" s="1163"/>
      <c r="V1009" s="1163"/>
      <c r="W1009" s="1163"/>
      <c r="X1009" s="1163"/>
      <c r="Y1009" s="1163"/>
      <c r="Z1009" s="1163"/>
      <c r="AA1009" s="1163"/>
      <c r="AB1009" s="1163"/>
      <c r="AC1009" s="1163"/>
      <c r="AD1009" s="1163"/>
      <c r="AE1009" s="1164"/>
      <c r="AF1009" s="1550" t="str">
        <f>IF(AG1008="yes","Please Enter Amount:","")</f>
        <v/>
      </c>
      <c r="AG1009" s="1551"/>
      <c r="AH1009" s="1551"/>
      <c r="AI1009" s="1552"/>
      <c r="AJ1009" s="1149"/>
      <c r="AK1009" s="1150"/>
      <c r="AL1009" s="1150"/>
      <c r="AM1009" s="1150"/>
      <c r="AN1009" s="1150"/>
      <c r="AO1009" s="1150"/>
      <c r="AP1009" s="1150"/>
      <c r="AQ1009" s="115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1549"/>
      <c r="AG1010" s="1549"/>
      <c r="AH1010" s="1549"/>
      <c r="AI1010" s="1549"/>
      <c r="AJ1010" s="1149"/>
      <c r="AK1010" s="1150"/>
      <c r="AL1010" s="1150"/>
      <c r="AM1010" s="1150"/>
      <c r="AN1010" s="1150"/>
      <c r="AO1010" s="1150"/>
      <c r="AP1010" s="1150"/>
      <c r="AQ1010" s="115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5"/>
      <c r="E1011" s="1166"/>
      <c r="F1011" s="1166"/>
      <c r="G1011" s="1166"/>
      <c r="H1011" s="1166"/>
      <c r="I1011" s="1166"/>
      <c r="J1011" s="1166"/>
      <c r="K1011" s="1166"/>
      <c r="L1011" s="1166"/>
      <c r="M1011" s="1166"/>
      <c r="N1011" s="1166"/>
      <c r="O1011" s="1166"/>
      <c r="P1011" s="1166"/>
      <c r="Q1011" s="1166"/>
      <c r="R1011" s="1166"/>
      <c r="S1011" s="1166"/>
      <c r="T1011" s="1166"/>
      <c r="U1011" s="1166"/>
      <c r="V1011" s="1166"/>
      <c r="W1011" s="1166"/>
      <c r="X1011" s="1166"/>
      <c r="Y1011" s="1166"/>
      <c r="Z1011" s="1166"/>
      <c r="AA1011" s="1166"/>
      <c r="AB1011" s="1166"/>
      <c r="AC1011" s="1166"/>
      <c r="AD1011" s="1166"/>
      <c r="AE1011" s="1167"/>
      <c r="AF1011" s="1549"/>
      <c r="AG1011" s="1549"/>
      <c r="AH1011" s="1549"/>
      <c r="AI1011" s="1549"/>
      <c r="AJ1011" s="1152"/>
      <c r="AK1011" s="1153"/>
      <c r="AL1011" s="1153"/>
      <c r="AM1011" s="1153"/>
      <c r="AN1011" s="1153"/>
      <c r="AO1011" s="1153"/>
      <c r="AP1011" s="1153"/>
      <c r="AQ1011" s="1154"/>
      <c r="AT1011" s="43"/>
      <c r="AU1011" s="43"/>
      <c r="AV1011" s="43"/>
      <c r="AW1011" s="43"/>
      <c r="AX1011" s="38"/>
      <c r="AY1011" s="38"/>
      <c r="AZ1011" s="21"/>
      <c r="BA1011" s="21"/>
      <c r="BB1011" s="21"/>
      <c r="BC1011" s="43"/>
      <c r="BD1011" s="43"/>
    </row>
    <row r="1012" spans="1:97" ht="12.95" customHeight="1">
      <c r="A1012" s="21"/>
      <c r="B1012" s="82"/>
      <c r="C1012" s="552" t="s">
        <v>578</v>
      </c>
      <c r="D1012" s="1124" t="s">
        <v>1887</v>
      </c>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82"/>
      <c r="AG1012" s="1127" t="s">
        <v>108</v>
      </c>
      <c r="AH1012" s="1128"/>
      <c r="AI1012" s="85"/>
      <c r="AJ1012" s="1146">
        <f>ROUND(IF(AG1012="yes",(AJ975*0.1),0),0)</f>
        <v>5247305</v>
      </c>
      <c r="AK1012" s="1147"/>
      <c r="AL1012" s="1147"/>
      <c r="AM1012" s="1147"/>
      <c r="AN1012" s="1147"/>
      <c r="AO1012" s="1147"/>
      <c r="AP1012" s="1147"/>
      <c r="AQ1012" s="1148"/>
      <c r="AT1012" s="43"/>
      <c r="AU1012" s="43"/>
      <c r="AV1012" s="43"/>
      <c r="AW1012" s="43"/>
      <c r="AX1012" s="38"/>
      <c r="AY1012" s="38"/>
      <c r="AZ1012" s="21"/>
      <c r="BA1012" s="21"/>
      <c r="BB1012" s="21"/>
      <c r="BC1012" s="43"/>
      <c r="BD1012" s="43"/>
    </row>
    <row r="1013" spans="1:97" ht="12.95" customHeight="1">
      <c r="A1013" s="21"/>
      <c r="B1013" s="79"/>
      <c r="C1013" s="553"/>
      <c r="D1013" s="1162" t="s">
        <v>1888</v>
      </c>
      <c r="E1013" s="1163"/>
      <c r="F1013" s="1163"/>
      <c r="G1013" s="1163"/>
      <c r="H1013" s="1163"/>
      <c r="I1013" s="1163"/>
      <c r="J1013" s="1163"/>
      <c r="K1013" s="1163"/>
      <c r="L1013" s="1163"/>
      <c r="M1013" s="1163"/>
      <c r="N1013" s="1163"/>
      <c r="O1013" s="1163"/>
      <c r="P1013" s="1163"/>
      <c r="Q1013" s="1163"/>
      <c r="R1013" s="1163"/>
      <c r="S1013" s="1163"/>
      <c r="T1013" s="1163"/>
      <c r="U1013" s="1163"/>
      <c r="V1013" s="1163"/>
      <c r="W1013" s="1163"/>
      <c r="X1013" s="1163"/>
      <c r="Y1013" s="1163"/>
      <c r="Z1013" s="1163"/>
      <c r="AA1013" s="1163"/>
      <c r="AB1013" s="1163"/>
      <c r="AC1013" s="1163"/>
      <c r="AD1013" s="1163"/>
      <c r="AE1013" s="1164"/>
      <c r="AF1013" s="79"/>
      <c r="AG1013" s="21"/>
      <c r="AH1013" s="21"/>
      <c r="AI1013" s="83"/>
      <c r="AJ1013" s="1149"/>
      <c r="AK1013" s="1150"/>
      <c r="AL1013" s="1150"/>
      <c r="AM1013" s="1150"/>
      <c r="AN1013" s="1150"/>
      <c r="AO1013" s="1150"/>
      <c r="AP1013" s="1150"/>
      <c r="AQ1013" s="1151"/>
      <c r="AT1013" s="43"/>
      <c r="AU1013" s="43"/>
      <c r="AV1013" s="43"/>
      <c r="AW1013" s="43"/>
      <c r="AX1013" s="38"/>
      <c r="AY1013" s="38"/>
      <c r="AZ1013" s="21"/>
      <c r="BA1013" s="21"/>
      <c r="BB1013" s="21"/>
      <c r="BC1013" s="43"/>
      <c r="BD1013" s="43"/>
    </row>
    <row r="1014" spans="1:97" ht="12.95" customHeight="1">
      <c r="A1014" s="551"/>
      <c r="B1014" s="80"/>
      <c r="C1014" s="553"/>
      <c r="D1014" s="1165"/>
      <c r="E1014" s="1166"/>
      <c r="F1014" s="1166"/>
      <c r="G1014" s="1166"/>
      <c r="H1014" s="1166"/>
      <c r="I1014" s="1166"/>
      <c r="J1014" s="1166"/>
      <c r="K1014" s="1166"/>
      <c r="L1014" s="1166"/>
      <c r="M1014" s="1166"/>
      <c r="N1014" s="1166"/>
      <c r="O1014" s="1166"/>
      <c r="P1014" s="1166"/>
      <c r="Q1014" s="1166"/>
      <c r="R1014" s="1166"/>
      <c r="S1014" s="1166"/>
      <c r="T1014" s="1166"/>
      <c r="U1014" s="1166"/>
      <c r="V1014" s="1166"/>
      <c r="W1014" s="1166"/>
      <c r="X1014" s="1166"/>
      <c r="Y1014" s="1166"/>
      <c r="Z1014" s="1166"/>
      <c r="AA1014" s="1166"/>
      <c r="AB1014" s="1166"/>
      <c r="AC1014" s="1166"/>
      <c r="AD1014" s="1166"/>
      <c r="AE1014" s="1167"/>
      <c r="AF1014" s="79"/>
      <c r="AG1014" s="21"/>
      <c r="AH1014" s="21"/>
      <c r="AI1014" s="83"/>
      <c r="AJ1014" s="1152"/>
      <c r="AK1014" s="1153"/>
      <c r="AL1014" s="1153"/>
      <c r="AM1014" s="1153"/>
      <c r="AN1014" s="1153"/>
      <c r="AO1014" s="1153"/>
      <c r="AP1014" s="1153"/>
      <c r="AQ1014" s="1154"/>
      <c r="AT1014" s="43"/>
      <c r="AU1014" s="43"/>
      <c r="AV1014" s="43"/>
      <c r="AW1014" s="43"/>
      <c r="AX1014" s="38"/>
      <c r="AY1014" s="38"/>
      <c r="AZ1014" s="21"/>
      <c r="BA1014" s="21"/>
      <c r="BB1014" s="21"/>
      <c r="BC1014" s="43"/>
      <c r="BD1014" s="43"/>
    </row>
    <row r="1015" spans="1:97" ht="12.95" customHeight="1">
      <c r="A1015" s="551"/>
      <c r="B1015" s="79"/>
      <c r="C1015" s="552" t="s">
        <v>581</v>
      </c>
      <c r="D1015" s="1169" t="s">
        <v>1989</v>
      </c>
      <c r="E1015" s="1170"/>
      <c r="F1015" s="1170"/>
      <c r="G1015" s="1170"/>
      <c r="H1015" s="1170"/>
      <c r="I1015" s="1170"/>
      <c r="J1015" s="1170"/>
      <c r="K1015" s="1170"/>
      <c r="L1015" s="1170"/>
      <c r="M1015" s="1170"/>
      <c r="N1015" s="1170"/>
      <c r="O1015" s="1170"/>
      <c r="P1015" s="1170"/>
      <c r="Q1015" s="1170"/>
      <c r="R1015" s="1170"/>
      <c r="S1015" s="1170"/>
      <c r="T1015" s="1170"/>
      <c r="U1015" s="1170"/>
      <c r="V1015" s="1170"/>
      <c r="W1015" s="1170"/>
      <c r="X1015" s="1170"/>
      <c r="Y1015" s="1170"/>
      <c r="Z1015" s="1170"/>
      <c r="AA1015" s="1170"/>
      <c r="AB1015" s="1170"/>
      <c r="AC1015" s="1170"/>
      <c r="AD1015" s="1170"/>
      <c r="AE1015" s="1171"/>
      <c r="AF1015" s="82"/>
      <c r="AG1015" s="1127" t="s">
        <v>482</v>
      </c>
      <c r="AH1015" s="1128"/>
      <c r="AI1015" s="85"/>
      <c r="AJ1015" s="1146">
        <f>ROUND(IF(AG1015="yes",(AJ975*0.15),0),0)</f>
        <v>0</v>
      </c>
      <c r="AK1015" s="1147"/>
      <c r="AL1015" s="1147"/>
      <c r="AM1015" s="1147"/>
      <c r="AN1015" s="1147"/>
      <c r="AO1015" s="1147"/>
      <c r="AP1015" s="1147"/>
      <c r="AQ1015" s="1148"/>
      <c r="AT1015" s="43"/>
      <c r="AU1015" s="43"/>
      <c r="AV1015" s="43"/>
      <c r="AW1015" s="43"/>
      <c r="AX1015" s="43"/>
      <c r="AY1015" s="43"/>
      <c r="AZ1015" s="43"/>
      <c r="BA1015" s="43"/>
      <c r="BB1015" s="43"/>
      <c r="BC1015" s="43"/>
      <c r="BD1015" s="43"/>
    </row>
    <row r="1016" spans="1:97" ht="12.95" customHeight="1">
      <c r="A1016" s="551"/>
      <c r="B1016" s="79"/>
      <c r="C1016" s="553"/>
      <c r="D1016" s="1157" t="s">
        <v>1990</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8"/>
      <c r="AF1016" s="868"/>
      <c r="AG1016" s="869"/>
      <c r="AH1016" s="869"/>
      <c r="AI1016" s="870"/>
      <c r="AJ1016" s="1149"/>
      <c r="AK1016" s="1150"/>
      <c r="AL1016" s="1150"/>
      <c r="AM1016" s="1150"/>
      <c r="AN1016" s="1150"/>
      <c r="AO1016" s="1150"/>
      <c r="AP1016" s="1150"/>
      <c r="AQ1016" s="115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7"/>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8"/>
      <c r="AF1017" s="868"/>
      <c r="AG1017" s="869"/>
      <c r="AH1017" s="869"/>
      <c r="AI1017" s="870"/>
      <c r="AJ1017" s="1149"/>
      <c r="AK1017" s="1150"/>
      <c r="AL1017" s="1150"/>
      <c r="AM1017" s="1150"/>
      <c r="AN1017" s="1150"/>
      <c r="AO1017" s="1150"/>
      <c r="AP1017" s="1150"/>
      <c r="AQ1017" s="115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59"/>
      <c r="E1018" s="1160"/>
      <c r="F1018" s="1160"/>
      <c r="G1018" s="1160"/>
      <c r="H1018" s="1160"/>
      <c r="I1018" s="1160"/>
      <c r="J1018" s="1160"/>
      <c r="K1018" s="1160"/>
      <c r="L1018" s="1160"/>
      <c r="M1018" s="1160"/>
      <c r="N1018" s="1160"/>
      <c r="O1018" s="1160"/>
      <c r="P1018" s="1160"/>
      <c r="Q1018" s="1160"/>
      <c r="R1018" s="1160"/>
      <c r="S1018" s="1160"/>
      <c r="T1018" s="1160"/>
      <c r="U1018" s="1160"/>
      <c r="V1018" s="1160"/>
      <c r="W1018" s="1160"/>
      <c r="X1018" s="1160"/>
      <c r="Y1018" s="1160"/>
      <c r="Z1018" s="1160"/>
      <c r="AA1018" s="1160"/>
      <c r="AB1018" s="1160"/>
      <c r="AC1018" s="1160"/>
      <c r="AD1018" s="1160"/>
      <c r="AE1018" s="1161"/>
      <c r="AF1018" s="871"/>
      <c r="AG1018" s="872"/>
      <c r="AH1018" s="872"/>
      <c r="AI1018" s="873"/>
      <c r="AJ1018" s="1152"/>
      <c r="AK1018" s="1153"/>
      <c r="AL1018" s="1153"/>
      <c r="AM1018" s="1153"/>
      <c r="AN1018" s="1153"/>
      <c r="AO1018" s="1153"/>
      <c r="AP1018" s="1153"/>
      <c r="AQ1018" s="115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4" t="s">
        <v>1991</v>
      </c>
      <c r="E1019" s="1125"/>
      <c r="F1019" s="1125"/>
      <c r="G1019" s="1125"/>
      <c r="H1019" s="1125"/>
      <c r="I1019" s="1125"/>
      <c r="J1019" s="1125"/>
      <c r="K1019" s="1125"/>
      <c r="L1019" s="1125"/>
      <c r="M1019" s="1125"/>
      <c r="N1019" s="1125"/>
      <c r="O1019" s="1125"/>
      <c r="P1019" s="1125"/>
      <c r="Q1019" s="1125"/>
      <c r="R1019" s="1125"/>
      <c r="S1019" s="1125"/>
      <c r="T1019" s="1125"/>
      <c r="U1019" s="1125"/>
      <c r="V1019" s="1125"/>
      <c r="W1019" s="1125"/>
      <c r="X1019" s="1125"/>
      <c r="Y1019" s="1125"/>
      <c r="Z1019" s="1125"/>
      <c r="AA1019" s="1125"/>
      <c r="AB1019" s="1125"/>
      <c r="AC1019" s="1125"/>
      <c r="AD1019" s="1125"/>
      <c r="AE1019" s="1126"/>
      <c r="AF1019" s="79"/>
      <c r="AG1019" s="1155" t="s">
        <v>108</v>
      </c>
      <c r="AH1019" s="1156"/>
      <c r="AI1019" s="83"/>
      <c r="AJ1019" s="1146">
        <f>ROUND(IF(AG1019="yes",(AJ975*0.1),0),0)</f>
        <v>5247305</v>
      </c>
      <c r="AK1019" s="1147"/>
      <c r="AL1019" s="1147"/>
      <c r="AM1019" s="1147"/>
      <c r="AN1019" s="1147"/>
      <c r="AO1019" s="1147"/>
      <c r="AP1019" s="1147"/>
      <c r="AQ1019" s="114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7" t="s">
        <v>1992</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8"/>
      <c r="AF1020" s="79"/>
      <c r="AG1020" s="21"/>
      <c r="AH1020" s="21"/>
      <c r="AI1020" s="83"/>
      <c r="AJ1020" s="1149"/>
      <c r="AK1020" s="1150"/>
      <c r="AL1020" s="1150"/>
      <c r="AM1020" s="1150"/>
      <c r="AN1020" s="1150"/>
      <c r="AO1020" s="1150"/>
      <c r="AP1020" s="1150"/>
      <c r="AQ1020" s="115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7"/>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8"/>
      <c r="AF1021" s="79"/>
      <c r="AG1021" s="21"/>
      <c r="AH1021" s="21"/>
      <c r="AI1021" s="83"/>
      <c r="AJ1021" s="1149"/>
      <c r="AK1021" s="1150"/>
      <c r="AL1021" s="1150"/>
      <c r="AM1021" s="1150"/>
      <c r="AN1021" s="1150"/>
      <c r="AO1021" s="1150"/>
      <c r="AP1021" s="1150"/>
      <c r="AQ1021" s="115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7"/>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8"/>
      <c r="AF1022" s="79"/>
      <c r="AG1022" s="21"/>
      <c r="AH1022" s="21"/>
      <c r="AI1022" s="83"/>
      <c r="AJ1022" s="1149"/>
      <c r="AK1022" s="1150"/>
      <c r="AL1022" s="1150"/>
      <c r="AM1022" s="1150"/>
      <c r="AN1022" s="1150"/>
      <c r="AO1022" s="1150"/>
      <c r="AP1022" s="1150"/>
      <c r="AQ1022" s="115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59"/>
      <c r="E1023" s="1160"/>
      <c r="F1023" s="1160"/>
      <c r="G1023" s="1160"/>
      <c r="H1023" s="1160"/>
      <c r="I1023" s="1160"/>
      <c r="J1023" s="1160"/>
      <c r="K1023" s="1160"/>
      <c r="L1023" s="1160"/>
      <c r="M1023" s="1160"/>
      <c r="N1023" s="1160"/>
      <c r="O1023" s="1160"/>
      <c r="P1023" s="1160"/>
      <c r="Q1023" s="1160"/>
      <c r="R1023" s="1160"/>
      <c r="S1023" s="1160"/>
      <c r="T1023" s="1160"/>
      <c r="U1023" s="1160"/>
      <c r="V1023" s="1160"/>
      <c r="W1023" s="1160"/>
      <c r="X1023" s="1160"/>
      <c r="Y1023" s="1160"/>
      <c r="Z1023" s="1160"/>
      <c r="AA1023" s="1160"/>
      <c r="AB1023" s="1160"/>
      <c r="AC1023" s="1160"/>
      <c r="AD1023" s="1160"/>
      <c r="AE1023" s="1161"/>
      <c r="AF1023" s="79"/>
      <c r="AG1023" s="21"/>
      <c r="AH1023" s="21"/>
      <c r="AI1023" s="83"/>
      <c r="AJ1023" s="1149"/>
      <c r="AK1023" s="1150"/>
      <c r="AL1023" s="1150"/>
      <c r="AM1023" s="1150"/>
      <c r="AN1023" s="1150"/>
      <c r="AO1023" s="1150"/>
      <c r="AP1023" s="1150"/>
      <c r="AQ1023" s="115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169" t="s">
        <v>1889</v>
      </c>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82"/>
      <c r="AG1024" s="1127" t="s">
        <v>482</v>
      </c>
      <c r="AH1024" s="1128"/>
      <c r="AI1024" s="85"/>
      <c r="AJ1024" s="1146">
        <f>ROUND(IF(AG1024="yes",(AJ975*0.1),0),0)</f>
        <v>0</v>
      </c>
      <c r="AK1024" s="1147"/>
      <c r="AL1024" s="1147"/>
      <c r="AM1024" s="1147"/>
      <c r="AN1024" s="1147"/>
      <c r="AO1024" s="1147"/>
      <c r="AP1024" s="1147"/>
      <c r="AQ1024" s="114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2" t="s">
        <v>2197</v>
      </c>
      <c r="E1025" s="1163"/>
      <c r="F1025" s="1163"/>
      <c r="G1025" s="1163"/>
      <c r="H1025" s="1163"/>
      <c r="I1025" s="1163"/>
      <c r="J1025" s="1163"/>
      <c r="K1025" s="1163"/>
      <c r="L1025" s="1163"/>
      <c r="M1025" s="1163"/>
      <c r="N1025" s="1163"/>
      <c r="O1025" s="1163"/>
      <c r="P1025" s="1163"/>
      <c r="Q1025" s="1163"/>
      <c r="R1025" s="1163"/>
      <c r="S1025" s="1163"/>
      <c r="T1025" s="1163"/>
      <c r="U1025" s="1163"/>
      <c r="V1025" s="1163"/>
      <c r="W1025" s="1163"/>
      <c r="X1025" s="1163"/>
      <c r="Y1025" s="1163"/>
      <c r="Z1025" s="1163"/>
      <c r="AA1025" s="1163"/>
      <c r="AB1025" s="1163"/>
      <c r="AC1025" s="1163"/>
      <c r="AD1025" s="1163"/>
      <c r="AE1025" s="1164"/>
      <c r="AF1025" s="79"/>
      <c r="AG1025" s="21"/>
      <c r="AH1025" s="21"/>
      <c r="AI1025" s="83"/>
      <c r="AJ1025" s="1149"/>
      <c r="AK1025" s="1150"/>
      <c r="AL1025" s="1150"/>
      <c r="AM1025" s="1150"/>
      <c r="AN1025" s="1150"/>
      <c r="AO1025" s="1150"/>
      <c r="AP1025" s="1150"/>
      <c r="AQ1025" s="115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2"/>
      <c r="E1026" s="1163"/>
      <c r="F1026" s="1163"/>
      <c r="G1026" s="1163"/>
      <c r="H1026" s="1163"/>
      <c r="I1026" s="1163"/>
      <c r="J1026" s="1163"/>
      <c r="K1026" s="1163"/>
      <c r="L1026" s="1163"/>
      <c r="M1026" s="1163"/>
      <c r="N1026" s="1163"/>
      <c r="O1026" s="1163"/>
      <c r="P1026" s="1163"/>
      <c r="Q1026" s="1163"/>
      <c r="R1026" s="1163"/>
      <c r="S1026" s="1163"/>
      <c r="T1026" s="1163"/>
      <c r="U1026" s="1163"/>
      <c r="V1026" s="1163"/>
      <c r="W1026" s="1163"/>
      <c r="X1026" s="1163"/>
      <c r="Y1026" s="1163"/>
      <c r="Z1026" s="1163"/>
      <c r="AA1026" s="1163"/>
      <c r="AB1026" s="1163"/>
      <c r="AC1026" s="1163"/>
      <c r="AD1026" s="1163"/>
      <c r="AE1026" s="1164"/>
      <c r="AF1026" s="79"/>
      <c r="AG1026" s="21"/>
      <c r="AH1026" s="21"/>
      <c r="AI1026" s="83"/>
      <c r="AJ1026" s="1149"/>
      <c r="AK1026" s="1150"/>
      <c r="AL1026" s="1150"/>
      <c r="AM1026" s="1150"/>
      <c r="AN1026" s="1150"/>
      <c r="AO1026" s="1150"/>
      <c r="AP1026" s="1150"/>
      <c r="AQ1026" s="115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5"/>
      <c r="E1027" s="1166"/>
      <c r="F1027" s="1166"/>
      <c r="G1027" s="1166"/>
      <c r="H1027" s="1166"/>
      <c r="I1027" s="1166"/>
      <c r="J1027" s="1166"/>
      <c r="K1027" s="1166"/>
      <c r="L1027" s="1166"/>
      <c r="M1027" s="1166"/>
      <c r="N1027" s="1166"/>
      <c r="O1027" s="1166"/>
      <c r="P1027" s="1166"/>
      <c r="Q1027" s="1166"/>
      <c r="R1027" s="1166"/>
      <c r="S1027" s="1166"/>
      <c r="T1027" s="1166"/>
      <c r="U1027" s="1166"/>
      <c r="V1027" s="1166"/>
      <c r="W1027" s="1166"/>
      <c r="X1027" s="1166"/>
      <c r="Y1027" s="1166"/>
      <c r="Z1027" s="1166"/>
      <c r="AA1027" s="1166"/>
      <c r="AB1027" s="1166"/>
      <c r="AC1027" s="1166"/>
      <c r="AD1027" s="1166"/>
      <c r="AE1027" s="1167"/>
      <c r="AF1027" s="79"/>
      <c r="AG1027" s="21"/>
      <c r="AH1027" s="21"/>
      <c r="AI1027" s="83"/>
      <c r="AJ1027" s="1152"/>
      <c r="AK1027" s="1153"/>
      <c r="AL1027" s="1153"/>
      <c r="AM1027" s="1153"/>
      <c r="AN1027" s="1153"/>
      <c r="AO1027" s="1153"/>
      <c r="AP1027" s="1153"/>
      <c r="AQ1027" s="115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72" t="s">
        <v>748</v>
      </c>
      <c r="E1028" s="1572"/>
      <c r="F1028" s="1572"/>
      <c r="G1028" s="1572"/>
      <c r="H1028" s="1572"/>
      <c r="I1028" s="1572"/>
      <c r="J1028" s="1572"/>
      <c r="K1028" s="1572"/>
      <c r="L1028" s="1572"/>
      <c r="M1028" s="1572"/>
      <c r="N1028" s="1572"/>
      <c r="O1028" s="1572"/>
      <c r="P1028" s="1572"/>
      <c r="Q1028" s="1572"/>
      <c r="R1028" s="1572"/>
      <c r="S1028" s="1572"/>
      <c r="T1028" s="1572"/>
      <c r="U1028" s="1572"/>
      <c r="V1028" s="1572"/>
      <c r="W1028" s="1572"/>
      <c r="X1028" s="1572"/>
      <c r="Y1028" s="1572"/>
      <c r="Z1028" s="1572"/>
      <c r="AA1028" s="1572"/>
      <c r="AB1028" s="1572"/>
      <c r="AC1028" s="1572"/>
      <c r="AD1028" s="1572"/>
      <c r="AE1028" s="1572"/>
      <c r="AF1028" s="1572"/>
      <c r="AG1028" s="1572"/>
      <c r="AH1028" s="1572"/>
      <c r="AI1028" s="1573"/>
      <c r="AJ1028" s="1574">
        <f>SUM(AJ975:AQ1027)</f>
        <v>82382687</v>
      </c>
      <c r="AK1028" s="1575"/>
      <c r="AL1028" s="1575"/>
      <c r="AM1028" s="1575"/>
      <c r="AN1028" s="1575"/>
      <c r="AO1028" s="1575"/>
      <c r="AP1028" s="1575"/>
      <c r="AQ1028" s="157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8">
        <f>'Sources and Uses Budget'!S106+'Sources and Uses Budget'!T106</f>
        <v>56270565</v>
      </c>
      <c r="Y1032" s="1408"/>
      <c r="Z1032" s="1408"/>
      <c r="AA1032" s="1408"/>
      <c r="AB1032" s="1408"/>
      <c r="AC1032" s="1408"/>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04">
        <f>IFERROR(X1032/AJ1028,"")</f>
        <v>0.68303871904542268</v>
      </c>
      <c r="Y1033" s="1405"/>
      <c r="Z1033" s="1405"/>
      <c r="AA1033" s="1405"/>
      <c r="AB1033" s="1405"/>
      <c r="AC1033" s="140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0"/>
      <c r="F1034" s="1170"/>
      <c r="G1034" s="1170"/>
      <c r="H1034" s="1170"/>
      <c r="I1034" s="1170"/>
      <c r="J1034" s="1170"/>
      <c r="K1034" s="1170"/>
      <c r="L1034" s="1170"/>
      <c r="M1034" s="1170"/>
      <c r="N1034" s="1170"/>
      <c r="O1034" s="1170"/>
      <c r="P1034" s="1170"/>
      <c r="Q1034" s="1170"/>
      <c r="R1034" s="1170"/>
      <c r="S1034" s="1170"/>
      <c r="T1034" s="1170"/>
      <c r="U1034" s="1170"/>
      <c r="V1034" s="1170"/>
      <c r="W1034" s="1170"/>
      <c r="X1034" s="1170"/>
      <c r="Y1034" s="1170"/>
      <c r="Z1034" s="1170"/>
      <c r="AA1034" s="1170"/>
      <c r="AB1034" s="1170"/>
      <c r="AC1034" s="1170"/>
      <c r="AD1034" s="1170"/>
      <c r="AE1034" s="1170"/>
      <c r="AF1034" s="1170"/>
      <c r="AG1034" s="1170"/>
      <c r="AH1034" s="1170"/>
      <c r="AI1034" s="1170"/>
      <c r="AJ1034" s="1170"/>
      <c r="AK1034" s="117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0"/>
      <c r="E1035" s="1170"/>
      <c r="F1035" s="1170"/>
      <c r="G1035" s="1170"/>
      <c r="H1035" s="1170"/>
      <c r="I1035" s="1170"/>
      <c r="J1035" s="1170"/>
      <c r="K1035" s="1170"/>
      <c r="L1035" s="1170"/>
      <c r="M1035" s="1170"/>
      <c r="N1035" s="1170"/>
      <c r="O1035" s="1170"/>
      <c r="P1035" s="1170"/>
      <c r="Q1035" s="1170"/>
      <c r="R1035" s="1170"/>
      <c r="S1035" s="1170"/>
      <c r="T1035" s="1170"/>
      <c r="U1035" s="1170"/>
      <c r="V1035" s="1170"/>
      <c r="W1035" s="1170"/>
      <c r="X1035" s="1170"/>
      <c r="Y1035" s="1170"/>
      <c r="Z1035" s="1170"/>
      <c r="AA1035" s="1170"/>
      <c r="AB1035" s="1170"/>
      <c r="AC1035" s="1170"/>
      <c r="AD1035" s="1170"/>
      <c r="AE1035" s="1170"/>
      <c r="AF1035" s="1170"/>
      <c r="AG1035" s="1170"/>
      <c r="AH1035" s="1170"/>
      <c r="AI1035" s="1170"/>
      <c r="AJ1035" s="1170"/>
      <c r="AK1035" s="117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0"/>
      <c r="E1036" s="1170"/>
      <c r="F1036" s="1170"/>
      <c r="G1036" s="1170"/>
      <c r="H1036" s="1170"/>
      <c r="I1036" s="1170"/>
      <c r="J1036" s="1170"/>
      <c r="K1036" s="1170"/>
      <c r="L1036" s="1170"/>
      <c r="M1036" s="1170"/>
      <c r="N1036" s="1170"/>
      <c r="O1036" s="1170"/>
      <c r="P1036" s="1170"/>
      <c r="Q1036" s="1170"/>
      <c r="R1036" s="1170"/>
      <c r="S1036" s="1170"/>
      <c r="T1036" s="1170"/>
      <c r="U1036" s="1170"/>
      <c r="V1036" s="1170"/>
      <c r="W1036" s="1170"/>
      <c r="X1036" s="1170"/>
      <c r="Y1036" s="1170"/>
      <c r="Z1036" s="1170"/>
      <c r="AA1036" s="1170"/>
      <c r="AB1036" s="1170"/>
      <c r="AC1036" s="1170"/>
      <c r="AD1036" s="1170"/>
      <c r="AE1036" s="1170"/>
      <c r="AF1036" s="1170"/>
      <c r="AG1036" s="1170"/>
      <c r="AH1036" s="1170"/>
      <c r="AI1036" s="1170"/>
      <c r="AJ1036" s="1170"/>
      <c r="AK1036" s="117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7"/>
      <c r="C1039" s="1407"/>
      <c r="D1039" s="1407"/>
      <c r="E1039" s="1407"/>
      <c r="F1039" s="1407"/>
      <c r="G1039" s="1407"/>
      <c r="H1039" s="1407"/>
      <c r="I1039" s="1407"/>
      <c r="J1039" s="1407"/>
      <c r="K1039" s="1407"/>
      <c r="L1039" s="1407"/>
      <c r="M1039" s="1407"/>
      <c r="N1039" s="1407"/>
      <c r="O1039" s="1407"/>
      <c r="P1039" s="1407"/>
      <c r="Q1039" s="1407"/>
      <c r="R1039" s="1407"/>
      <c r="S1039" s="1407"/>
      <c r="T1039" s="1407"/>
      <c r="U1039" s="1407"/>
      <c r="V1039" s="1407"/>
      <c r="W1039" s="1407"/>
      <c r="X1039" s="1407"/>
      <c r="Y1039" s="1407"/>
      <c r="Z1039" s="1407"/>
      <c r="AA1039" s="1407"/>
      <c r="AB1039" s="1407"/>
      <c r="AC1039" s="1407"/>
      <c r="AD1039" s="1407"/>
      <c r="AE1039" s="1407"/>
      <c r="AF1039" s="1407"/>
      <c r="AG1039" s="1407"/>
      <c r="AH1039" s="1407"/>
      <c r="AI1039" s="1407"/>
      <c r="AJ1039" s="1407"/>
      <c r="AK1039" s="140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8" t="s">
        <v>989</v>
      </c>
      <c r="B1040" s="1168"/>
      <c r="C1040" s="1168"/>
      <c r="D1040" s="1168"/>
      <c r="E1040" s="1168"/>
      <c r="F1040" s="1168"/>
      <c r="G1040" s="1168"/>
      <c r="H1040" s="1168"/>
      <c r="I1040" s="1168"/>
      <c r="J1040" s="1168"/>
      <c r="K1040" s="1168"/>
      <c r="L1040" s="1168"/>
      <c r="M1040" s="1168"/>
      <c r="N1040" s="1168"/>
      <c r="O1040" s="1168"/>
      <c r="P1040" s="1168"/>
      <c r="Q1040" s="1168"/>
      <c r="R1040" s="1168"/>
      <c r="S1040" s="1168"/>
      <c r="T1040" s="1168"/>
      <c r="U1040" s="1168"/>
      <c r="V1040" s="1168"/>
      <c r="W1040" s="1168"/>
      <c r="X1040" s="1168"/>
      <c r="Y1040" s="1168"/>
      <c r="Z1040" s="1168"/>
      <c r="AA1040" s="1168"/>
      <c r="AB1040" s="1168"/>
      <c r="AC1040" s="1168"/>
      <c r="AD1040" s="1168"/>
      <c r="AE1040" s="1168"/>
      <c r="AF1040" s="1168"/>
      <c r="AG1040" s="1168"/>
      <c r="AH1040" s="1168"/>
      <c r="AI1040" s="1168"/>
      <c r="AJ1040" s="1168"/>
      <c r="AK1040" s="1168"/>
      <c r="AL1040" s="1168"/>
      <c r="AM1040" s="1168"/>
      <c r="AN1040" s="1168"/>
      <c r="AO1040" s="1168"/>
      <c r="AP1040" s="1168"/>
      <c r="AQ1040" s="1168"/>
      <c r="AR1040" s="1168"/>
      <c r="AS1040" s="1168"/>
      <c r="AT1040" s="116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8" t="s">
        <v>124</v>
      </c>
      <c r="B1044" s="1108"/>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8" t="s">
        <v>124</v>
      </c>
      <c r="B1046" s="1108"/>
      <c r="C1046" s="1">
        <v>2</v>
      </c>
      <c r="D1046" s="1590" t="s">
        <v>2309</v>
      </c>
      <c r="E1046" s="1590"/>
      <c r="F1046" s="1590"/>
      <c r="G1046" s="1590"/>
      <c r="H1046" s="1590"/>
      <c r="I1046" s="1590"/>
      <c r="J1046" s="1590"/>
      <c r="K1046" s="1590"/>
      <c r="L1046" s="1590"/>
      <c r="M1046" s="1590"/>
      <c r="N1046" s="1590"/>
      <c r="O1046" s="1590"/>
      <c r="P1046" s="1590"/>
      <c r="Q1046" s="1590"/>
      <c r="R1046" s="1590"/>
      <c r="S1046" s="1590"/>
      <c r="T1046" s="1590"/>
      <c r="U1046" s="1590"/>
      <c r="V1046" s="1590"/>
      <c r="W1046" s="1590"/>
      <c r="X1046" s="1590"/>
      <c r="Y1046" s="1590"/>
      <c r="Z1046" s="1590"/>
      <c r="AA1046" s="1590"/>
      <c r="AB1046" s="1590"/>
      <c r="AC1046" s="1590"/>
      <c r="AD1046" s="1590"/>
      <c r="AE1046" s="1590"/>
      <c r="AF1046" s="1590"/>
      <c r="AG1046" s="1590"/>
      <c r="AH1046" s="1590"/>
      <c r="AI1046" s="1590"/>
      <c r="AJ1046" s="1590"/>
      <c r="AK1046" s="1590"/>
      <c r="AL1046" s="1590"/>
      <c r="AM1046" s="1590"/>
      <c r="AN1046" s="1590"/>
      <c r="AO1046" s="1590"/>
      <c r="AP1046" s="1590"/>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0"/>
      <c r="E1047" s="1590"/>
      <c r="F1047" s="1590"/>
      <c r="G1047" s="1590"/>
      <c r="H1047" s="1590"/>
      <c r="I1047" s="1590"/>
      <c r="J1047" s="1590"/>
      <c r="K1047" s="1590"/>
      <c r="L1047" s="1590"/>
      <c r="M1047" s="1590"/>
      <c r="N1047" s="1590"/>
      <c r="O1047" s="1590"/>
      <c r="P1047" s="1590"/>
      <c r="Q1047" s="1590"/>
      <c r="R1047" s="1590"/>
      <c r="S1047" s="1590"/>
      <c r="T1047" s="1590"/>
      <c r="U1047" s="1590"/>
      <c r="V1047" s="1590"/>
      <c r="W1047" s="1590"/>
      <c r="X1047" s="1590"/>
      <c r="Y1047" s="1590"/>
      <c r="Z1047" s="1590"/>
      <c r="AA1047" s="1590"/>
      <c r="AB1047" s="1590"/>
      <c r="AC1047" s="1590"/>
      <c r="AD1047" s="1590"/>
      <c r="AE1047" s="1590"/>
      <c r="AF1047" s="1590"/>
      <c r="AG1047" s="1590"/>
      <c r="AH1047" s="1590"/>
      <c r="AI1047" s="1590"/>
      <c r="AJ1047" s="1590"/>
      <c r="AK1047" s="1590"/>
      <c r="AL1047" s="1590"/>
      <c r="AM1047" s="1590"/>
      <c r="AN1047" s="1590"/>
      <c r="AO1047" s="1590"/>
      <c r="AP1047" s="1590"/>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8" t="s">
        <v>124</v>
      </c>
      <c r="B1049" s="1108"/>
      <c r="C1049" s="1">
        <v>3</v>
      </c>
      <c r="D1049" s="980" t="s">
        <v>2310</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8" t="s">
        <v>124</v>
      </c>
      <c r="B1054" s="1108"/>
      <c r="C1054" s="1">
        <v>4</v>
      </c>
      <c r="D1054" s="980" t="s">
        <v>2311</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8" t="s">
        <v>124</v>
      </c>
      <c r="B1059" s="1108"/>
      <c r="C1059" s="1">
        <v>5</v>
      </c>
      <c r="D1059" s="977" t="s">
        <v>2312</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8" t="s">
        <v>124</v>
      </c>
      <c r="B1063" s="1108"/>
      <c r="C1063" s="1">
        <v>6</v>
      </c>
      <c r="D1063" s="977" t="s">
        <v>2032</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8" t="s">
        <v>124</v>
      </c>
      <c r="B1067" s="1108"/>
      <c r="C1067" s="964">
        <v>7</v>
      </c>
      <c r="D1067" s="980" t="s">
        <v>1713</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8" t="s">
        <v>124</v>
      </c>
      <c r="B1071" s="1108"/>
      <c r="C1071" s="964">
        <v>8</v>
      </c>
      <c r="D1071" s="1591" t="s">
        <v>1516</v>
      </c>
      <c r="E1071" s="1591"/>
      <c r="F1071" s="1591"/>
      <c r="G1071" s="1591"/>
      <c r="H1071" s="1591"/>
      <c r="I1071" s="1591"/>
      <c r="J1071" s="1591"/>
      <c r="K1071" s="1591"/>
      <c r="L1071" s="1591"/>
      <c r="M1071" s="1591"/>
      <c r="N1071" s="1591"/>
      <c r="O1071" s="1591"/>
      <c r="P1071" s="1591"/>
      <c r="Q1071" s="1591"/>
      <c r="R1071" s="1591"/>
      <c r="S1071" s="1591"/>
      <c r="T1071" s="1591"/>
      <c r="U1071" s="1591"/>
      <c r="V1071" s="1591"/>
      <c r="W1071" s="1591"/>
      <c r="X1071" s="1591"/>
      <c r="Y1071" s="1591"/>
      <c r="Z1071" s="1591"/>
      <c r="AA1071" s="1591"/>
      <c r="AB1071" s="1591"/>
      <c r="AC1071" s="1591"/>
      <c r="AD1071" s="1591"/>
      <c r="AE1071" s="1591"/>
      <c r="AF1071" s="1591"/>
      <c r="AG1071" s="1591"/>
      <c r="AH1071" s="1591"/>
      <c r="AI1071" s="1591"/>
      <c r="AJ1071" s="1591"/>
      <c r="AK1071" s="1591"/>
      <c r="AL1071" s="1591"/>
      <c r="AM1071" s="1591"/>
      <c r="AN1071" s="1591"/>
      <c r="AO1071" s="1591"/>
      <c r="AP1071" s="1591"/>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1"/>
      <c r="E1072" s="1591"/>
      <c r="F1072" s="1591"/>
      <c r="G1072" s="1591"/>
      <c r="H1072" s="1591"/>
      <c r="I1072" s="1591"/>
      <c r="J1072" s="1591"/>
      <c r="K1072" s="1591"/>
      <c r="L1072" s="1591"/>
      <c r="M1072" s="1591"/>
      <c r="N1072" s="1591"/>
      <c r="O1072" s="1591"/>
      <c r="P1072" s="1591"/>
      <c r="Q1072" s="1591"/>
      <c r="R1072" s="1591"/>
      <c r="S1072" s="1591"/>
      <c r="T1072" s="1591"/>
      <c r="U1072" s="1591"/>
      <c r="V1072" s="1591"/>
      <c r="W1072" s="1591"/>
      <c r="X1072" s="1591"/>
      <c r="Y1072" s="1591"/>
      <c r="Z1072" s="1591"/>
      <c r="AA1072" s="1591"/>
      <c r="AB1072" s="1591"/>
      <c r="AC1072" s="1591"/>
      <c r="AD1072" s="1591"/>
      <c r="AE1072" s="1591"/>
      <c r="AF1072" s="1591"/>
      <c r="AG1072" s="1591"/>
      <c r="AH1072" s="1591"/>
      <c r="AI1072" s="1591"/>
      <c r="AJ1072" s="1591"/>
      <c r="AK1072" s="1591"/>
      <c r="AL1072" s="1591"/>
      <c r="AM1072" s="1591"/>
      <c r="AN1072" s="1591"/>
      <c r="AO1072" s="1591"/>
      <c r="AP1072" s="1591"/>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4" t="s">
        <v>124</v>
      </c>
      <c r="B1074" s="1544"/>
      <c r="C1074" s="964">
        <v>9</v>
      </c>
      <c r="D1074" s="1591" t="s">
        <v>1518</v>
      </c>
      <c r="E1074" s="1591"/>
      <c r="F1074" s="1591"/>
      <c r="G1074" s="1591"/>
      <c r="H1074" s="1591"/>
      <c r="I1074" s="1591"/>
      <c r="J1074" s="1591"/>
      <c r="K1074" s="1591"/>
      <c r="L1074" s="1591"/>
      <c r="M1074" s="1591"/>
      <c r="N1074" s="1591"/>
      <c r="O1074" s="1591"/>
      <c r="P1074" s="1591"/>
      <c r="Q1074" s="1591"/>
      <c r="R1074" s="1591"/>
      <c r="S1074" s="1591"/>
      <c r="T1074" s="1591"/>
      <c r="U1074" s="1591"/>
      <c r="V1074" s="1591"/>
      <c r="W1074" s="1591"/>
      <c r="X1074" s="1591"/>
      <c r="Y1074" s="1591"/>
      <c r="Z1074" s="1591"/>
      <c r="AA1074" s="1591"/>
      <c r="AB1074" s="1591"/>
      <c r="AC1074" s="1591"/>
      <c r="AD1074" s="1591"/>
      <c r="AE1074" s="1591"/>
      <c r="AF1074" s="1591"/>
      <c r="AG1074" s="1591"/>
      <c r="AH1074" s="1591"/>
      <c r="AI1074" s="1591"/>
      <c r="AJ1074" s="1591"/>
      <c r="AK1074" s="1591"/>
      <c r="AL1074" s="1591"/>
      <c r="AM1074" s="1591"/>
      <c r="AN1074" s="1591"/>
      <c r="AO1074" s="1591"/>
      <c r="AP1074" s="1591"/>
    </row>
    <row r="1075" spans="1:97" ht="15" customHeight="1">
      <c r="A1075" s="44"/>
      <c r="B1075" s="32"/>
      <c r="C1075" s="964"/>
      <c r="D1075" s="1591"/>
      <c r="E1075" s="1591"/>
      <c r="F1075" s="1591"/>
      <c r="G1075" s="1591"/>
      <c r="H1075" s="1591"/>
      <c r="I1075" s="1591"/>
      <c r="J1075" s="1591"/>
      <c r="K1075" s="1591"/>
      <c r="L1075" s="1591"/>
      <c r="M1075" s="1591"/>
      <c r="N1075" s="1591"/>
      <c r="O1075" s="1591"/>
      <c r="P1075" s="1591"/>
      <c r="Q1075" s="1591"/>
      <c r="R1075" s="1591"/>
      <c r="S1075" s="1591"/>
      <c r="T1075" s="1591"/>
      <c r="U1075" s="1591"/>
      <c r="V1075" s="1591"/>
      <c r="W1075" s="1591"/>
      <c r="X1075" s="1591"/>
      <c r="Y1075" s="1591"/>
      <c r="Z1075" s="1591"/>
      <c r="AA1075" s="1591"/>
      <c r="AB1075" s="1591"/>
      <c r="AC1075" s="1591"/>
      <c r="AD1075" s="1591"/>
      <c r="AE1075" s="1591"/>
      <c r="AF1075" s="1591"/>
      <c r="AG1075" s="1591"/>
      <c r="AH1075" s="1591"/>
      <c r="AI1075" s="1591"/>
      <c r="AJ1075" s="1591"/>
      <c r="AK1075" s="1591"/>
      <c r="AL1075" s="1591"/>
      <c r="AM1075" s="1591"/>
      <c r="AN1075" s="1591"/>
      <c r="AO1075" s="1591"/>
      <c r="AP1075" s="1591"/>
    </row>
    <row r="1076" spans="1:97" ht="9.75" customHeight="1">
      <c r="D1076" s="1591"/>
      <c r="E1076" s="1591"/>
      <c r="F1076" s="1591"/>
      <c r="G1076" s="1591"/>
      <c r="H1076" s="1591"/>
      <c r="I1076" s="1591"/>
      <c r="J1076" s="1591"/>
      <c r="K1076" s="1591"/>
      <c r="L1076" s="1591"/>
      <c r="M1076" s="1591"/>
      <c r="N1076" s="1591"/>
      <c r="O1076" s="1591"/>
      <c r="P1076" s="1591"/>
      <c r="Q1076" s="1591"/>
      <c r="R1076" s="1591"/>
      <c r="S1076" s="1591"/>
      <c r="T1076" s="1591"/>
      <c r="U1076" s="1591"/>
      <c r="V1076" s="1591"/>
      <c r="W1076" s="1591"/>
      <c r="X1076" s="1591"/>
      <c r="Y1076" s="1591"/>
      <c r="Z1076" s="1591"/>
      <c r="AA1076" s="1591"/>
      <c r="AB1076" s="1591"/>
      <c r="AC1076" s="1591"/>
      <c r="AD1076" s="1591"/>
      <c r="AE1076" s="1591"/>
      <c r="AF1076" s="1591"/>
      <c r="AG1076" s="1591"/>
      <c r="AH1076" s="1591"/>
      <c r="AI1076" s="1591"/>
      <c r="AJ1076" s="1591"/>
      <c r="AK1076" s="1591"/>
      <c r="AL1076" s="1591"/>
      <c r="AM1076" s="1591"/>
      <c r="AN1076" s="1591"/>
      <c r="AO1076" s="1591"/>
      <c r="AP1076" s="1591"/>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4" t="s">
        <v>124</v>
      </c>
      <c r="B1078" s="1544"/>
      <c r="C1078" s="964">
        <v>10</v>
      </c>
      <c r="D1078" s="980" t="s">
        <v>2004</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4" t="s">
        <v>124</v>
      </c>
      <c r="B1082" s="1544"/>
      <c r="C1082" s="964">
        <v>11</v>
      </c>
      <c r="D1082" s="977" t="s">
        <v>2313</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1517</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Z647:AK647"/>
    <mergeCell ref="B643:AN643"/>
    <mergeCell ref="C636:L636"/>
    <mergeCell ref="C637:L637"/>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AC630:AE630"/>
    <mergeCell ref="Z637:AB637"/>
    <mergeCell ref="Z638:AB638"/>
    <mergeCell ref="T635:V635"/>
    <mergeCell ref="T636:V636"/>
    <mergeCell ref="T637:V637"/>
    <mergeCell ref="Z630:AB630"/>
    <mergeCell ref="AG601:AH601"/>
    <mergeCell ref="W626:Y628"/>
    <mergeCell ref="Q626:S628"/>
    <mergeCell ref="T626:V628"/>
    <mergeCell ref="G603:R603"/>
    <mergeCell ref="P607:R607"/>
    <mergeCell ref="Z603:AK603"/>
    <mergeCell ref="G604:R604"/>
    <mergeCell ref="N617:O617"/>
    <mergeCell ref="AI591:AK591"/>
    <mergeCell ref="AG593:AH593"/>
    <mergeCell ref="Z605:AK605"/>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W204:AB204"/>
    <mergeCell ref="D203:M203"/>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BK601:BL601"/>
    <mergeCell ref="BK619:BL619"/>
    <mergeCell ref="BK611:BL611"/>
    <mergeCell ref="BK605:BL605"/>
    <mergeCell ref="BI608:BJ608"/>
    <mergeCell ref="BK610:BL610"/>
    <mergeCell ref="BG612:BH612"/>
    <mergeCell ref="BE613:BF613"/>
    <mergeCell ref="BE617:BF617"/>
    <mergeCell ref="Z614:AK614"/>
    <mergeCell ref="P599:R599"/>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 workbookViewId="0">
      <selection activeCell="F14" sqref="F14"/>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8" t="s">
        <v>184</v>
      </c>
      <c r="G1" s="1599"/>
      <c r="H1" s="1599"/>
      <c r="I1" s="1599"/>
      <c r="J1" s="1599"/>
      <c r="K1" s="1599"/>
      <c r="L1" s="1599"/>
      <c r="M1" s="1599"/>
      <c r="N1" s="1599"/>
      <c r="O1" s="1599"/>
      <c r="P1" s="1599"/>
      <c r="Q1" s="1599"/>
      <c r="R1" s="1600"/>
      <c r="S1" s="200"/>
      <c r="T1" s="199"/>
      <c r="U1" s="201"/>
    </row>
    <row r="2" spans="1:21" s="230" customFormat="1" ht="60" customHeight="1">
      <c r="A2" s="229"/>
      <c r="B2" s="230" t="s">
        <v>797</v>
      </c>
      <c r="C2" s="230" t="s">
        <v>507</v>
      </c>
      <c r="D2" s="230" t="s">
        <v>506</v>
      </c>
      <c r="E2" s="230" t="s">
        <v>798</v>
      </c>
      <c r="F2" s="231" t="str">
        <f>Application!B629&amp;Application!C629</f>
        <v>1)PASS Market Rate Loan</v>
      </c>
      <c r="G2" s="231" t="str">
        <f>Application!B630&amp;Application!C630</f>
        <v>2)PASS Below Market Rate Loan</v>
      </c>
      <c r="H2" s="231" t="str">
        <f>Application!B631&amp;Application!C631</f>
        <v>3)PASS Deferred Loan</v>
      </c>
      <c r="I2" s="231" t="str">
        <f>Application!B632&amp;Application!C632</f>
        <v>4)Seller Carryback Loan</v>
      </c>
      <c r="J2" s="231" t="str">
        <f>Application!B633&amp;Application!C633</f>
        <v>5)HCD - MHP Loan</v>
      </c>
      <c r="K2" s="231" t="str">
        <f>Application!B634&amp;Application!C634</f>
        <v>6)MOHCD Loan</v>
      </c>
      <c r="L2" s="231" t="str">
        <f>Application!B635&amp;Application!C635</f>
        <v>7)Accrued Soft Loan Interest</v>
      </c>
      <c r="M2" s="231" t="str">
        <f>Application!B636&amp;Application!C636</f>
        <v>8)GP Capital - Existing Reserves</v>
      </c>
      <c r="N2" s="231" t="str">
        <f>Application!B637&amp;Application!C637</f>
        <v>9)Income from Operations</v>
      </c>
      <c r="O2" s="231" t="str">
        <f>Application!B638&amp;Application!C638</f>
        <v>10)Historic Tax Credit Equity</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3907000</v>
      </c>
      <c r="C4" s="239">
        <f>3907000</f>
        <v>3907000</v>
      </c>
      <c r="D4" s="239">
        <v>0</v>
      </c>
      <c r="E4" s="239">
        <f>B4-SUM(F4:P4)</f>
        <v>0</v>
      </c>
      <c r="F4" s="239"/>
      <c r="G4" s="239"/>
      <c r="H4" s="239"/>
      <c r="I4" s="239">
        <f>B4</f>
        <v>3907000</v>
      </c>
      <c r="J4" s="239"/>
      <c r="K4" s="239"/>
      <c r="L4" s="239"/>
      <c r="M4" s="239"/>
      <c r="N4" s="239"/>
      <c r="O4" s="239"/>
      <c r="P4" s="239"/>
      <c r="Q4" s="239"/>
      <c r="R4" s="239">
        <f>B4</f>
        <v>3907000</v>
      </c>
      <c r="S4" s="240"/>
      <c r="T4" s="240"/>
      <c r="U4" s="235"/>
    </row>
    <row r="5" spans="1:21" s="236" customFormat="1" ht="13.5">
      <c r="A5" s="298" t="s">
        <v>68</v>
      </c>
      <c r="B5" s="238">
        <f>SUM(C5+D5)</f>
        <v>0</v>
      </c>
      <c r="C5" s="239"/>
      <c r="D5" s="239"/>
      <c r="E5" s="239">
        <f t="shared" ref="E5:E10" si="0">B5-SUM(F5:P5)</f>
        <v>0</v>
      </c>
      <c r="F5" s="239"/>
      <c r="G5" s="239"/>
      <c r="H5" s="239"/>
      <c r="I5" s="239"/>
      <c r="J5" s="239"/>
      <c r="K5" s="239"/>
      <c r="L5" s="239"/>
      <c r="M5" s="239"/>
      <c r="N5" s="239"/>
      <c r="O5" s="239"/>
      <c r="P5" s="239"/>
      <c r="Q5" s="239"/>
      <c r="R5" s="239">
        <f>SUM(E5:Q5)</f>
        <v>0</v>
      </c>
      <c r="S5" s="240"/>
      <c r="T5" s="240"/>
      <c r="U5" s="235"/>
    </row>
    <row r="6" spans="1:21" s="236" customFormat="1">
      <c r="A6" s="237" t="s">
        <v>343</v>
      </c>
      <c r="B6" s="238">
        <f>SUM(C6+D6)</f>
        <v>25000</v>
      </c>
      <c r="C6" s="239">
        <v>24211</v>
      </c>
      <c r="D6" s="239">
        <v>789</v>
      </c>
      <c r="E6" s="239">
        <f t="shared" si="0"/>
        <v>25000</v>
      </c>
      <c r="F6" s="239"/>
      <c r="G6" s="239"/>
      <c r="H6" s="239"/>
      <c r="I6" s="239"/>
      <c r="J6" s="239"/>
      <c r="K6" s="239"/>
      <c r="L6" s="239"/>
      <c r="M6" s="239"/>
      <c r="N6" s="239"/>
      <c r="O6" s="239"/>
      <c r="P6" s="239"/>
      <c r="Q6" s="239"/>
      <c r="R6" s="239">
        <f>SUM(E6:Q6)</f>
        <v>25000</v>
      </c>
      <c r="S6" s="240"/>
      <c r="T6" s="240"/>
      <c r="U6" s="235"/>
    </row>
    <row r="7" spans="1:21" s="236" customFormat="1">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3932000</v>
      </c>
      <c r="C8" s="238">
        <f t="shared" ref="C8:R8" si="1">SUM(C4:C7)</f>
        <v>3931211</v>
      </c>
      <c r="D8" s="238">
        <f t="shared" si="1"/>
        <v>789</v>
      </c>
      <c r="E8" s="238">
        <f t="shared" si="1"/>
        <v>25000</v>
      </c>
      <c r="F8" s="238">
        <f t="shared" si="1"/>
        <v>0</v>
      </c>
      <c r="G8" s="238">
        <f t="shared" si="1"/>
        <v>0</v>
      </c>
      <c r="H8" s="238">
        <f t="shared" si="1"/>
        <v>0</v>
      </c>
      <c r="I8" s="238">
        <f t="shared" si="1"/>
        <v>3907000</v>
      </c>
      <c r="J8" s="238">
        <f t="shared" si="1"/>
        <v>0</v>
      </c>
      <c r="K8" s="238">
        <f t="shared" si="1"/>
        <v>0</v>
      </c>
      <c r="L8" s="238">
        <f t="shared" si="1"/>
        <v>0</v>
      </c>
      <c r="M8" s="238">
        <f t="shared" si="1"/>
        <v>0</v>
      </c>
      <c r="N8" s="238">
        <f t="shared" si="1"/>
        <v>0</v>
      </c>
      <c r="O8" s="238">
        <f t="shared" si="1"/>
        <v>0</v>
      </c>
      <c r="P8" s="238">
        <f t="shared" si="1"/>
        <v>0</v>
      </c>
      <c r="Q8" s="238">
        <f t="shared" si="1"/>
        <v>0</v>
      </c>
      <c r="R8" s="238">
        <f t="shared" si="1"/>
        <v>3932000</v>
      </c>
      <c r="S8" s="240"/>
      <c r="T8" s="240"/>
      <c r="U8" s="235"/>
    </row>
    <row r="9" spans="1:21" s="236" customFormat="1">
      <c r="A9" s="237" t="s">
        <v>1712</v>
      </c>
      <c r="B9" s="238">
        <f>SUM(C9+D9)</f>
        <v>21383000</v>
      </c>
      <c r="C9" s="239">
        <f>21383000-D9</f>
        <v>18583000</v>
      </c>
      <c r="D9" s="239">
        <v>2800000</v>
      </c>
      <c r="E9" s="239">
        <f t="shared" si="0"/>
        <v>0</v>
      </c>
      <c r="F9" s="239"/>
      <c r="G9" s="239"/>
      <c r="H9" s="239"/>
      <c r="I9" s="239">
        <f>Application!AO632-I4</f>
        <v>12030997</v>
      </c>
      <c r="J9" s="239">
        <f>Application!AO633</f>
        <v>4025473</v>
      </c>
      <c r="K9" s="239">
        <f>Application!AO634</f>
        <v>5326530</v>
      </c>
      <c r="L9" s="239"/>
      <c r="M9" s="239"/>
      <c r="N9" s="239"/>
      <c r="O9" s="239"/>
      <c r="P9" s="239"/>
      <c r="Q9" s="239"/>
      <c r="R9" s="239">
        <f>B9</f>
        <v>21383000</v>
      </c>
      <c r="S9" s="240"/>
      <c r="T9" s="239"/>
      <c r="U9" s="235"/>
    </row>
    <row r="10" spans="1:21" s="236" customFormat="1" ht="13.5">
      <c r="A10" s="298" t="s">
        <v>69</v>
      </c>
      <c r="B10" s="238">
        <f>SUM(C10+D10)</f>
        <v>500000</v>
      </c>
      <c r="C10" s="239">
        <v>500000</v>
      </c>
      <c r="D10" s="239"/>
      <c r="E10" s="239">
        <f t="shared" si="0"/>
        <v>500000</v>
      </c>
      <c r="F10" s="239"/>
      <c r="G10" s="239"/>
      <c r="H10" s="239"/>
      <c r="I10" s="239"/>
      <c r="J10" s="239"/>
      <c r="K10" s="239"/>
      <c r="L10" s="239"/>
      <c r="M10" s="239"/>
      <c r="N10" s="239"/>
      <c r="O10" s="239"/>
      <c r="P10" s="239"/>
      <c r="Q10" s="239"/>
      <c r="R10" s="239">
        <f>SUM(E10:Q10)</f>
        <v>500000</v>
      </c>
      <c r="S10" s="239">
        <v>0</v>
      </c>
      <c r="T10" s="239"/>
      <c r="U10" s="235"/>
    </row>
    <row r="11" spans="1:21" s="236" customFormat="1">
      <c r="A11" s="241" t="s">
        <v>586</v>
      </c>
      <c r="B11" s="238">
        <f>SUM(C11:D11)</f>
        <v>21883000</v>
      </c>
      <c r="C11" s="238">
        <f t="shared" ref="C11:T11" si="2">SUM(C9:C10)</f>
        <v>19083000</v>
      </c>
      <c r="D11" s="238">
        <f t="shared" si="2"/>
        <v>2800000</v>
      </c>
      <c r="E11" s="238">
        <f t="shared" si="2"/>
        <v>500000</v>
      </c>
      <c r="F11" s="238">
        <f t="shared" si="2"/>
        <v>0</v>
      </c>
      <c r="G11" s="238">
        <f t="shared" si="2"/>
        <v>0</v>
      </c>
      <c r="H11" s="238">
        <f t="shared" si="2"/>
        <v>0</v>
      </c>
      <c r="I11" s="238">
        <f t="shared" si="2"/>
        <v>12030997</v>
      </c>
      <c r="J11" s="238">
        <f t="shared" si="2"/>
        <v>4025473</v>
      </c>
      <c r="K11" s="238">
        <f t="shared" si="2"/>
        <v>5326530</v>
      </c>
      <c r="L11" s="238">
        <f t="shared" si="2"/>
        <v>0</v>
      </c>
      <c r="M11" s="238">
        <f t="shared" si="2"/>
        <v>0</v>
      </c>
      <c r="N11" s="238">
        <f t="shared" si="2"/>
        <v>0</v>
      </c>
      <c r="O11" s="238">
        <f t="shared" si="2"/>
        <v>0</v>
      </c>
      <c r="P11" s="238">
        <f t="shared" si="2"/>
        <v>0</v>
      </c>
      <c r="Q11" s="238">
        <f t="shared" si="2"/>
        <v>0</v>
      </c>
      <c r="R11" s="238">
        <f t="shared" si="2"/>
        <v>21883000</v>
      </c>
      <c r="S11" s="240"/>
      <c r="T11" s="238">
        <f t="shared" si="2"/>
        <v>0</v>
      </c>
      <c r="U11" s="235"/>
    </row>
    <row r="12" spans="1:21" s="236" customFormat="1">
      <c r="A12" s="241" t="s">
        <v>711</v>
      </c>
      <c r="B12" s="238">
        <f t="shared" ref="B12:R12" si="3">SUM(B8+B11)</f>
        <v>25815000</v>
      </c>
      <c r="C12" s="238">
        <f t="shared" si="3"/>
        <v>23014211</v>
      </c>
      <c r="D12" s="238">
        <f t="shared" si="3"/>
        <v>2800789</v>
      </c>
      <c r="E12" s="238">
        <f t="shared" si="3"/>
        <v>525000</v>
      </c>
      <c r="F12" s="238">
        <f t="shared" si="3"/>
        <v>0</v>
      </c>
      <c r="G12" s="238">
        <f t="shared" si="3"/>
        <v>0</v>
      </c>
      <c r="H12" s="238">
        <f t="shared" si="3"/>
        <v>0</v>
      </c>
      <c r="I12" s="238">
        <f t="shared" si="3"/>
        <v>15937997</v>
      </c>
      <c r="J12" s="238">
        <f t="shared" si="3"/>
        <v>4025473</v>
      </c>
      <c r="K12" s="238">
        <f t="shared" si="3"/>
        <v>5326530</v>
      </c>
      <c r="L12" s="238">
        <f t="shared" si="3"/>
        <v>0</v>
      </c>
      <c r="M12" s="238">
        <f t="shared" si="3"/>
        <v>0</v>
      </c>
      <c r="N12" s="238">
        <f t="shared" si="3"/>
        <v>0</v>
      </c>
      <c r="O12" s="238">
        <f t="shared" si="3"/>
        <v>0</v>
      </c>
      <c r="P12" s="238">
        <f t="shared" si="3"/>
        <v>0</v>
      </c>
      <c r="Q12" s="238">
        <f t="shared" si="3"/>
        <v>0</v>
      </c>
      <c r="R12" s="238">
        <f t="shared" si="3"/>
        <v>25815000</v>
      </c>
      <c r="S12" s="240"/>
      <c r="T12" s="240"/>
      <c r="U12" s="235"/>
    </row>
    <row r="13" spans="1:21" s="236" customFormat="1">
      <c r="A13" s="453" t="s">
        <v>1110</v>
      </c>
      <c r="B13" s="238">
        <f>SUM(C13+D13)</f>
        <v>0</v>
      </c>
      <c r="C13" s="239"/>
      <c r="D13" s="239"/>
      <c r="E13" s="239">
        <f t="shared" ref="E13:E15" si="4">B13-SUM(F13:P13)</f>
        <v>0</v>
      </c>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f t="shared" si="4"/>
        <v>0</v>
      </c>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f t="shared" si="4"/>
        <v>0</v>
      </c>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5">SUM(C17:D17)</f>
        <v>0</v>
      </c>
      <c r="C17" s="239"/>
      <c r="D17" s="239"/>
      <c r="E17" s="239">
        <f t="shared" ref="E17:E25" si="6">B17-SUM(F17:P17)</f>
        <v>0</v>
      </c>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5"/>
        <v>33137798</v>
      </c>
      <c r="C18" s="239">
        <v>32137798</v>
      </c>
      <c r="D18" s="239">
        <v>1000000</v>
      </c>
      <c r="E18" s="239">
        <f t="shared" si="6"/>
        <v>698644</v>
      </c>
      <c r="F18" s="239">
        <f>Application!AO629</f>
        <v>5705721</v>
      </c>
      <c r="G18" s="239">
        <f>Application!AO630</f>
        <v>3147984</v>
      </c>
      <c r="H18" s="239">
        <f>Application!AO631</f>
        <v>515295</v>
      </c>
      <c r="I18" s="239"/>
      <c r="J18" s="239"/>
      <c r="K18" s="239"/>
      <c r="L18" s="239"/>
      <c r="M18" s="239">
        <f>Application!AO636</f>
        <v>2225913</v>
      </c>
      <c r="N18" s="239"/>
      <c r="O18" s="239">
        <f>Application!AO638</f>
        <v>20844241</v>
      </c>
      <c r="P18" s="239"/>
      <c r="Q18" s="239"/>
      <c r="R18" s="239">
        <f>SUM(E18:Q18)</f>
        <v>33137798</v>
      </c>
      <c r="S18" s="239">
        <f>C18</f>
        <v>32137798</v>
      </c>
      <c r="T18" s="239"/>
      <c r="U18" s="235"/>
    </row>
    <row r="19" spans="1:21" s="236" customFormat="1">
      <c r="A19" s="237" t="s">
        <v>912</v>
      </c>
      <c r="B19" s="238">
        <f t="shared" si="5"/>
        <v>1520348</v>
      </c>
      <c r="C19" s="239">
        <v>1472378</v>
      </c>
      <c r="D19" s="239">
        <v>47970</v>
      </c>
      <c r="E19" s="239">
        <f t="shared" si="6"/>
        <v>1520348</v>
      </c>
      <c r="F19" s="239"/>
      <c r="G19" s="239"/>
      <c r="H19" s="239"/>
      <c r="I19" s="239"/>
      <c r="J19" s="239"/>
      <c r="K19" s="239"/>
      <c r="L19" s="239"/>
      <c r="M19" s="239"/>
      <c r="N19" s="239"/>
      <c r="O19" s="239"/>
      <c r="P19" s="239"/>
      <c r="Q19" s="239"/>
      <c r="R19" s="239">
        <f>SUM(E19:Q19)</f>
        <v>1520348</v>
      </c>
      <c r="S19" s="239">
        <f t="shared" ref="S19:S25" si="7">C19</f>
        <v>1472378</v>
      </c>
      <c r="T19" s="239"/>
      <c r="U19" s="235"/>
    </row>
    <row r="20" spans="1:21" s="236" customFormat="1">
      <c r="A20" s="237" t="s">
        <v>913</v>
      </c>
      <c r="B20" s="238">
        <f t="shared" si="5"/>
        <v>778620</v>
      </c>
      <c r="C20" s="239">
        <f>1508106/2</f>
        <v>754053</v>
      </c>
      <c r="D20" s="239">
        <f>49134/2</f>
        <v>24567</v>
      </c>
      <c r="E20" s="239">
        <f t="shared" si="6"/>
        <v>778620</v>
      </c>
      <c r="F20" s="239"/>
      <c r="G20" s="239"/>
      <c r="H20" s="239"/>
      <c r="I20" s="239"/>
      <c r="J20" s="239"/>
      <c r="K20" s="239"/>
      <c r="L20" s="239"/>
      <c r="M20" s="239"/>
      <c r="N20" s="239"/>
      <c r="O20" s="239"/>
      <c r="P20" s="239"/>
      <c r="Q20" s="239"/>
      <c r="R20" s="239">
        <f t="shared" ref="R20:R27" si="8">SUM(E20:Q20)</f>
        <v>778620</v>
      </c>
      <c r="S20" s="239">
        <f t="shared" si="7"/>
        <v>754053</v>
      </c>
      <c r="T20" s="239"/>
      <c r="U20" s="235"/>
    </row>
    <row r="21" spans="1:21" s="236" customFormat="1">
      <c r="A21" s="237" t="s">
        <v>914</v>
      </c>
      <c r="B21" s="238">
        <f t="shared" si="5"/>
        <v>778620</v>
      </c>
      <c r="C21" s="239">
        <f>C20</f>
        <v>754053</v>
      </c>
      <c r="D21" s="239">
        <f>D20</f>
        <v>24567</v>
      </c>
      <c r="E21" s="239">
        <f t="shared" si="6"/>
        <v>778620</v>
      </c>
      <c r="F21" s="239"/>
      <c r="G21" s="239"/>
      <c r="H21" s="239"/>
      <c r="I21" s="239"/>
      <c r="J21" s="239"/>
      <c r="K21" s="239"/>
      <c r="L21" s="239"/>
      <c r="M21" s="239"/>
      <c r="N21" s="239"/>
      <c r="O21" s="239"/>
      <c r="P21" s="239"/>
      <c r="Q21" s="239"/>
      <c r="R21" s="239">
        <f t="shared" si="8"/>
        <v>778620</v>
      </c>
      <c r="S21" s="239">
        <f t="shared" si="7"/>
        <v>754053</v>
      </c>
      <c r="T21" s="239"/>
      <c r="U21" s="235"/>
    </row>
    <row r="22" spans="1:21" s="236" customFormat="1">
      <c r="A22" s="237" t="s">
        <v>915</v>
      </c>
      <c r="B22" s="238">
        <f t="shared" si="5"/>
        <v>0</v>
      </c>
      <c r="C22" s="239"/>
      <c r="D22" s="239"/>
      <c r="E22" s="239">
        <f t="shared" si="6"/>
        <v>0</v>
      </c>
      <c r="F22" s="239"/>
      <c r="G22" s="239"/>
      <c r="H22" s="239"/>
      <c r="I22" s="239"/>
      <c r="J22" s="239"/>
      <c r="K22" s="239"/>
      <c r="L22" s="239"/>
      <c r="M22" s="239"/>
      <c r="N22" s="239"/>
      <c r="O22" s="239"/>
      <c r="P22" s="239"/>
      <c r="Q22" s="239"/>
      <c r="R22" s="239">
        <f t="shared" si="8"/>
        <v>0</v>
      </c>
      <c r="S22" s="239">
        <f t="shared" si="7"/>
        <v>0</v>
      </c>
      <c r="T22" s="239"/>
      <c r="U22" s="235"/>
    </row>
    <row r="23" spans="1:21" s="236" customFormat="1">
      <c r="A23" s="237" t="s">
        <v>916</v>
      </c>
      <c r="B23" s="238">
        <f t="shared" si="5"/>
        <v>1093397</v>
      </c>
      <c r="C23" s="239">
        <f>346193+33896+678809</f>
        <v>1058898</v>
      </c>
      <c r="D23" s="239">
        <f>11279+1104+22116</f>
        <v>34499</v>
      </c>
      <c r="E23" s="239">
        <f t="shared" si="6"/>
        <v>1093397</v>
      </c>
      <c r="F23" s="239"/>
      <c r="G23" s="239"/>
      <c r="H23" s="239"/>
      <c r="I23" s="239"/>
      <c r="J23" s="239"/>
      <c r="K23" s="239"/>
      <c r="L23" s="239"/>
      <c r="M23" s="239"/>
      <c r="N23" s="239"/>
      <c r="O23" s="239"/>
      <c r="P23" s="239"/>
      <c r="Q23" s="239"/>
      <c r="R23" s="239">
        <f t="shared" si="8"/>
        <v>1093397</v>
      </c>
      <c r="S23" s="239">
        <f t="shared" si="7"/>
        <v>1058898</v>
      </c>
      <c r="T23" s="239"/>
      <c r="U23" s="235"/>
    </row>
    <row r="24" spans="1:21" s="236" customFormat="1">
      <c r="A24" s="248" t="s">
        <v>1939</v>
      </c>
      <c r="B24" s="238">
        <f t="shared" si="5"/>
        <v>0</v>
      </c>
      <c r="C24" s="239"/>
      <c r="D24" s="239"/>
      <c r="E24" s="239">
        <f t="shared" si="6"/>
        <v>0</v>
      </c>
      <c r="F24" s="239"/>
      <c r="G24" s="239"/>
      <c r="H24" s="239"/>
      <c r="I24" s="239"/>
      <c r="J24" s="239"/>
      <c r="K24" s="239"/>
      <c r="L24" s="239"/>
      <c r="M24" s="239"/>
      <c r="N24" s="239"/>
      <c r="O24" s="239"/>
      <c r="P24" s="239"/>
      <c r="Q24" s="239"/>
      <c r="R24" s="239">
        <f t="shared" si="8"/>
        <v>0</v>
      </c>
      <c r="S24" s="239">
        <f t="shared" si="7"/>
        <v>0</v>
      </c>
      <c r="T24" s="239"/>
      <c r="U24" s="235"/>
    </row>
    <row r="25" spans="1:21" s="236" customFormat="1">
      <c r="A25" s="244" t="s">
        <v>533</v>
      </c>
      <c r="B25" s="238">
        <f t="shared" si="5"/>
        <v>0</v>
      </c>
      <c r="C25" s="239"/>
      <c r="D25" s="239"/>
      <c r="E25" s="239">
        <f t="shared" si="6"/>
        <v>0</v>
      </c>
      <c r="F25" s="239"/>
      <c r="G25" s="239"/>
      <c r="H25" s="239"/>
      <c r="I25" s="239"/>
      <c r="J25" s="239"/>
      <c r="K25" s="239"/>
      <c r="L25" s="239"/>
      <c r="M25" s="239"/>
      <c r="N25" s="239"/>
      <c r="O25" s="239"/>
      <c r="P25" s="239"/>
      <c r="Q25" s="239"/>
      <c r="R25" s="239">
        <f t="shared" si="8"/>
        <v>0</v>
      </c>
      <c r="S25" s="239">
        <f t="shared" si="7"/>
        <v>0</v>
      </c>
      <c r="T25" s="239"/>
      <c r="U25" s="235"/>
    </row>
    <row r="26" spans="1:21" s="236" customFormat="1">
      <c r="A26" s="241" t="s">
        <v>222</v>
      </c>
      <c r="B26" s="238">
        <f t="shared" si="5"/>
        <v>37308783</v>
      </c>
      <c r="C26" s="238">
        <f>SUM(C17:C25)</f>
        <v>36177180</v>
      </c>
      <c r="D26" s="238">
        <f>SUM(D17:D25)</f>
        <v>1131603</v>
      </c>
      <c r="E26" s="238">
        <f>SUM(E17:E25)</f>
        <v>4869629</v>
      </c>
      <c r="F26" s="238">
        <f t="shared" ref="F26:T26" si="9">SUM(F17:F25)</f>
        <v>5705721</v>
      </c>
      <c r="G26" s="238">
        <f t="shared" si="9"/>
        <v>3147984</v>
      </c>
      <c r="H26" s="238">
        <f t="shared" si="9"/>
        <v>515295</v>
      </c>
      <c r="I26" s="238">
        <f t="shared" si="9"/>
        <v>0</v>
      </c>
      <c r="J26" s="238">
        <f t="shared" si="9"/>
        <v>0</v>
      </c>
      <c r="K26" s="238">
        <f t="shared" si="9"/>
        <v>0</v>
      </c>
      <c r="L26" s="238">
        <f t="shared" si="9"/>
        <v>0</v>
      </c>
      <c r="M26" s="238">
        <f t="shared" si="9"/>
        <v>2225913</v>
      </c>
      <c r="N26" s="238">
        <f t="shared" si="9"/>
        <v>0</v>
      </c>
      <c r="O26" s="238">
        <f t="shared" si="9"/>
        <v>20844241</v>
      </c>
      <c r="P26" s="238">
        <f t="shared" si="9"/>
        <v>0</v>
      </c>
      <c r="Q26" s="238">
        <f t="shared" si="9"/>
        <v>0</v>
      </c>
      <c r="R26" s="238">
        <f>SUM(R17:R25)</f>
        <v>37308783</v>
      </c>
      <c r="S26" s="242">
        <f t="shared" si="9"/>
        <v>36177180</v>
      </c>
      <c r="T26" s="242">
        <f t="shared" si="9"/>
        <v>0</v>
      </c>
      <c r="U26" s="235"/>
    </row>
    <row r="27" spans="1:21" s="236" customFormat="1">
      <c r="A27" s="241" t="s">
        <v>917</v>
      </c>
      <c r="B27" s="238">
        <f t="shared" si="5"/>
        <v>2893440</v>
      </c>
      <c r="C27" s="239">
        <v>2802146</v>
      </c>
      <c r="D27" s="239">
        <v>91294</v>
      </c>
      <c r="E27" s="239">
        <f t="shared" ref="E27" si="10">B27-SUM(F27:P27)</f>
        <v>2893440</v>
      </c>
      <c r="F27" s="239"/>
      <c r="G27" s="239"/>
      <c r="H27" s="239"/>
      <c r="I27" s="239"/>
      <c r="J27" s="239"/>
      <c r="K27" s="239"/>
      <c r="L27" s="239"/>
      <c r="M27" s="239"/>
      <c r="N27" s="239"/>
      <c r="O27" s="239"/>
      <c r="P27" s="239"/>
      <c r="Q27" s="239"/>
      <c r="R27" s="239">
        <f t="shared" si="8"/>
        <v>2893440</v>
      </c>
      <c r="S27" s="239">
        <f>C27</f>
        <v>2802146</v>
      </c>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11">SUM(C29+D29)</f>
        <v>0</v>
      </c>
      <c r="C29" s="239"/>
      <c r="D29" s="239"/>
      <c r="E29" s="239"/>
      <c r="F29" s="239"/>
      <c r="G29" s="239"/>
      <c r="H29" s="239"/>
      <c r="I29" s="239"/>
      <c r="J29" s="239"/>
      <c r="K29" s="239"/>
      <c r="L29" s="239"/>
      <c r="M29" s="239"/>
      <c r="N29" s="239"/>
      <c r="O29" s="239"/>
      <c r="P29" s="239"/>
      <c r="Q29" s="239"/>
      <c r="R29" s="239">
        <f t="shared" ref="R29:R37" si="12">SUM(E29:Q29)</f>
        <v>0</v>
      </c>
      <c r="S29" s="239"/>
      <c r="T29" s="239"/>
      <c r="U29" s="235"/>
    </row>
    <row r="30" spans="1:21" s="236" customFormat="1">
      <c r="A30" s="237" t="s">
        <v>911</v>
      </c>
      <c r="B30" s="238">
        <f t="shared" si="11"/>
        <v>0</v>
      </c>
      <c r="C30" s="239"/>
      <c r="D30" s="239"/>
      <c r="E30" s="239"/>
      <c r="F30" s="239"/>
      <c r="G30" s="239"/>
      <c r="H30" s="239"/>
      <c r="I30" s="239"/>
      <c r="J30" s="239"/>
      <c r="K30" s="239"/>
      <c r="L30" s="239"/>
      <c r="M30" s="239"/>
      <c r="N30" s="239"/>
      <c r="O30" s="239"/>
      <c r="P30" s="239"/>
      <c r="Q30" s="239"/>
      <c r="R30" s="239">
        <f t="shared" si="12"/>
        <v>0</v>
      </c>
      <c r="S30" s="239"/>
      <c r="T30" s="239"/>
      <c r="U30" s="235"/>
    </row>
    <row r="31" spans="1:21" s="236" customFormat="1">
      <c r="A31" s="237" t="s">
        <v>912</v>
      </c>
      <c r="B31" s="238">
        <f t="shared" si="11"/>
        <v>0</v>
      </c>
      <c r="C31" s="239"/>
      <c r="D31" s="239"/>
      <c r="E31" s="239"/>
      <c r="F31" s="239"/>
      <c r="G31" s="239"/>
      <c r="H31" s="239"/>
      <c r="I31" s="239"/>
      <c r="J31" s="239"/>
      <c r="K31" s="239"/>
      <c r="L31" s="239"/>
      <c r="M31" s="239"/>
      <c r="N31" s="239"/>
      <c r="O31" s="239"/>
      <c r="P31" s="239"/>
      <c r="Q31" s="239"/>
      <c r="R31" s="239">
        <f t="shared" si="12"/>
        <v>0</v>
      </c>
      <c r="S31" s="239"/>
      <c r="T31" s="239"/>
      <c r="U31" s="235"/>
    </row>
    <row r="32" spans="1:21" s="236" customFormat="1">
      <c r="A32" s="237" t="s">
        <v>913</v>
      </c>
      <c r="B32" s="238">
        <f t="shared" si="11"/>
        <v>0</v>
      </c>
      <c r="C32" s="239"/>
      <c r="D32" s="239"/>
      <c r="E32" s="239"/>
      <c r="F32" s="239"/>
      <c r="G32" s="239"/>
      <c r="H32" s="239"/>
      <c r="I32" s="239"/>
      <c r="J32" s="239"/>
      <c r="K32" s="239"/>
      <c r="L32" s="239"/>
      <c r="M32" s="239"/>
      <c r="N32" s="239"/>
      <c r="O32" s="239"/>
      <c r="P32" s="239"/>
      <c r="Q32" s="239"/>
      <c r="R32" s="239">
        <f t="shared" si="12"/>
        <v>0</v>
      </c>
      <c r="S32" s="239"/>
      <c r="T32" s="239"/>
      <c r="U32" s="235"/>
    </row>
    <row r="33" spans="1:21" s="236" customFormat="1">
      <c r="A33" s="237" t="s">
        <v>914</v>
      </c>
      <c r="B33" s="238">
        <f t="shared" si="11"/>
        <v>0</v>
      </c>
      <c r="C33" s="239"/>
      <c r="D33" s="239"/>
      <c r="E33" s="239"/>
      <c r="F33" s="239"/>
      <c r="G33" s="239"/>
      <c r="H33" s="239"/>
      <c r="I33" s="239"/>
      <c r="J33" s="239"/>
      <c r="K33" s="239"/>
      <c r="L33" s="239"/>
      <c r="M33" s="239"/>
      <c r="N33" s="239"/>
      <c r="O33" s="239"/>
      <c r="P33" s="239"/>
      <c r="Q33" s="239"/>
      <c r="R33" s="239">
        <f t="shared" si="12"/>
        <v>0</v>
      </c>
      <c r="S33" s="239"/>
      <c r="T33" s="239"/>
      <c r="U33" s="235"/>
    </row>
    <row r="34" spans="1:21" s="236" customFormat="1">
      <c r="A34" s="237" t="s">
        <v>915</v>
      </c>
      <c r="B34" s="238">
        <f t="shared" si="11"/>
        <v>0</v>
      </c>
      <c r="C34" s="239"/>
      <c r="D34" s="239"/>
      <c r="E34" s="239"/>
      <c r="F34" s="239"/>
      <c r="G34" s="239"/>
      <c r="H34" s="239"/>
      <c r="I34" s="239"/>
      <c r="J34" s="239"/>
      <c r="K34" s="239"/>
      <c r="L34" s="239"/>
      <c r="M34" s="239"/>
      <c r="N34" s="239"/>
      <c r="O34" s="239"/>
      <c r="P34" s="239"/>
      <c r="Q34" s="239"/>
      <c r="R34" s="239">
        <f t="shared" si="12"/>
        <v>0</v>
      </c>
      <c r="S34" s="239"/>
      <c r="T34" s="239"/>
      <c r="U34" s="235"/>
    </row>
    <row r="35" spans="1:21" s="236" customFormat="1">
      <c r="A35" s="237" t="s">
        <v>916</v>
      </c>
      <c r="B35" s="238">
        <f t="shared" si="11"/>
        <v>0</v>
      </c>
      <c r="C35" s="239"/>
      <c r="D35" s="239"/>
      <c r="E35" s="239"/>
      <c r="F35" s="239"/>
      <c r="G35" s="239"/>
      <c r="H35" s="239"/>
      <c r="I35" s="239"/>
      <c r="J35" s="239"/>
      <c r="K35" s="239"/>
      <c r="L35" s="239"/>
      <c r="M35" s="239"/>
      <c r="N35" s="239"/>
      <c r="O35" s="239"/>
      <c r="P35" s="239"/>
      <c r="Q35" s="239"/>
      <c r="R35" s="239">
        <f t="shared" si="12"/>
        <v>0</v>
      </c>
      <c r="S35" s="239"/>
      <c r="T35" s="239"/>
      <c r="U35" s="235"/>
    </row>
    <row r="36" spans="1:21" s="236" customFormat="1">
      <c r="A36" s="248" t="s">
        <v>1939</v>
      </c>
      <c r="B36" s="238">
        <f t="shared" si="11"/>
        <v>0</v>
      </c>
      <c r="C36" s="239"/>
      <c r="D36" s="239"/>
      <c r="E36" s="239"/>
      <c r="F36" s="239"/>
      <c r="G36" s="239"/>
      <c r="H36" s="239"/>
      <c r="I36" s="239"/>
      <c r="J36" s="239"/>
      <c r="K36" s="239"/>
      <c r="L36" s="239"/>
      <c r="M36" s="239"/>
      <c r="N36" s="239"/>
      <c r="O36" s="239"/>
      <c r="P36" s="239"/>
      <c r="Q36" s="239"/>
      <c r="R36" s="239">
        <f t="shared" si="12"/>
        <v>0</v>
      </c>
      <c r="S36" s="239"/>
      <c r="T36" s="239"/>
      <c r="U36" s="235"/>
    </row>
    <row r="37" spans="1:21" s="236" customFormat="1">
      <c r="A37" s="244" t="s">
        <v>533</v>
      </c>
      <c r="B37" s="238">
        <f t="shared" si="11"/>
        <v>0</v>
      </c>
      <c r="C37" s="239"/>
      <c r="D37" s="239"/>
      <c r="E37" s="239"/>
      <c r="F37" s="239"/>
      <c r="G37" s="239"/>
      <c r="H37" s="239"/>
      <c r="I37" s="239"/>
      <c r="J37" s="239"/>
      <c r="K37" s="239"/>
      <c r="L37" s="239"/>
      <c r="M37" s="239"/>
      <c r="N37" s="239"/>
      <c r="O37" s="239"/>
      <c r="P37" s="239"/>
      <c r="Q37" s="239"/>
      <c r="R37" s="239">
        <f t="shared" si="12"/>
        <v>0</v>
      </c>
      <c r="S37" s="239"/>
      <c r="T37" s="239"/>
      <c r="U37" s="235"/>
    </row>
    <row r="38" spans="1:21" s="236" customFormat="1">
      <c r="A38" s="241" t="s">
        <v>919</v>
      </c>
      <c r="B38" s="238">
        <f t="shared" si="11"/>
        <v>0</v>
      </c>
      <c r="C38" s="238">
        <f>SUM(C29:C37)</f>
        <v>0</v>
      </c>
      <c r="D38" s="238">
        <f>SUM(D29:D37)</f>
        <v>0</v>
      </c>
      <c r="E38" s="238">
        <f>SUM(E29:E37)</f>
        <v>0</v>
      </c>
      <c r="F38" s="238">
        <f t="shared" ref="F38:T38" si="13">SUM(F29:F37)</f>
        <v>0</v>
      </c>
      <c r="G38" s="238">
        <f t="shared" si="13"/>
        <v>0</v>
      </c>
      <c r="H38" s="238">
        <f t="shared" si="13"/>
        <v>0</v>
      </c>
      <c r="I38" s="238">
        <f t="shared" si="13"/>
        <v>0</v>
      </c>
      <c r="J38" s="238">
        <f t="shared" si="13"/>
        <v>0</v>
      </c>
      <c r="K38" s="238">
        <f t="shared" si="13"/>
        <v>0</v>
      </c>
      <c r="L38" s="238">
        <f t="shared" si="13"/>
        <v>0</v>
      </c>
      <c r="M38" s="238">
        <f t="shared" si="13"/>
        <v>0</v>
      </c>
      <c r="N38" s="238">
        <f t="shared" si="13"/>
        <v>0</v>
      </c>
      <c r="O38" s="238">
        <f t="shared" si="13"/>
        <v>0</v>
      </c>
      <c r="P38" s="238">
        <f t="shared" si="13"/>
        <v>0</v>
      </c>
      <c r="Q38" s="238">
        <f t="shared" si="13"/>
        <v>0</v>
      </c>
      <c r="R38" s="238">
        <f t="shared" si="13"/>
        <v>0</v>
      </c>
      <c r="S38" s="242">
        <f t="shared" si="13"/>
        <v>0</v>
      </c>
      <c r="T38" s="242">
        <f t="shared" si="13"/>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2000000</v>
      </c>
      <c r="C40" s="239">
        <v>1936896</v>
      </c>
      <c r="D40" s="239">
        <v>63104</v>
      </c>
      <c r="E40" s="239">
        <f t="shared" ref="E40:E41" si="14">B40-SUM(F40:P40)</f>
        <v>2000000</v>
      </c>
      <c r="F40" s="239"/>
      <c r="G40" s="239"/>
      <c r="H40" s="239"/>
      <c r="I40" s="239"/>
      <c r="J40" s="239"/>
      <c r="K40" s="239"/>
      <c r="L40" s="239"/>
      <c r="M40" s="239"/>
      <c r="N40" s="239"/>
      <c r="O40" s="239"/>
      <c r="P40" s="239"/>
      <c r="Q40" s="239"/>
      <c r="R40" s="239">
        <f>SUM(E40:Q40)</f>
        <v>2000000</v>
      </c>
      <c r="S40" s="239">
        <f>C40</f>
        <v>1936896</v>
      </c>
      <c r="T40" s="239"/>
      <c r="U40" s="235"/>
    </row>
    <row r="41" spans="1:21" s="236" customFormat="1">
      <c r="A41" s="237" t="s">
        <v>922</v>
      </c>
      <c r="B41" s="238">
        <f>SUM(C41+D41)</f>
        <v>50000</v>
      </c>
      <c r="C41" s="239">
        <v>48422</v>
      </c>
      <c r="D41" s="239">
        <v>1578</v>
      </c>
      <c r="E41" s="239">
        <f t="shared" si="14"/>
        <v>50000</v>
      </c>
      <c r="F41" s="239"/>
      <c r="G41" s="239"/>
      <c r="H41" s="239"/>
      <c r="I41" s="239"/>
      <c r="J41" s="239"/>
      <c r="K41" s="239"/>
      <c r="L41" s="239"/>
      <c r="M41" s="239"/>
      <c r="N41" s="239"/>
      <c r="O41" s="239"/>
      <c r="P41" s="239"/>
      <c r="Q41" s="239"/>
      <c r="R41" s="239">
        <f>SUM(E41:Q41)</f>
        <v>50000</v>
      </c>
      <c r="S41" s="239">
        <f>C41</f>
        <v>48422</v>
      </c>
      <c r="T41" s="239"/>
      <c r="U41" s="235"/>
    </row>
    <row r="42" spans="1:21" s="236" customFormat="1">
      <c r="A42" s="241" t="s">
        <v>923</v>
      </c>
      <c r="B42" s="238">
        <f>SUM(C42:D42)</f>
        <v>2050000</v>
      </c>
      <c r="C42" s="238">
        <f>SUM(C39:C41)</f>
        <v>1985318</v>
      </c>
      <c r="D42" s="238">
        <f>SUM(D39:D41)</f>
        <v>64682</v>
      </c>
      <c r="E42" s="238">
        <f t="shared" ref="E42:T42" si="15">SUM(E40:E41)</f>
        <v>2050000</v>
      </c>
      <c r="F42" s="238">
        <f t="shared" si="15"/>
        <v>0</v>
      </c>
      <c r="G42" s="238">
        <f t="shared" si="15"/>
        <v>0</v>
      </c>
      <c r="H42" s="238">
        <f t="shared" si="15"/>
        <v>0</v>
      </c>
      <c r="I42" s="238">
        <f t="shared" si="15"/>
        <v>0</v>
      </c>
      <c r="J42" s="238">
        <f t="shared" si="15"/>
        <v>0</v>
      </c>
      <c r="K42" s="238">
        <f t="shared" si="15"/>
        <v>0</v>
      </c>
      <c r="L42" s="238">
        <f t="shared" si="15"/>
        <v>0</v>
      </c>
      <c r="M42" s="238">
        <f t="shared" si="15"/>
        <v>0</v>
      </c>
      <c r="N42" s="238">
        <f t="shared" si="15"/>
        <v>0</v>
      </c>
      <c r="O42" s="238">
        <f t="shared" si="15"/>
        <v>0</v>
      </c>
      <c r="P42" s="238">
        <f t="shared" si="15"/>
        <v>0</v>
      </c>
      <c r="Q42" s="238">
        <f t="shared" si="15"/>
        <v>0</v>
      </c>
      <c r="R42" s="238">
        <f t="shared" si="15"/>
        <v>2050000</v>
      </c>
      <c r="S42" s="242">
        <f t="shared" si="15"/>
        <v>1985318</v>
      </c>
      <c r="T42" s="242">
        <f t="shared" si="15"/>
        <v>0</v>
      </c>
      <c r="U42" s="235"/>
    </row>
    <row r="43" spans="1:21" s="236" customFormat="1">
      <c r="A43" s="241" t="s">
        <v>924</v>
      </c>
      <c r="B43" s="238">
        <f>SUM(C43:D43)</f>
        <v>360000</v>
      </c>
      <c r="C43" s="239">
        <v>348641</v>
      </c>
      <c r="D43" s="239">
        <v>11359</v>
      </c>
      <c r="E43" s="239">
        <f t="shared" ref="E43" si="16">B43-SUM(F43:P43)</f>
        <v>360000</v>
      </c>
      <c r="F43" s="239">
        <v>0</v>
      </c>
      <c r="G43" s="239"/>
      <c r="H43" s="239"/>
      <c r="I43" s="239"/>
      <c r="J43" s="239"/>
      <c r="K43" s="239"/>
      <c r="L43" s="239"/>
      <c r="M43" s="239"/>
      <c r="N43" s="239"/>
      <c r="O43" s="239"/>
      <c r="P43" s="239"/>
      <c r="Q43" s="239"/>
      <c r="R43" s="239">
        <f>SUM(E43:Q43)</f>
        <v>360000</v>
      </c>
      <c r="S43" s="239">
        <f>C43</f>
        <v>348641</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7">SUM(C45+D45)</f>
        <v>5672035</v>
      </c>
      <c r="C45" s="239">
        <v>5493071</v>
      </c>
      <c r="D45" s="239">
        <v>178964</v>
      </c>
      <c r="E45" s="239">
        <f t="shared" ref="E45:E52" si="18">B45-SUM(F45:P45)</f>
        <v>5432093</v>
      </c>
      <c r="F45" s="239"/>
      <c r="G45" s="239"/>
      <c r="H45" s="239"/>
      <c r="I45" s="239"/>
      <c r="J45" s="239"/>
      <c r="K45" s="239"/>
      <c r="L45" s="239"/>
      <c r="M45" s="239"/>
      <c r="N45" s="239">
        <f>Application!AO637</f>
        <v>239942</v>
      </c>
      <c r="O45" s="239"/>
      <c r="P45" s="239"/>
      <c r="Q45" s="239"/>
      <c r="R45" s="239">
        <f t="shared" ref="R45:R52" si="19">SUM(E45:Q45)</f>
        <v>5672035</v>
      </c>
      <c r="S45" s="239">
        <v>3038067</v>
      </c>
      <c r="T45" s="239"/>
      <c r="U45" s="235"/>
    </row>
    <row r="46" spans="1:21" s="236" customFormat="1">
      <c r="A46" s="237" t="s">
        <v>927</v>
      </c>
      <c r="B46" s="238">
        <f t="shared" si="17"/>
        <v>523037</v>
      </c>
      <c r="C46" s="239">
        <v>506534</v>
      </c>
      <c r="D46" s="239">
        <v>16503</v>
      </c>
      <c r="E46" s="239">
        <f t="shared" si="18"/>
        <v>523037</v>
      </c>
      <c r="F46" s="239"/>
      <c r="G46" s="239"/>
      <c r="H46" s="239"/>
      <c r="I46" s="239"/>
      <c r="J46" s="239"/>
      <c r="K46" s="239"/>
      <c r="L46" s="239"/>
      <c r="M46" s="239"/>
      <c r="N46" s="239"/>
      <c r="O46" s="239"/>
      <c r="P46" s="239"/>
      <c r="Q46" s="239"/>
      <c r="R46" s="239">
        <f t="shared" si="19"/>
        <v>523037</v>
      </c>
      <c r="S46" s="239">
        <v>280150</v>
      </c>
      <c r="T46" s="239"/>
      <c r="U46" s="235"/>
    </row>
    <row r="47" spans="1:21" s="236" customFormat="1" ht="12" customHeight="1">
      <c r="A47" s="237" t="s">
        <v>928</v>
      </c>
      <c r="B47" s="238">
        <f t="shared" si="17"/>
        <v>0</v>
      </c>
      <c r="C47" s="239"/>
      <c r="D47" s="239"/>
      <c r="E47" s="239">
        <f t="shared" si="18"/>
        <v>0</v>
      </c>
      <c r="F47" s="239"/>
      <c r="G47" s="239"/>
      <c r="H47" s="239"/>
      <c r="I47" s="239"/>
      <c r="J47" s="239"/>
      <c r="K47" s="239"/>
      <c r="L47" s="239"/>
      <c r="M47" s="239"/>
      <c r="N47" s="239"/>
      <c r="O47" s="239"/>
      <c r="P47" s="239"/>
      <c r="Q47" s="239"/>
      <c r="R47" s="239">
        <f t="shared" si="19"/>
        <v>0</v>
      </c>
      <c r="S47" s="239"/>
      <c r="T47" s="239"/>
      <c r="U47" s="235"/>
    </row>
    <row r="48" spans="1:21" s="236" customFormat="1">
      <c r="A48" s="237" t="s">
        <v>929</v>
      </c>
      <c r="B48" s="238">
        <f t="shared" si="17"/>
        <v>0</v>
      </c>
      <c r="C48" s="239"/>
      <c r="D48" s="239"/>
      <c r="E48" s="239">
        <f t="shared" si="18"/>
        <v>0</v>
      </c>
      <c r="F48" s="239"/>
      <c r="G48" s="239"/>
      <c r="H48" s="239"/>
      <c r="I48" s="239"/>
      <c r="J48" s="239"/>
      <c r="K48" s="239"/>
      <c r="L48" s="239"/>
      <c r="M48" s="239"/>
      <c r="N48" s="239"/>
      <c r="O48" s="239"/>
      <c r="P48" s="239"/>
      <c r="Q48" s="239"/>
      <c r="R48" s="239">
        <f t="shared" si="19"/>
        <v>0</v>
      </c>
      <c r="S48" s="239"/>
      <c r="T48" s="239"/>
      <c r="U48" s="235"/>
    </row>
    <row r="49" spans="1:21" s="236" customFormat="1">
      <c r="A49" s="237" t="s">
        <v>932</v>
      </c>
      <c r="B49" s="238">
        <f t="shared" si="17"/>
        <v>269675</v>
      </c>
      <c r="C49" s="239">
        <f>183690+77476</f>
        <v>261166</v>
      </c>
      <c r="D49" s="239">
        <f>5985+2524</f>
        <v>8509</v>
      </c>
      <c r="E49" s="239">
        <f t="shared" si="18"/>
        <v>269675</v>
      </c>
      <c r="F49" s="239"/>
      <c r="G49" s="239"/>
      <c r="H49" s="239"/>
      <c r="I49" s="239"/>
      <c r="J49" s="239"/>
      <c r="K49" s="239"/>
      <c r="L49" s="239"/>
      <c r="M49" s="239"/>
      <c r="N49" s="239"/>
      <c r="O49" s="239"/>
      <c r="P49" s="239"/>
      <c r="Q49" s="239"/>
      <c r="R49" s="239">
        <f t="shared" si="19"/>
        <v>269675</v>
      </c>
      <c r="S49" s="239">
        <v>77476</v>
      </c>
      <c r="T49" s="239"/>
      <c r="U49" s="235"/>
    </row>
    <row r="50" spans="1:21" s="236" customFormat="1">
      <c r="A50" s="237" t="s">
        <v>930</v>
      </c>
      <c r="B50" s="238">
        <f t="shared" si="17"/>
        <v>0</v>
      </c>
      <c r="C50" s="239"/>
      <c r="D50" s="239"/>
      <c r="E50" s="239">
        <f t="shared" si="18"/>
        <v>0</v>
      </c>
      <c r="F50" s="239"/>
      <c r="G50" s="239"/>
      <c r="H50" s="239"/>
      <c r="I50" s="239"/>
      <c r="J50" s="239"/>
      <c r="K50" s="239"/>
      <c r="L50" s="239"/>
      <c r="M50" s="239"/>
      <c r="N50" s="239"/>
      <c r="O50" s="239"/>
      <c r="P50" s="239"/>
      <c r="Q50" s="239"/>
      <c r="R50" s="239">
        <f t="shared" si="19"/>
        <v>0</v>
      </c>
      <c r="S50" s="239"/>
      <c r="T50" s="239"/>
      <c r="U50" s="235"/>
    </row>
    <row r="51" spans="1:21" s="236" customFormat="1">
      <c r="A51" s="237" t="s">
        <v>931</v>
      </c>
      <c r="B51" s="238">
        <f t="shared" si="17"/>
        <v>1500000</v>
      </c>
      <c r="C51" s="239">
        <v>1452672</v>
      </c>
      <c r="D51" s="239">
        <v>47328</v>
      </c>
      <c r="E51" s="239">
        <f t="shared" si="18"/>
        <v>1500000</v>
      </c>
      <c r="F51" s="239"/>
      <c r="G51" s="239"/>
      <c r="H51" s="239"/>
      <c r="I51" s="239"/>
      <c r="J51" s="239"/>
      <c r="K51" s="239"/>
      <c r="L51" s="239"/>
      <c r="M51" s="239"/>
      <c r="N51" s="239"/>
      <c r="O51" s="239"/>
      <c r="P51" s="239"/>
      <c r="Q51" s="239"/>
      <c r="R51" s="239">
        <f t="shared" si="19"/>
        <v>1500000</v>
      </c>
      <c r="S51" s="239">
        <f>C51</f>
        <v>1452672</v>
      </c>
      <c r="T51" s="239"/>
      <c r="U51" s="235"/>
    </row>
    <row r="52" spans="1:21" s="236" customFormat="1">
      <c r="A52" s="244" t="s">
        <v>2491</v>
      </c>
      <c r="B52" s="238">
        <f t="shared" si="17"/>
        <v>30000</v>
      </c>
      <c r="C52" s="239">
        <v>29053</v>
      </c>
      <c r="D52" s="239">
        <v>947</v>
      </c>
      <c r="E52" s="239">
        <f t="shared" si="18"/>
        <v>30000</v>
      </c>
      <c r="F52" s="239"/>
      <c r="G52" s="239"/>
      <c r="H52" s="239"/>
      <c r="I52" s="239"/>
      <c r="J52" s="239"/>
      <c r="K52" s="239"/>
      <c r="L52" s="239"/>
      <c r="M52" s="239"/>
      <c r="N52" s="239"/>
      <c r="O52" s="239"/>
      <c r="P52" s="239"/>
      <c r="Q52" s="239"/>
      <c r="R52" s="239">
        <f t="shared" si="19"/>
        <v>30000</v>
      </c>
      <c r="S52" s="239">
        <v>16068</v>
      </c>
      <c r="T52" s="239"/>
      <c r="U52" s="235"/>
    </row>
    <row r="53" spans="1:21" s="246" customFormat="1">
      <c r="A53" s="241" t="s">
        <v>933</v>
      </c>
      <c r="B53" s="242">
        <f>SUM(C53:D53)</f>
        <v>7994747</v>
      </c>
      <c r="C53" s="242">
        <f t="shared" ref="C53:T53" si="20">SUM(C45:C52)</f>
        <v>7742496</v>
      </c>
      <c r="D53" s="242">
        <f t="shared" si="20"/>
        <v>252251</v>
      </c>
      <c r="E53" s="242">
        <f t="shared" si="20"/>
        <v>7754805</v>
      </c>
      <c r="F53" s="242">
        <f t="shared" si="20"/>
        <v>0</v>
      </c>
      <c r="G53" s="242">
        <f t="shared" si="20"/>
        <v>0</v>
      </c>
      <c r="H53" s="242">
        <f t="shared" si="20"/>
        <v>0</v>
      </c>
      <c r="I53" s="242">
        <f t="shared" si="20"/>
        <v>0</v>
      </c>
      <c r="J53" s="242">
        <f t="shared" si="20"/>
        <v>0</v>
      </c>
      <c r="K53" s="242">
        <f t="shared" si="20"/>
        <v>0</v>
      </c>
      <c r="L53" s="242">
        <f t="shared" si="20"/>
        <v>0</v>
      </c>
      <c r="M53" s="242">
        <f t="shared" si="20"/>
        <v>0</v>
      </c>
      <c r="N53" s="242">
        <f t="shared" si="20"/>
        <v>239942</v>
      </c>
      <c r="O53" s="242">
        <f t="shared" si="20"/>
        <v>0</v>
      </c>
      <c r="P53" s="242">
        <f t="shared" si="20"/>
        <v>0</v>
      </c>
      <c r="Q53" s="242">
        <f t="shared" si="20"/>
        <v>0</v>
      </c>
      <c r="R53" s="238">
        <f t="shared" si="20"/>
        <v>7994747</v>
      </c>
      <c r="S53" s="242">
        <f t="shared" si="20"/>
        <v>4864433</v>
      </c>
      <c r="T53" s="242">
        <f t="shared" si="20"/>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21">SUM(C55+D55)</f>
        <v>117113</v>
      </c>
      <c r="C55" s="239">
        <v>113418</v>
      </c>
      <c r="D55" s="239">
        <v>3695</v>
      </c>
      <c r="E55" s="239">
        <f t="shared" ref="E55:E60" si="22">B55-SUM(F55:P55)</f>
        <v>117113</v>
      </c>
      <c r="F55" s="239"/>
      <c r="G55" s="239"/>
      <c r="H55" s="239"/>
      <c r="I55" s="239"/>
      <c r="J55" s="239"/>
      <c r="K55" s="239"/>
      <c r="L55" s="239"/>
      <c r="M55" s="239"/>
      <c r="N55" s="239"/>
      <c r="O55" s="239"/>
      <c r="P55" s="239"/>
      <c r="Q55" s="239"/>
      <c r="R55" s="239">
        <f t="shared" ref="R55:R60" si="23">SUM(E55:Q55)</f>
        <v>117113</v>
      </c>
      <c r="S55" s="240"/>
      <c r="T55" s="240"/>
      <c r="U55" s="235"/>
    </row>
    <row r="56" spans="1:21" s="236" customFormat="1" ht="12" customHeight="1">
      <c r="A56" s="237" t="s">
        <v>928</v>
      </c>
      <c r="B56" s="238">
        <f t="shared" si="21"/>
        <v>0</v>
      </c>
      <c r="C56" s="239"/>
      <c r="D56" s="239"/>
      <c r="E56" s="239">
        <f t="shared" si="22"/>
        <v>0</v>
      </c>
      <c r="F56" s="239"/>
      <c r="G56" s="239"/>
      <c r="H56" s="239"/>
      <c r="I56" s="239"/>
      <c r="J56" s="239"/>
      <c r="K56" s="239"/>
      <c r="L56" s="239"/>
      <c r="M56" s="239"/>
      <c r="N56" s="239"/>
      <c r="O56" s="239"/>
      <c r="P56" s="239"/>
      <c r="Q56" s="239"/>
      <c r="R56" s="239">
        <f t="shared" si="23"/>
        <v>0</v>
      </c>
      <c r="S56" s="240"/>
      <c r="T56" s="240"/>
      <c r="U56" s="235"/>
    </row>
    <row r="57" spans="1:21" s="236" customFormat="1">
      <c r="A57" s="237" t="s">
        <v>932</v>
      </c>
      <c r="B57" s="238">
        <f t="shared" si="21"/>
        <v>25000</v>
      </c>
      <c r="C57" s="239">
        <v>24211</v>
      </c>
      <c r="D57" s="239">
        <v>789</v>
      </c>
      <c r="E57" s="239">
        <f t="shared" si="22"/>
        <v>25000</v>
      </c>
      <c r="F57" s="239"/>
      <c r="G57" s="239"/>
      <c r="H57" s="239"/>
      <c r="I57" s="239"/>
      <c r="J57" s="239"/>
      <c r="K57" s="239"/>
      <c r="L57" s="239"/>
      <c r="M57" s="239"/>
      <c r="N57" s="239"/>
      <c r="O57" s="239"/>
      <c r="P57" s="239"/>
      <c r="Q57" s="239"/>
      <c r="R57" s="239">
        <f t="shared" si="23"/>
        <v>25000</v>
      </c>
      <c r="S57" s="240"/>
      <c r="T57" s="240"/>
      <c r="U57" s="235"/>
    </row>
    <row r="58" spans="1:21" s="236" customFormat="1">
      <c r="A58" s="237" t="s">
        <v>930</v>
      </c>
      <c r="B58" s="238">
        <f t="shared" si="21"/>
        <v>0</v>
      </c>
      <c r="C58" s="239"/>
      <c r="D58" s="239"/>
      <c r="E58" s="239">
        <f t="shared" si="22"/>
        <v>0</v>
      </c>
      <c r="F58" s="239"/>
      <c r="G58" s="239"/>
      <c r="H58" s="239"/>
      <c r="I58" s="239"/>
      <c r="J58" s="239"/>
      <c r="K58" s="239"/>
      <c r="L58" s="239"/>
      <c r="M58" s="239"/>
      <c r="N58" s="239"/>
      <c r="O58" s="239"/>
      <c r="P58" s="239"/>
      <c r="Q58" s="239"/>
      <c r="R58" s="239">
        <f t="shared" si="23"/>
        <v>0</v>
      </c>
      <c r="S58" s="240"/>
      <c r="T58" s="240"/>
      <c r="U58" s="235"/>
    </row>
    <row r="59" spans="1:21" s="236" customFormat="1">
      <c r="A59" s="237" t="s">
        <v>931</v>
      </c>
      <c r="B59" s="238">
        <f t="shared" si="21"/>
        <v>0</v>
      </c>
      <c r="C59" s="239"/>
      <c r="D59" s="239"/>
      <c r="E59" s="239">
        <f t="shared" si="22"/>
        <v>0</v>
      </c>
      <c r="F59" s="239"/>
      <c r="G59" s="239"/>
      <c r="H59" s="239"/>
      <c r="I59" s="239"/>
      <c r="J59" s="239"/>
      <c r="K59" s="239"/>
      <c r="L59" s="239"/>
      <c r="M59" s="239"/>
      <c r="N59" s="239"/>
      <c r="O59" s="239"/>
      <c r="P59" s="239"/>
      <c r="Q59" s="239"/>
      <c r="R59" s="239">
        <f t="shared" si="23"/>
        <v>0</v>
      </c>
      <c r="S59" s="240"/>
      <c r="T59" s="240"/>
      <c r="U59" s="235"/>
    </row>
    <row r="60" spans="1:21" s="236" customFormat="1">
      <c r="A60" s="244" t="s">
        <v>2491</v>
      </c>
      <c r="B60" s="238">
        <f t="shared" si="21"/>
        <v>7185</v>
      </c>
      <c r="C60" s="239">
        <v>6958</v>
      </c>
      <c r="D60" s="239">
        <v>227</v>
      </c>
      <c r="E60" s="239">
        <f t="shared" si="22"/>
        <v>7185</v>
      </c>
      <c r="F60" s="239"/>
      <c r="G60" s="239"/>
      <c r="H60" s="239"/>
      <c r="I60" s="239"/>
      <c r="J60" s="239"/>
      <c r="K60" s="239"/>
      <c r="L60" s="239"/>
      <c r="M60" s="239"/>
      <c r="N60" s="239"/>
      <c r="O60" s="239"/>
      <c r="P60" s="239"/>
      <c r="Q60" s="239"/>
      <c r="R60" s="239">
        <f t="shared" si="23"/>
        <v>7185</v>
      </c>
      <c r="S60" s="240"/>
      <c r="T60" s="240"/>
      <c r="U60" s="235"/>
    </row>
    <row r="61" spans="1:21" s="236" customFormat="1" ht="14.1" customHeight="1">
      <c r="A61" s="241" t="s">
        <v>500</v>
      </c>
      <c r="B61" s="238">
        <f>SUM(C61:D61)</f>
        <v>149298</v>
      </c>
      <c r="C61" s="238">
        <f t="shared" ref="C61:R61" si="24">SUM(C55:C60)</f>
        <v>144587</v>
      </c>
      <c r="D61" s="238">
        <f t="shared" si="24"/>
        <v>4711</v>
      </c>
      <c r="E61" s="238">
        <f t="shared" si="24"/>
        <v>149298</v>
      </c>
      <c r="F61" s="238">
        <f t="shared" si="24"/>
        <v>0</v>
      </c>
      <c r="G61" s="238">
        <f t="shared" si="24"/>
        <v>0</v>
      </c>
      <c r="H61" s="238">
        <f t="shared" si="24"/>
        <v>0</v>
      </c>
      <c r="I61" s="238">
        <f t="shared" si="24"/>
        <v>0</v>
      </c>
      <c r="J61" s="238">
        <f t="shared" si="24"/>
        <v>0</v>
      </c>
      <c r="K61" s="238">
        <f t="shared" si="24"/>
        <v>0</v>
      </c>
      <c r="L61" s="238">
        <f t="shared" si="24"/>
        <v>0</v>
      </c>
      <c r="M61" s="238">
        <f t="shared" si="24"/>
        <v>0</v>
      </c>
      <c r="N61" s="238">
        <f t="shared" si="24"/>
        <v>0</v>
      </c>
      <c r="O61" s="238">
        <f t="shared" si="24"/>
        <v>0</v>
      </c>
      <c r="P61" s="238">
        <f t="shared" si="24"/>
        <v>0</v>
      </c>
      <c r="Q61" s="238">
        <f t="shared" si="24"/>
        <v>0</v>
      </c>
      <c r="R61" s="238">
        <f t="shared" si="24"/>
        <v>149298</v>
      </c>
      <c r="S61" s="240"/>
      <c r="T61" s="240"/>
      <c r="U61" s="235"/>
    </row>
    <row r="62" spans="1:21" s="236" customFormat="1">
      <c r="A62" s="247" t="s">
        <v>501</v>
      </c>
      <c r="B62" s="238">
        <f>SUM(C62:D62)</f>
        <v>76571268</v>
      </c>
      <c r="C62" s="238">
        <f t="shared" ref="C62:R62" si="25">SUM(C8+C11+C13+C14+C15+C26+C27+C38+C42+C43+C53+C61)</f>
        <v>72214579</v>
      </c>
      <c r="D62" s="238">
        <f t="shared" si="25"/>
        <v>4356689</v>
      </c>
      <c r="E62" s="238">
        <f t="shared" si="25"/>
        <v>18602172</v>
      </c>
      <c r="F62" s="238">
        <f t="shared" si="25"/>
        <v>5705721</v>
      </c>
      <c r="G62" s="238">
        <f t="shared" si="25"/>
        <v>3147984</v>
      </c>
      <c r="H62" s="238">
        <f t="shared" si="25"/>
        <v>515295</v>
      </c>
      <c r="I62" s="238">
        <f t="shared" si="25"/>
        <v>15937997</v>
      </c>
      <c r="J62" s="238">
        <f t="shared" si="25"/>
        <v>4025473</v>
      </c>
      <c r="K62" s="238">
        <f t="shared" si="25"/>
        <v>5326530</v>
      </c>
      <c r="L62" s="238">
        <f t="shared" si="25"/>
        <v>0</v>
      </c>
      <c r="M62" s="238">
        <f t="shared" si="25"/>
        <v>2225913</v>
      </c>
      <c r="N62" s="238">
        <f t="shared" si="25"/>
        <v>239942</v>
      </c>
      <c r="O62" s="238">
        <f t="shared" si="25"/>
        <v>20844241</v>
      </c>
      <c r="P62" s="238">
        <f t="shared" si="25"/>
        <v>0</v>
      </c>
      <c r="Q62" s="238">
        <f t="shared" si="25"/>
        <v>0</v>
      </c>
      <c r="R62" s="238">
        <f t="shared" si="25"/>
        <v>76571268</v>
      </c>
      <c r="S62" s="238">
        <f>SUM(S10+S13+S14+S15+S26+S27+S38+S42+S43+S53)</f>
        <v>46177718</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85000</v>
      </c>
      <c r="C64" s="239">
        <f>67791+14527</f>
        <v>82318</v>
      </c>
      <c r="D64" s="239">
        <f>2209+473</f>
        <v>2682</v>
      </c>
      <c r="E64" s="239">
        <f t="shared" ref="E64:E68" si="26">B64-SUM(F64:P64)</f>
        <v>85000</v>
      </c>
      <c r="F64" s="239"/>
      <c r="G64" s="239"/>
      <c r="H64" s="239"/>
      <c r="I64" s="239"/>
      <c r="J64" s="239"/>
      <c r="K64" s="239"/>
      <c r="L64" s="239"/>
      <c r="M64" s="239"/>
      <c r="N64" s="239"/>
      <c r="O64" s="239"/>
      <c r="P64" s="239"/>
      <c r="Q64" s="239"/>
      <c r="R64" s="239">
        <f>SUM(E64:Q64)</f>
        <v>85000</v>
      </c>
      <c r="S64" s="239">
        <v>37493</v>
      </c>
      <c r="T64" s="239"/>
      <c r="U64" s="235"/>
    </row>
    <row r="65" spans="1:21" s="236" customFormat="1" ht="24">
      <c r="A65" s="237" t="s">
        <v>1941</v>
      </c>
      <c r="B65" s="238">
        <f>SUM(C65+D65)</f>
        <v>0</v>
      </c>
      <c r="C65" s="239"/>
      <c r="D65" s="239"/>
      <c r="E65" s="239">
        <f t="shared" si="26"/>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c r="D66" s="239"/>
      <c r="E66" s="239">
        <f t="shared" si="26"/>
        <v>0</v>
      </c>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f t="shared" si="26"/>
        <v>0</v>
      </c>
      <c r="F67" s="239"/>
      <c r="G67" s="239"/>
      <c r="H67" s="239"/>
      <c r="I67" s="239"/>
      <c r="J67" s="239"/>
      <c r="K67" s="239"/>
      <c r="L67" s="239"/>
      <c r="M67" s="239"/>
      <c r="N67" s="239"/>
      <c r="O67" s="239"/>
      <c r="P67" s="239"/>
      <c r="Q67" s="239"/>
      <c r="R67" s="239">
        <f>SUM(E67:Q67)</f>
        <v>0</v>
      </c>
      <c r="S67" s="239"/>
      <c r="T67" s="239"/>
      <c r="U67" s="235"/>
    </row>
    <row r="68" spans="1:21" s="236" customFormat="1">
      <c r="A68" s="244" t="s">
        <v>2489</v>
      </c>
      <c r="B68" s="238">
        <f>SUM(C68+D68)</f>
        <v>60000</v>
      </c>
      <c r="C68" s="239">
        <f>33896+24211</f>
        <v>58107</v>
      </c>
      <c r="D68" s="239">
        <f>1104+789</f>
        <v>1893</v>
      </c>
      <c r="E68" s="239">
        <f t="shared" si="26"/>
        <v>60000</v>
      </c>
      <c r="F68" s="239"/>
      <c r="G68" s="239"/>
      <c r="H68" s="239"/>
      <c r="I68" s="239"/>
      <c r="J68" s="239"/>
      <c r="K68" s="239"/>
      <c r="L68" s="239"/>
      <c r="M68" s="239"/>
      <c r="N68" s="239"/>
      <c r="O68" s="239"/>
      <c r="P68" s="239"/>
      <c r="Q68" s="239"/>
      <c r="R68" s="239">
        <f>SUM(E68:Q68)</f>
        <v>60000</v>
      </c>
      <c r="S68" s="239">
        <v>33896</v>
      </c>
      <c r="T68" s="239"/>
      <c r="U68" s="235"/>
    </row>
    <row r="69" spans="1:21" s="236" customFormat="1">
      <c r="A69" s="241" t="s">
        <v>1944</v>
      </c>
      <c r="B69" s="238">
        <f>SUM(C69:D69)</f>
        <v>145000</v>
      </c>
      <c r="C69" s="238">
        <f>SUM(C63:C68)</f>
        <v>140425</v>
      </c>
      <c r="D69" s="238">
        <f>SUM(D63:D68)</f>
        <v>4575</v>
      </c>
      <c r="E69" s="238">
        <f t="shared" ref="E69:T69" si="27">SUM(E64:E68)</f>
        <v>145000</v>
      </c>
      <c r="F69" s="238">
        <f t="shared" si="27"/>
        <v>0</v>
      </c>
      <c r="G69" s="238">
        <f t="shared" si="27"/>
        <v>0</v>
      </c>
      <c r="H69" s="238">
        <f t="shared" si="27"/>
        <v>0</v>
      </c>
      <c r="I69" s="238">
        <f t="shared" si="27"/>
        <v>0</v>
      </c>
      <c r="J69" s="238">
        <f t="shared" si="27"/>
        <v>0</v>
      </c>
      <c r="K69" s="238">
        <f t="shared" si="27"/>
        <v>0</v>
      </c>
      <c r="L69" s="238">
        <f t="shared" si="27"/>
        <v>0</v>
      </c>
      <c r="M69" s="238">
        <f t="shared" si="27"/>
        <v>0</v>
      </c>
      <c r="N69" s="238">
        <f t="shared" si="27"/>
        <v>0</v>
      </c>
      <c r="O69" s="238">
        <f t="shared" si="27"/>
        <v>0</v>
      </c>
      <c r="P69" s="238">
        <f t="shared" si="27"/>
        <v>0</v>
      </c>
      <c r="Q69" s="238">
        <f t="shared" si="27"/>
        <v>0</v>
      </c>
      <c r="R69" s="238">
        <f t="shared" si="27"/>
        <v>145000</v>
      </c>
      <c r="S69" s="242">
        <f t="shared" si="27"/>
        <v>71389</v>
      </c>
      <c r="T69" s="242">
        <f t="shared" si="2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 t="shared" ref="E71:E75" si="28">B71-SUM(F71:P71)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si="28"/>
        <v>0</v>
      </c>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548000</v>
      </c>
      <c r="C73" s="239">
        <v>530710</v>
      </c>
      <c r="D73" s="239">
        <v>17290</v>
      </c>
      <c r="E73" s="239">
        <f t="shared" si="28"/>
        <v>548000</v>
      </c>
      <c r="F73" s="239"/>
      <c r="G73" s="239"/>
      <c r="H73" s="239"/>
      <c r="I73" s="239"/>
      <c r="J73" s="239"/>
      <c r="K73" s="239"/>
      <c r="L73" s="239"/>
      <c r="M73" s="239"/>
      <c r="N73" s="239"/>
      <c r="O73" s="239"/>
      <c r="P73" s="239"/>
      <c r="Q73" s="239"/>
      <c r="R73" s="239">
        <f>SUM(E73:Q73)</f>
        <v>548000</v>
      </c>
      <c r="S73" s="240"/>
      <c r="T73" s="240"/>
      <c r="U73" s="235"/>
    </row>
    <row r="74" spans="1:21" s="236" customFormat="1">
      <c r="A74" s="237" t="s">
        <v>288</v>
      </c>
      <c r="B74" s="238">
        <f>SUM(C74+D74)</f>
        <v>513083</v>
      </c>
      <c r="C74" s="239">
        <v>496894</v>
      </c>
      <c r="D74" s="239">
        <v>16189</v>
      </c>
      <c r="E74" s="239">
        <f t="shared" si="28"/>
        <v>513083</v>
      </c>
      <c r="F74" s="239"/>
      <c r="G74" s="239"/>
      <c r="H74" s="239"/>
      <c r="I74" s="239"/>
      <c r="J74" s="239"/>
      <c r="K74" s="239"/>
      <c r="L74" s="239"/>
      <c r="M74" s="239"/>
      <c r="N74" s="239"/>
      <c r="O74" s="239"/>
      <c r="P74" s="239"/>
      <c r="Q74" s="239"/>
      <c r="R74" s="239">
        <f>SUM(E74:Q74)</f>
        <v>513083</v>
      </c>
      <c r="S74" s="240"/>
      <c r="T74" s="240"/>
      <c r="U74" s="235"/>
    </row>
    <row r="75" spans="1:21" s="236" customFormat="1">
      <c r="A75" s="244" t="s">
        <v>2490</v>
      </c>
      <c r="B75" s="238">
        <f>SUM(C75+D75)</f>
        <v>335147</v>
      </c>
      <c r="C75" s="239">
        <v>335147</v>
      </c>
      <c r="D75" s="239"/>
      <c r="E75" s="239">
        <f t="shared" si="28"/>
        <v>335147</v>
      </c>
      <c r="F75" s="239"/>
      <c r="G75" s="239"/>
      <c r="H75" s="239"/>
      <c r="I75" s="239"/>
      <c r="J75" s="239"/>
      <c r="K75" s="239"/>
      <c r="L75" s="239"/>
      <c r="M75" s="239"/>
      <c r="N75" s="239"/>
      <c r="O75" s="239"/>
      <c r="P75" s="239"/>
      <c r="Q75" s="239"/>
      <c r="R75" s="239">
        <f>SUM(E75:Q75)</f>
        <v>335147</v>
      </c>
      <c r="S75" s="240"/>
      <c r="T75" s="240"/>
      <c r="U75" s="235"/>
    </row>
    <row r="76" spans="1:21" s="236" customFormat="1">
      <c r="A76" s="241" t="s">
        <v>289</v>
      </c>
      <c r="B76" s="238">
        <f>SUM(C76:D76)</f>
        <v>1396230</v>
      </c>
      <c r="C76" s="238">
        <f t="shared" ref="C76:Q76" si="29">SUM(C71:C75)</f>
        <v>1362751</v>
      </c>
      <c r="D76" s="238">
        <f t="shared" si="29"/>
        <v>33479</v>
      </c>
      <c r="E76" s="238">
        <f>SUM(E71:E75)</f>
        <v>1396230</v>
      </c>
      <c r="F76" s="238">
        <f>SUM(F71:F75)</f>
        <v>0</v>
      </c>
      <c r="G76" s="238">
        <f>SUM(G71:G75)</f>
        <v>0</v>
      </c>
      <c r="H76" s="238">
        <f t="shared" si="29"/>
        <v>0</v>
      </c>
      <c r="I76" s="238">
        <f t="shared" si="29"/>
        <v>0</v>
      </c>
      <c r="J76" s="238">
        <f t="shared" si="29"/>
        <v>0</v>
      </c>
      <c r="K76" s="238">
        <f t="shared" si="29"/>
        <v>0</v>
      </c>
      <c r="L76" s="238">
        <f t="shared" si="29"/>
        <v>0</v>
      </c>
      <c r="M76" s="238">
        <f t="shared" si="29"/>
        <v>0</v>
      </c>
      <c r="N76" s="238">
        <f t="shared" si="29"/>
        <v>0</v>
      </c>
      <c r="O76" s="238">
        <f t="shared" si="29"/>
        <v>0</v>
      </c>
      <c r="P76" s="238">
        <f t="shared" si="29"/>
        <v>0</v>
      </c>
      <c r="Q76" s="238">
        <f t="shared" si="29"/>
        <v>0</v>
      </c>
      <c r="R76" s="238">
        <f>SUM(R71:R75)</f>
        <v>1396230</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5596317</v>
      </c>
      <c r="C78" s="239">
        <v>5419742</v>
      </c>
      <c r="D78" s="239">
        <v>176575</v>
      </c>
      <c r="E78" s="239">
        <f t="shared" ref="E78:E79" si="30">B78-SUM(F78:P78)</f>
        <v>5596317</v>
      </c>
      <c r="F78" s="239"/>
      <c r="G78" s="239"/>
      <c r="H78" s="239"/>
      <c r="I78" s="239"/>
      <c r="J78" s="239"/>
      <c r="K78" s="239"/>
      <c r="L78" s="239"/>
      <c r="M78" s="239"/>
      <c r="N78" s="239"/>
      <c r="O78" s="239"/>
      <c r="P78" s="239"/>
      <c r="Q78" s="239"/>
      <c r="R78" s="239">
        <f>SUM(E78:Q78)</f>
        <v>5596317</v>
      </c>
      <c r="S78" s="239">
        <f>C78</f>
        <v>5419742</v>
      </c>
      <c r="T78" s="239"/>
      <c r="U78" s="235"/>
    </row>
    <row r="79" spans="1:21" s="236" customFormat="1">
      <c r="A79" s="237" t="s">
        <v>538</v>
      </c>
      <c r="B79" s="238">
        <f>SUM(C79+D79)</f>
        <v>787344</v>
      </c>
      <c r="C79" s="239">
        <v>762502</v>
      </c>
      <c r="D79" s="239">
        <v>24842</v>
      </c>
      <c r="E79" s="239">
        <f t="shared" si="30"/>
        <v>787344</v>
      </c>
      <c r="F79" s="239"/>
      <c r="G79" s="239"/>
      <c r="H79" s="239"/>
      <c r="I79" s="239"/>
      <c r="J79" s="239"/>
      <c r="K79" s="239"/>
      <c r="L79" s="239"/>
      <c r="M79" s="239"/>
      <c r="N79" s="239"/>
      <c r="O79" s="239"/>
      <c r="P79" s="239"/>
      <c r="Q79" s="239"/>
      <c r="R79" s="239">
        <f>SUM(E79:Q79)</f>
        <v>787344</v>
      </c>
      <c r="S79" s="239">
        <f>C79</f>
        <v>762502</v>
      </c>
      <c r="T79" s="239"/>
      <c r="U79" s="235"/>
    </row>
    <row r="80" spans="1:21" s="236" customFormat="1">
      <c r="A80" s="241" t="s">
        <v>1733</v>
      </c>
      <c r="B80" s="238">
        <f>SUM(C80:D80)</f>
        <v>6383661</v>
      </c>
      <c r="C80" s="663">
        <f>SUM(C78:C79)</f>
        <v>6182244</v>
      </c>
      <c r="D80" s="663">
        <f t="shared" ref="D80:R80" si="31">SUM(D78:D79)</f>
        <v>201417</v>
      </c>
      <c r="E80" s="663">
        <f t="shared" si="31"/>
        <v>6383661</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6383661</v>
      </c>
      <c r="S80" s="663">
        <f>SUM(S78:S79)</f>
        <v>6182244</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2098</v>
      </c>
      <c r="B82" s="238">
        <f>SUM(C82+D82)</f>
        <v>151500</v>
      </c>
      <c r="C82" s="239">
        <v>151500</v>
      </c>
      <c r="D82" s="239"/>
      <c r="E82" s="239">
        <f t="shared" ref="E82:E94" si="32">B82-SUM(F82:P82)</f>
        <v>151500</v>
      </c>
      <c r="F82" s="239"/>
      <c r="G82" s="239"/>
      <c r="H82" s="239"/>
      <c r="I82" s="239"/>
      <c r="J82" s="239"/>
      <c r="K82" s="239"/>
      <c r="L82" s="239"/>
      <c r="M82" s="239"/>
      <c r="N82" s="239"/>
      <c r="O82" s="239"/>
      <c r="P82" s="239"/>
      <c r="Q82" s="239"/>
      <c r="R82" s="239">
        <f>SUM(E82:Q82)</f>
        <v>151500</v>
      </c>
      <c r="S82" s="240"/>
      <c r="T82" s="240"/>
      <c r="U82" s="235"/>
    </row>
    <row r="83" spans="1:21" s="236" customFormat="1">
      <c r="A83" s="237" t="s">
        <v>516</v>
      </c>
      <c r="B83" s="238">
        <f t="shared" ref="B83:B93" si="33">SUM(C83+D83)</f>
        <v>50000</v>
      </c>
      <c r="C83" s="239">
        <v>48422</v>
      </c>
      <c r="D83" s="239">
        <v>1578</v>
      </c>
      <c r="E83" s="239">
        <f t="shared" si="32"/>
        <v>50000</v>
      </c>
      <c r="F83" s="239"/>
      <c r="G83" s="239"/>
      <c r="H83" s="239"/>
      <c r="I83" s="239"/>
      <c r="J83" s="239"/>
      <c r="K83" s="239"/>
      <c r="L83" s="239"/>
      <c r="M83" s="239"/>
      <c r="N83" s="239"/>
      <c r="O83" s="239"/>
      <c r="P83" s="239"/>
      <c r="Q83" s="239"/>
      <c r="R83" s="239">
        <f t="shared" ref="R83:R93" si="34">SUM(E83:Q83)</f>
        <v>50000</v>
      </c>
      <c r="S83" s="239">
        <f>C83</f>
        <v>48422</v>
      </c>
      <c r="T83" s="239"/>
      <c r="U83" s="235"/>
    </row>
    <row r="84" spans="1:21" s="236" customFormat="1">
      <c r="A84" s="237" t="s">
        <v>517</v>
      </c>
      <c r="B84" s="238">
        <f t="shared" si="33"/>
        <v>0</v>
      </c>
      <c r="C84" s="239"/>
      <c r="D84" s="239"/>
      <c r="E84" s="239">
        <f t="shared" si="32"/>
        <v>0</v>
      </c>
      <c r="F84" s="239"/>
      <c r="G84" s="239"/>
      <c r="H84" s="239"/>
      <c r="I84" s="239"/>
      <c r="J84" s="239"/>
      <c r="K84" s="239"/>
      <c r="L84" s="239"/>
      <c r="M84" s="239"/>
      <c r="N84" s="239"/>
      <c r="O84" s="239"/>
      <c r="P84" s="239"/>
      <c r="Q84" s="239"/>
      <c r="R84" s="239">
        <f t="shared" si="34"/>
        <v>0</v>
      </c>
      <c r="S84" s="239"/>
      <c r="T84" s="239"/>
      <c r="U84" s="235"/>
    </row>
    <row r="85" spans="1:21" s="236" customFormat="1">
      <c r="A85" s="237" t="s">
        <v>518</v>
      </c>
      <c r="B85" s="238">
        <f t="shared" si="33"/>
        <v>250000</v>
      </c>
      <c r="C85" s="239">
        <v>242112</v>
      </c>
      <c r="D85" s="239">
        <v>7888</v>
      </c>
      <c r="E85" s="239">
        <f t="shared" si="32"/>
        <v>250000</v>
      </c>
      <c r="F85" s="239"/>
      <c r="G85" s="239"/>
      <c r="H85" s="239"/>
      <c r="I85" s="239"/>
      <c r="J85" s="239"/>
      <c r="K85" s="239"/>
      <c r="L85" s="239"/>
      <c r="M85" s="239"/>
      <c r="N85" s="239"/>
      <c r="O85" s="239"/>
      <c r="P85" s="239"/>
      <c r="Q85" s="239"/>
      <c r="R85" s="239">
        <f t="shared" si="34"/>
        <v>250000</v>
      </c>
      <c r="S85" s="239">
        <f>C85</f>
        <v>242112</v>
      </c>
      <c r="T85" s="239"/>
      <c r="U85" s="235"/>
    </row>
    <row r="86" spans="1:21" s="236" customFormat="1">
      <c r="A86" s="237" t="s">
        <v>519</v>
      </c>
      <c r="B86" s="238">
        <f t="shared" si="33"/>
        <v>0</v>
      </c>
      <c r="C86" s="239"/>
      <c r="D86" s="239"/>
      <c r="E86" s="239">
        <f t="shared" si="32"/>
        <v>0</v>
      </c>
      <c r="F86" s="239"/>
      <c r="G86" s="239"/>
      <c r="H86" s="239"/>
      <c r="I86" s="239"/>
      <c r="J86" s="239"/>
      <c r="K86" s="239"/>
      <c r="L86" s="239"/>
      <c r="M86" s="239"/>
      <c r="N86" s="239"/>
      <c r="O86" s="239"/>
      <c r="P86" s="239"/>
      <c r="Q86" s="239"/>
      <c r="R86" s="239">
        <f t="shared" si="34"/>
        <v>0</v>
      </c>
      <c r="S86" s="239"/>
      <c r="T86" s="239"/>
      <c r="U86" s="235"/>
    </row>
    <row r="87" spans="1:21" s="236" customFormat="1">
      <c r="A87" s="237" t="s">
        <v>520</v>
      </c>
      <c r="B87" s="238">
        <f t="shared" si="33"/>
        <v>250000</v>
      </c>
      <c r="C87" s="239">
        <v>250000</v>
      </c>
      <c r="D87" s="239"/>
      <c r="E87" s="239">
        <f t="shared" si="32"/>
        <v>250000</v>
      </c>
      <c r="F87" s="239"/>
      <c r="G87" s="239"/>
      <c r="H87" s="239"/>
      <c r="I87" s="239"/>
      <c r="J87" s="239"/>
      <c r="K87" s="239"/>
      <c r="L87" s="239"/>
      <c r="M87" s="239"/>
      <c r="N87" s="239"/>
      <c r="O87" s="239"/>
      <c r="P87" s="239"/>
      <c r="Q87" s="239"/>
      <c r="R87" s="239">
        <f t="shared" si="34"/>
        <v>250000</v>
      </c>
      <c r="S87" s="240"/>
      <c r="T87" s="240"/>
      <c r="U87" s="235"/>
    </row>
    <row r="88" spans="1:21" s="236" customFormat="1">
      <c r="A88" s="237" t="s">
        <v>521</v>
      </c>
      <c r="B88" s="238">
        <f t="shared" si="33"/>
        <v>140000</v>
      </c>
      <c r="C88" s="239">
        <v>140000</v>
      </c>
      <c r="D88" s="239"/>
      <c r="E88" s="239">
        <f t="shared" si="32"/>
        <v>140000</v>
      </c>
      <c r="F88" s="239"/>
      <c r="G88" s="239"/>
      <c r="H88" s="239"/>
      <c r="I88" s="239"/>
      <c r="J88" s="239"/>
      <c r="K88" s="239"/>
      <c r="L88" s="239"/>
      <c r="M88" s="239"/>
      <c r="N88" s="239"/>
      <c r="O88" s="239"/>
      <c r="P88" s="239"/>
      <c r="Q88" s="239"/>
      <c r="R88" s="239">
        <f t="shared" si="34"/>
        <v>140000</v>
      </c>
      <c r="S88" s="239">
        <f>C88</f>
        <v>140000</v>
      </c>
      <c r="T88" s="239"/>
      <c r="U88" s="235"/>
    </row>
    <row r="89" spans="1:21" s="236" customFormat="1">
      <c r="A89" s="237" t="s">
        <v>522</v>
      </c>
      <c r="B89" s="238">
        <f t="shared" si="33"/>
        <v>10000</v>
      </c>
      <c r="C89" s="239">
        <v>10000</v>
      </c>
      <c r="D89" s="239"/>
      <c r="E89" s="239">
        <f t="shared" si="32"/>
        <v>10000</v>
      </c>
      <c r="F89" s="239"/>
      <c r="G89" s="239"/>
      <c r="H89" s="239"/>
      <c r="I89" s="239"/>
      <c r="J89" s="239"/>
      <c r="K89" s="239"/>
      <c r="L89" s="239"/>
      <c r="M89" s="239"/>
      <c r="N89" s="239"/>
      <c r="O89" s="239"/>
      <c r="P89" s="239"/>
      <c r="Q89" s="239"/>
      <c r="R89" s="239">
        <f t="shared" si="34"/>
        <v>10000</v>
      </c>
      <c r="S89" s="239"/>
      <c r="T89" s="239"/>
      <c r="U89" s="235"/>
    </row>
    <row r="90" spans="1:21" s="236" customFormat="1">
      <c r="A90" s="248" t="s">
        <v>1314</v>
      </c>
      <c r="B90" s="238">
        <f t="shared" si="33"/>
        <v>0</v>
      </c>
      <c r="C90" s="239"/>
      <c r="D90" s="239"/>
      <c r="E90" s="239">
        <f t="shared" si="32"/>
        <v>0</v>
      </c>
      <c r="F90" s="239"/>
      <c r="G90" s="239"/>
      <c r="H90" s="239"/>
      <c r="I90" s="239"/>
      <c r="J90" s="239"/>
      <c r="K90" s="239"/>
      <c r="L90" s="239"/>
      <c r="M90" s="239"/>
      <c r="N90" s="239"/>
      <c r="O90" s="239"/>
      <c r="P90" s="239"/>
      <c r="Q90" s="239"/>
      <c r="R90" s="239">
        <f t="shared" si="34"/>
        <v>0</v>
      </c>
      <c r="S90" s="239"/>
      <c r="T90" s="239"/>
      <c r="U90" s="235"/>
    </row>
    <row r="91" spans="1:21" s="236" customFormat="1">
      <c r="A91" s="248" t="s">
        <v>1731</v>
      </c>
      <c r="B91" s="238">
        <f t="shared" si="33"/>
        <v>10000</v>
      </c>
      <c r="C91" s="239">
        <v>9684</v>
      </c>
      <c r="D91" s="239">
        <v>316</v>
      </c>
      <c r="E91" s="239">
        <f t="shared" si="32"/>
        <v>10000</v>
      </c>
      <c r="F91" s="239"/>
      <c r="G91" s="239"/>
      <c r="H91" s="239"/>
      <c r="I91" s="239"/>
      <c r="J91" s="239"/>
      <c r="K91" s="239"/>
      <c r="L91" s="239"/>
      <c r="M91" s="239"/>
      <c r="N91" s="239"/>
      <c r="O91" s="239"/>
      <c r="P91" s="239"/>
      <c r="Q91" s="239"/>
      <c r="R91" s="239">
        <f t="shared" si="34"/>
        <v>10000</v>
      </c>
      <c r="S91" s="239">
        <f>C91</f>
        <v>9684</v>
      </c>
      <c r="T91" s="239"/>
      <c r="U91" s="235"/>
    </row>
    <row r="92" spans="1:21" s="236" customFormat="1">
      <c r="A92" s="244" t="s">
        <v>2487</v>
      </c>
      <c r="B92" s="238">
        <f t="shared" si="33"/>
        <v>10000</v>
      </c>
      <c r="C92" s="239">
        <v>9684</v>
      </c>
      <c r="D92" s="239">
        <v>316</v>
      </c>
      <c r="E92" s="239">
        <f t="shared" si="32"/>
        <v>10000</v>
      </c>
      <c r="F92" s="239"/>
      <c r="G92" s="239"/>
      <c r="H92" s="239"/>
      <c r="I92" s="239"/>
      <c r="J92" s="239"/>
      <c r="K92" s="239"/>
      <c r="L92" s="239"/>
      <c r="M92" s="239"/>
      <c r="N92" s="239"/>
      <c r="O92" s="239"/>
      <c r="P92" s="239"/>
      <c r="Q92" s="239"/>
      <c r="R92" s="239">
        <f t="shared" si="34"/>
        <v>10000</v>
      </c>
      <c r="S92" s="239">
        <f>C92</f>
        <v>9684</v>
      </c>
      <c r="T92" s="239"/>
      <c r="U92" s="235"/>
    </row>
    <row r="93" spans="1:21" s="236" customFormat="1">
      <c r="A93" s="244" t="s">
        <v>2488</v>
      </c>
      <c r="B93" s="238">
        <f t="shared" si="33"/>
        <v>2778086</v>
      </c>
      <c r="C93" s="239">
        <f>1695536+428243+566653</f>
        <v>2690432</v>
      </c>
      <c r="D93" s="239">
        <f>55240+13952+18462</f>
        <v>87654</v>
      </c>
      <c r="E93" s="239">
        <f t="shared" si="32"/>
        <v>0</v>
      </c>
      <c r="F93" s="239"/>
      <c r="G93" s="239"/>
      <c r="H93" s="239"/>
      <c r="I93" s="239"/>
      <c r="J93" s="239"/>
      <c r="K93" s="239"/>
      <c r="L93" s="239">
        <f>Application!AO635</f>
        <v>2778086</v>
      </c>
      <c r="M93" s="239"/>
      <c r="N93" s="239"/>
      <c r="O93" s="239"/>
      <c r="P93" s="239"/>
      <c r="Q93" s="239"/>
      <c r="R93" s="239">
        <f t="shared" si="34"/>
        <v>2778086</v>
      </c>
      <c r="S93" s="239">
        <f>291691+385967</f>
        <v>677658</v>
      </c>
      <c r="T93" s="239"/>
      <c r="U93" s="235"/>
    </row>
    <row r="94" spans="1:21" s="236" customFormat="1">
      <c r="A94" s="244" t="s">
        <v>533</v>
      </c>
      <c r="B94" s="238">
        <f>SUM(C94+D94)</f>
        <v>0</v>
      </c>
      <c r="C94" s="239"/>
      <c r="D94" s="239"/>
      <c r="E94" s="239">
        <f t="shared" si="32"/>
        <v>0</v>
      </c>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3649586</v>
      </c>
      <c r="C95" s="238">
        <f t="shared" ref="C95:R95" si="35">SUM(C82:C94)</f>
        <v>3551834</v>
      </c>
      <c r="D95" s="238">
        <f t="shared" si="35"/>
        <v>97752</v>
      </c>
      <c r="E95" s="238">
        <f t="shared" si="35"/>
        <v>871500</v>
      </c>
      <c r="F95" s="238">
        <f t="shared" si="35"/>
        <v>0</v>
      </c>
      <c r="G95" s="238">
        <f t="shared" si="35"/>
        <v>0</v>
      </c>
      <c r="H95" s="238">
        <f t="shared" si="35"/>
        <v>0</v>
      </c>
      <c r="I95" s="238">
        <f t="shared" si="35"/>
        <v>0</v>
      </c>
      <c r="J95" s="238">
        <f t="shared" si="35"/>
        <v>0</v>
      </c>
      <c r="K95" s="238">
        <f t="shared" si="35"/>
        <v>0</v>
      </c>
      <c r="L95" s="238">
        <f t="shared" si="35"/>
        <v>2778086</v>
      </c>
      <c r="M95" s="238">
        <f t="shared" si="35"/>
        <v>0</v>
      </c>
      <c r="N95" s="238">
        <f t="shared" si="35"/>
        <v>0</v>
      </c>
      <c r="O95" s="238">
        <f t="shared" si="35"/>
        <v>0</v>
      </c>
      <c r="P95" s="238">
        <f t="shared" si="35"/>
        <v>0</v>
      </c>
      <c r="Q95" s="238">
        <f t="shared" si="35"/>
        <v>0</v>
      </c>
      <c r="R95" s="238">
        <f t="shared" si="35"/>
        <v>3649586</v>
      </c>
      <c r="S95" s="242">
        <f>SUM(S83:S86,S88:S94)</f>
        <v>1127560</v>
      </c>
      <c r="T95" s="238">
        <f>SUM(T83:T86,T88:T94)</f>
        <v>0</v>
      </c>
      <c r="U95" s="235"/>
    </row>
    <row r="96" spans="1:21" s="236" customFormat="1">
      <c r="A96" s="241" t="s">
        <v>524</v>
      </c>
      <c r="B96" s="238">
        <f>SUM(C96:D96)</f>
        <v>88145745</v>
      </c>
      <c r="C96" s="238">
        <f t="shared" ref="C96:R96" si="36">SUM(C62+C69+C76+C80+C95)</f>
        <v>83451833</v>
      </c>
      <c r="D96" s="238">
        <f t="shared" si="36"/>
        <v>4693912</v>
      </c>
      <c r="E96" s="238">
        <f t="shared" si="36"/>
        <v>27398563</v>
      </c>
      <c r="F96" s="238">
        <f t="shared" si="36"/>
        <v>5705721</v>
      </c>
      <c r="G96" s="238">
        <f t="shared" si="36"/>
        <v>3147984</v>
      </c>
      <c r="H96" s="238">
        <f t="shared" si="36"/>
        <v>515295</v>
      </c>
      <c r="I96" s="238">
        <f t="shared" si="36"/>
        <v>15937997</v>
      </c>
      <c r="J96" s="238">
        <f t="shared" si="36"/>
        <v>4025473</v>
      </c>
      <c r="K96" s="238">
        <f t="shared" si="36"/>
        <v>5326530</v>
      </c>
      <c r="L96" s="238">
        <f t="shared" si="36"/>
        <v>2778086</v>
      </c>
      <c r="M96" s="238">
        <f t="shared" si="36"/>
        <v>2225913</v>
      </c>
      <c r="N96" s="238">
        <f t="shared" si="36"/>
        <v>239942</v>
      </c>
      <c r="O96" s="238">
        <f t="shared" si="36"/>
        <v>20844241</v>
      </c>
      <c r="P96" s="238">
        <f t="shared" si="36"/>
        <v>0</v>
      </c>
      <c r="Q96" s="238">
        <f t="shared" si="36"/>
        <v>0</v>
      </c>
      <c r="R96" s="238">
        <f t="shared" si="36"/>
        <v>88145745</v>
      </c>
      <c r="S96" s="242">
        <f>SUM(+S62+S69+S80+S95)</f>
        <v>53558911</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2711654</v>
      </c>
      <c r="D98" s="239">
        <v>88346</v>
      </c>
      <c r="E98" s="239">
        <f t="shared" ref="E98:E102" si="37">B98-SUM(F98:P98)</f>
        <v>2800000</v>
      </c>
      <c r="F98" s="239"/>
      <c r="G98" s="239"/>
      <c r="H98" s="239"/>
      <c r="I98" s="239"/>
      <c r="J98" s="239"/>
      <c r="K98" s="239"/>
      <c r="L98" s="239"/>
      <c r="M98" s="239"/>
      <c r="N98" s="239"/>
      <c r="O98" s="239"/>
      <c r="P98" s="239"/>
      <c r="Q98" s="239"/>
      <c r="R98" s="239">
        <f>SUM(E98:Q98)</f>
        <v>2800000</v>
      </c>
      <c r="S98" s="239">
        <f>C98</f>
        <v>2711654</v>
      </c>
      <c r="T98" s="239"/>
      <c r="U98" s="235"/>
    </row>
    <row r="99" spans="1:21" s="236" customFormat="1">
      <c r="A99" s="237" t="s">
        <v>1945</v>
      </c>
      <c r="B99" s="238">
        <f>SUM(C99+D99)</f>
        <v>0</v>
      </c>
      <c r="C99" s="239"/>
      <c r="D99" s="239"/>
      <c r="E99" s="239">
        <f t="shared" si="37"/>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f t="shared" si="37"/>
        <v>0</v>
      </c>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f t="shared" si="37"/>
        <v>0</v>
      </c>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f t="shared" si="37"/>
        <v>0</v>
      </c>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38">SUM(C98:C102)</f>
        <v>2711654</v>
      </c>
      <c r="D103" s="238">
        <f t="shared" si="38"/>
        <v>88346</v>
      </c>
      <c r="E103" s="238">
        <f t="shared" si="38"/>
        <v>2800000</v>
      </c>
      <c r="F103" s="238">
        <f t="shared" si="38"/>
        <v>0</v>
      </c>
      <c r="G103" s="238">
        <f t="shared" si="38"/>
        <v>0</v>
      </c>
      <c r="H103" s="238">
        <f t="shared" si="38"/>
        <v>0</v>
      </c>
      <c r="I103" s="238">
        <f t="shared" si="38"/>
        <v>0</v>
      </c>
      <c r="J103" s="238">
        <f t="shared" si="38"/>
        <v>0</v>
      </c>
      <c r="K103" s="238">
        <f t="shared" si="38"/>
        <v>0</v>
      </c>
      <c r="L103" s="238">
        <f t="shared" si="38"/>
        <v>0</v>
      </c>
      <c r="M103" s="238">
        <f t="shared" si="38"/>
        <v>0</v>
      </c>
      <c r="N103" s="238">
        <f t="shared" si="38"/>
        <v>0</v>
      </c>
      <c r="O103" s="238">
        <f t="shared" si="38"/>
        <v>0</v>
      </c>
      <c r="P103" s="238">
        <f t="shared" si="38"/>
        <v>0</v>
      </c>
      <c r="Q103" s="238">
        <f t="shared" si="38"/>
        <v>0</v>
      </c>
      <c r="R103" s="238">
        <f t="shared" si="38"/>
        <v>2800000</v>
      </c>
      <c r="S103" s="242">
        <f t="shared" si="38"/>
        <v>2711654</v>
      </c>
      <c r="T103" s="242">
        <f t="shared" si="38"/>
        <v>0</v>
      </c>
      <c r="U103" s="235"/>
    </row>
    <row r="104" spans="1:21" s="236" customFormat="1">
      <c r="A104" s="241" t="s">
        <v>1156</v>
      </c>
      <c r="B104" s="242">
        <f>SUM(C104:D104)</f>
        <v>90945745</v>
      </c>
      <c r="C104" s="242">
        <f t="shared" ref="C104:R104" si="39">SUM(C96+C103)</f>
        <v>86163487</v>
      </c>
      <c r="D104" s="242">
        <f t="shared" si="39"/>
        <v>4782258</v>
      </c>
      <c r="E104" s="242">
        <f t="shared" si="39"/>
        <v>30198563</v>
      </c>
      <c r="F104" s="242">
        <f t="shared" si="39"/>
        <v>5705721</v>
      </c>
      <c r="G104" s="242">
        <f t="shared" si="39"/>
        <v>3147984</v>
      </c>
      <c r="H104" s="242">
        <f t="shared" si="39"/>
        <v>515295</v>
      </c>
      <c r="I104" s="242">
        <f t="shared" si="39"/>
        <v>15937997</v>
      </c>
      <c r="J104" s="242">
        <f t="shared" si="39"/>
        <v>4025473</v>
      </c>
      <c r="K104" s="242">
        <f t="shared" si="39"/>
        <v>5326530</v>
      </c>
      <c r="L104" s="242">
        <f t="shared" si="39"/>
        <v>2778086</v>
      </c>
      <c r="M104" s="242">
        <f t="shared" si="39"/>
        <v>2225913</v>
      </c>
      <c r="N104" s="242">
        <f t="shared" si="39"/>
        <v>239942</v>
      </c>
      <c r="O104" s="242">
        <f t="shared" si="39"/>
        <v>20844241</v>
      </c>
      <c r="P104" s="242">
        <f t="shared" si="39"/>
        <v>0</v>
      </c>
      <c r="Q104" s="242">
        <f t="shared" si="39"/>
        <v>0</v>
      </c>
      <c r="R104" s="238">
        <f t="shared" si="39"/>
        <v>90945745</v>
      </c>
      <c r="S104" s="242">
        <f>S96+S103</f>
        <v>56270565</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56270565</v>
      </c>
      <c r="T106" s="242">
        <f>T104+T105</f>
        <v>0</v>
      </c>
      <c r="U106" s="254"/>
    </row>
    <row r="107" spans="1:21" s="256" customFormat="1">
      <c r="A107" s="255" t="s">
        <v>1107</v>
      </c>
      <c r="B107" s="250"/>
      <c r="C107" s="250"/>
      <c r="D107" s="250"/>
      <c r="E107" s="238">
        <f>Application!AO642</f>
        <v>30198563</v>
      </c>
      <c r="F107" s="238">
        <f>Application!AO629</f>
        <v>5705721</v>
      </c>
      <c r="G107" s="238">
        <f>Application!AO630</f>
        <v>3147984</v>
      </c>
      <c r="H107" s="238">
        <f>Application!AO631</f>
        <v>515295</v>
      </c>
      <c r="I107" s="238">
        <f>Application!AO632</f>
        <v>15937997</v>
      </c>
      <c r="J107" s="238">
        <f>Application!AO633</f>
        <v>4025473</v>
      </c>
      <c r="K107" s="238">
        <f>Application!AO634</f>
        <v>5326530</v>
      </c>
      <c r="L107" s="238">
        <f>Application!AO635</f>
        <v>2778086</v>
      </c>
      <c r="M107" s="238">
        <f>Application!AO636</f>
        <v>2225913</v>
      </c>
      <c r="N107" s="238">
        <f>Application!AO637</f>
        <v>239942</v>
      </c>
      <c r="O107" s="238">
        <f>Application!AO638</f>
        <v>20844241</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2" t="s">
        <v>1290</v>
      </c>
      <c r="E122" s="1602"/>
      <c r="F122" s="1602"/>
      <c r="U122" s="254"/>
    </row>
    <row r="123" spans="1:21" s="251" customFormat="1">
      <c r="A123" s="251" t="s">
        <v>1291</v>
      </c>
      <c r="B123" s="543"/>
      <c r="D123" s="1595" t="s">
        <v>1315</v>
      </c>
      <c r="E123" s="1592"/>
      <c r="F123" s="1592"/>
      <c r="G123" s="1592"/>
      <c r="H123" s="1592"/>
      <c r="I123" s="1592"/>
      <c r="J123" s="1592"/>
      <c r="K123" s="1592"/>
      <c r="L123" s="1592"/>
      <c r="M123" s="1592"/>
      <c r="N123" s="1592"/>
      <c r="O123" s="1592"/>
      <c r="P123" s="1592"/>
      <c r="Q123" s="1592"/>
      <c r="R123" s="1592"/>
      <c r="S123" s="1592"/>
      <c r="U123" s="254"/>
    </row>
    <row r="124" spans="1:21" s="251" customFormat="1" ht="12.75">
      <c r="A124" s="207" t="s">
        <v>1292</v>
      </c>
      <c r="B124" s="543"/>
      <c r="C124" s="207"/>
      <c r="D124" s="1592"/>
      <c r="E124" s="1592"/>
      <c r="F124" s="1592"/>
      <c r="G124" s="1592"/>
      <c r="H124" s="1592"/>
      <c r="I124" s="1592"/>
      <c r="J124" s="1592"/>
      <c r="K124" s="1592"/>
      <c r="L124" s="1592"/>
      <c r="M124" s="1592"/>
      <c r="N124" s="1592"/>
      <c r="O124" s="1592"/>
      <c r="P124" s="1592"/>
      <c r="Q124" s="1592"/>
      <c r="R124" s="1592"/>
      <c r="S124" s="1592"/>
      <c r="U124" s="254"/>
    </row>
    <row r="125" spans="1:21" s="251" customFormat="1" ht="12.75">
      <c r="A125" s="207" t="s">
        <v>1293</v>
      </c>
      <c r="B125" s="543"/>
      <c r="C125" s="207"/>
      <c r="D125" s="1592"/>
      <c r="E125" s="1592"/>
      <c r="F125" s="1592"/>
      <c r="G125" s="1592"/>
      <c r="H125" s="1592"/>
      <c r="I125" s="1592"/>
      <c r="J125" s="1592"/>
      <c r="K125" s="1592"/>
      <c r="L125" s="1592"/>
      <c r="M125" s="1592"/>
      <c r="N125" s="1592"/>
      <c r="O125" s="1592"/>
      <c r="P125" s="1592"/>
      <c r="Q125" s="1592"/>
      <c r="R125" s="1592"/>
      <c r="S125" s="1592"/>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7"/>
      <c r="E128" s="1597"/>
      <c r="F128" s="1597"/>
      <c r="G128" s="1597"/>
      <c r="H128" s="1597"/>
      <c r="I128" s="207"/>
      <c r="J128" s="1594"/>
      <c r="K128" s="1594"/>
      <c r="L128" s="207"/>
      <c r="M128" s="207"/>
      <c r="N128" s="207"/>
      <c r="O128" s="207"/>
      <c r="P128" s="207"/>
      <c r="Q128" s="207"/>
      <c r="R128" s="207"/>
      <c r="S128" s="207"/>
      <c r="U128" s="254"/>
    </row>
    <row r="129" spans="1:21" s="251" customFormat="1" ht="12.75">
      <c r="A129" s="207" t="s">
        <v>499</v>
      </c>
      <c r="B129" s="543"/>
      <c r="C129" s="207"/>
      <c r="D129" s="1601" t="s">
        <v>1297</v>
      </c>
      <c r="E129" s="1601"/>
      <c r="F129" s="1601"/>
      <c r="G129" s="1601"/>
      <c r="H129" s="1601"/>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82"/>
      <c r="E131" s="1582"/>
      <c r="F131" s="1582"/>
      <c r="G131" s="1582"/>
      <c r="H131" s="1582"/>
      <c r="I131" s="207"/>
      <c r="J131" s="1582"/>
      <c r="K131" s="1582"/>
      <c r="L131" s="1582"/>
      <c r="M131" s="1582"/>
      <c r="N131" s="207"/>
      <c r="O131" s="207"/>
      <c r="P131" s="207"/>
      <c r="Q131" s="207"/>
      <c r="R131" s="207"/>
      <c r="S131" s="207"/>
      <c r="U131" s="254"/>
    </row>
    <row r="132" spans="1:21" s="251" customFormat="1" ht="12.75">
      <c r="A132" s="545"/>
      <c r="B132" s="207"/>
      <c r="C132" s="207"/>
      <c r="D132" s="1591" t="s">
        <v>1300</v>
      </c>
      <c r="E132" s="1591"/>
      <c r="F132" s="1591"/>
      <c r="G132" s="1591"/>
      <c r="H132" s="1591"/>
      <c r="I132" s="207"/>
      <c r="J132" s="1591" t="s">
        <v>1301</v>
      </c>
      <c r="K132" s="1591"/>
      <c r="L132" s="1591"/>
      <c r="M132" s="1591"/>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6"/>
      <c r="B138" s="1597"/>
      <c r="C138" s="1597"/>
      <c r="D138" s="349"/>
      <c r="E138" s="1594"/>
      <c r="F138" s="1594"/>
      <c r="G138" s="207"/>
      <c r="H138" s="207"/>
      <c r="I138" s="207"/>
      <c r="J138" s="207"/>
      <c r="K138" s="207"/>
      <c r="L138" s="207"/>
      <c r="M138" s="207"/>
      <c r="N138" s="207"/>
      <c r="O138" s="207"/>
      <c r="P138" s="207"/>
      <c r="Q138" s="207"/>
      <c r="R138" s="207"/>
      <c r="S138" s="207"/>
    </row>
    <row r="139" spans="1:21" ht="12" customHeight="1">
      <c r="A139" s="1593" t="s">
        <v>1303</v>
      </c>
      <c r="B139" s="1593"/>
      <c r="C139" s="1593"/>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6" t="s">
        <v>1737</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22" t="str">
        <f>IF(T25=100%,'Sources and Basis Breakdown'!G2,'Sources and Basis Breakdown'!F2)</f>
        <v>70% PVC for New Const/
Rehabilitation
NON-DDA/
NON-QCT Building(s)</v>
      </c>
      <c r="U7" s="1622"/>
      <c r="V7" s="1622"/>
      <c r="W7" s="1622"/>
      <c r="X7" s="1622"/>
      <c r="Y7" s="1622" t="str">
        <f>IF(T25=100%,"",'Sources and Basis Breakdown'!G2)</f>
        <v/>
      </c>
      <c r="Z7" s="1622"/>
      <c r="AA7" s="1622"/>
      <c r="AB7" s="1622"/>
      <c r="AC7" s="1622"/>
      <c r="AD7" s="1622" t="str">
        <f>IF(T25=100%,'Sources and Basis Breakdown'!J2,'Sources and Basis Breakdown'!I2)</f>
        <v>30% PVC for Acquisition
NON-DDA/
NON-QCT Building(s)</v>
      </c>
      <c r="AE7" s="1622"/>
      <c r="AF7" s="1622"/>
      <c r="AG7" s="1622"/>
      <c r="AH7" s="1622"/>
      <c r="AI7" s="1622" t="str">
        <f>IF(T25=100%,"",'Sources and Basis Breakdown'!J2)</f>
        <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30">
        <f>IF('Sources and Basis Breakdown'!F105=0,'Sources and Basis Breakdown'!E105,'Sources and Basis Breakdown'!F105)</f>
        <v>56270565</v>
      </c>
      <c r="U11" s="1623"/>
      <c r="V11" s="1623"/>
      <c r="W11" s="1623"/>
      <c r="X11" s="1623"/>
      <c r="Y11" s="1639">
        <f>IF(Y7="",0,IF('Sources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IF(AI7="",0,IF('Sources and Basis Breakdown'!I105+'Sources and Basis Breakdown'!J105='Sources and Basis Breakdown'!H105,'Sources and Basis Breakdown'!J105,0))</f>
        <v>0</v>
      </c>
      <c r="AJ11" s="1623"/>
      <c r="AK11" s="1623"/>
      <c r="AL11" s="1623"/>
      <c r="AM11" s="1623"/>
    </row>
    <row r="12" spans="1:40" ht="12.95" customHeight="1">
      <c r="B12" s="1624" t="s">
        <v>447</v>
      </c>
      <c r="C12" s="1038"/>
      <c r="D12" s="1038"/>
      <c r="E12" s="1038"/>
      <c r="F12" s="1038"/>
      <c r="G12" s="1038"/>
      <c r="H12" s="1038"/>
      <c r="I12" s="1038"/>
      <c r="J12" s="1038"/>
      <c r="K12" s="1038"/>
      <c r="L12" s="1038"/>
      <c r="M12" s="1038"/>
      <c r="N12" s="1038"/>
      <c r="O12" s="1038"/>
      <c r="P12" s="1038"/>
      <c r="Q12" s="1038"/>
      <c r="R12" s="1038"/>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c r="U13" s="1632"/>
      <c r="V13" s="1632"/>
      <c r="W13" s="1632"/>
      <c r="X13" s="1632"/>
      <c r="Y13" s="1631"/>
      <c r="Z13" s="1632"/>
      <c r="AA13" s="1632"/>
      <c r="AB13" s="1632"/>
      <c r="AC13" s="1632"/>
      <c r="AD13" s="1632"/>
      <c r="AE13" s="1632"/>
      <c r="AF13" s="1632"/>
      <c r="AG13" s="1632"/>
      <c r="AH13" s="1632"/>
      <c r="AI13" s="1632"/>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10"/>
      <c r="U14" s="1073"/>
      <c r="V14" s="1073"/>
      <c r="W14" s="1073"/>
      <c r="X14" s="1073"/>
      <c r="Y14" s="1210"/>
      <c r="Z14" s="1073"/>
      <c r="AA14" s="1073"/>
      <c r="AB14" s="1073"/>
      <c r="AC14" s="1073"/>
      <c r="AD14" s="1073"/>
      <c r="AE14" s="1073"/>
      <c r="AF14" s="1073"/>
      <c r="AG14" s="1073"/>
      <c r="AH14" s="1073"/>
      <c r="AI14" s="1073"/>
      <c r="AJ14" s="1073"/>
      <c r="AK14" s="1073"/>
      <c r="AL14" s="1073"/>
      <c r="AM14" s="1073"/>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10"/>
      <c r="U15" s="1073"/>
      <c r="V15" s="1073"/>
      <c r="W15" s="1073"/>
      <c r="X15" s="1073"/>
      <c r="Y15" s="1210"/>
      <c r="Z15" s="1073"/>
      <c r="AA15" s="1073"/>
      <c r="AB15" s="1073"/>
      <c r="AC15" s="1073"/>
      <c r="AD15" s="1073"/>
      <c r="AE15" s="1073"/>
      <c r="AF15" s="1073"/>
      <c r="AG15" s="1073"/>
      <c r="AH15" s="1073"/>
      <c r="AI15" s="1073"/>
      <c r="AJ15" s="1073"/>
      <c r="AK15" s="1073"/>
      <c r="AL15" s="1073"/>
      <c r="AM15" s="1073"/>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10"/>
      <c r="U16" s="1073"/>
      <c r="V16" s="1073"/>
      <c r="W16" s="1073"/>
      <c r="X16" s="1073"/>
      <c r="Y16" s="1210"/>
      <c r="Z16" s="1073"/>
      <c r="AA16" s="1073"/>
      <c r="AB16" s="1073"/>
      <c r="AC16" s="1073"/>
      <c r="AD16" s="1073"/>
      <c r="AE16" s="1073"/>
      <c r="AF16" s="1073"/>
      <c r="AG16" s="1073"/>
      <c r="AH16" s="1073"/>
      <c r="AI16" s="1073"/>
      <c r="AJ16" s="1073"/>
      <c r="AK16" s="1073"/>
      <c r="AL16" s="1073"/>
      <c r="AM16" s="1073"/>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10">
        <v>25235728</v>
      </c>
      <c r="U17" s="1073"/>
      <c r="V17" s="1073"/>
      <c r="W17" s="1073"/>
      <c r="X17" s="1073"/>
      <c r="Y17" s="1210"/>
      <c r="Z17" s="1073"/>
      <c r="AA17" s="1073"/>
      <c r="AB17" s="1073"/>
      <c r="AC17" s="1073"/>
      <c r="AD17" s="1073"/>
      <c r="AE17" s="1073"/>
      <c r="AF17" s="1073"/>
      <c r="AG17" s="1073"/>
      <c r="AH17" s="1073"/>
      <c r="AI17" s="1073"/>
      <c r="AJ17" s="1073"/>
      <c r="AK17" s="1073"/>
      <c r="AL17" s="1073"/>
      <c r="AM17" s="1073"/>
    </row>
    <row r="18" spans="1:39" ht="12.95" customHeight="1">
      <c r="B18" s="937"/>
      <c r="C18" s="1603" t="s">
        <v>1216</v>
      </c>
      <c r="D18" s="1603"/>
      <c r="E18" s="1603"/>
      <c r="F18" s="1603"/>
      <c r="G18" s="1603"/>
      <c r="H18" s="1603"/>
      <c r="I18" s="1603"/>
      <c r="J18" s="1603"/>
      <c r="K18" s="1603"/>
      <c r="L18" s="1603"/>
      <c r="M18" s="1603"/>
      <c r="N18" s="1603"/>
      <c r="O18" s="1603"/>
      <c r="P18" s="1603"/>
      <c r="Q18" s="1603"/>
      <c r="R18" s="1603"/>
      <c r="S18" s="1604"/>
      <c r="T18" s="1208"/>
      <c r="U18" s="1209"/>
      <c r="V18" s="1209"/>
      <c r="W18" s="1209"/>
      <c r="X18" s="1210"/>
      <c r="Y18" s="1210"/>
      <c r="Z18" s="1073"/>
      <c r="AA18" s="1073"/>
      <c r="AB18" s="1073"/>
      <c r="AC18" s="1073"/>
      <c r="AD18" s="1073"/>
      <c r="AE18" s="1073"/>
      <c r="AF18" s="1073"/>
      <c r="AG18" s="1073"/>
      <c r="AH18" s="1073"/>
      <c r="AI18" s="1073"/>
      <c r="AJ18" s="1073"/>
      <c r="AK18" s="1073"/>
      <c r="AL18" s="1073"/>
      <c r="AM18" s="1073"/>
    </row>
    <row r="19" spans="1:39" ht="12.95" customHeight="1">
      <c r="B19" s="481"/>
      <c r="C19" s="1603" t="s">
        <v>1216</v>
      </c>
      <c r="D19" s="1603"/>
      <c r="E19" s="1603"/>
      <c r="F19" s="1603"/>
      <c r="G19" s="1603"/>
      <c r="H19" s="1603"/>
      <c r="I19" s="1603"/>
      <c r="J19" s="1603"/>
      <c r="K19" s="1603"/>
      <c r="L19" s="1603"/>
      <c r="M19" s="1603"/>
      <c r="N19" s="1603"/>
      <c r="O19" s="1603"/>
      <c r="P19" s="1603"/>
      <c r="Q19" s="1603"/>
      <c r="R19" s="1603"/>
      <c r="S19" s="1604"/>
      <c r="T19" s="1210"/>
      <c r="U19" s="1073"/>
      <c r="V19" s="1073"/>
      <c r="W19" s="1073"/>
      <c r="X19" s="1073"/>
      <c r="Y19" s="1210"/>
      <c r="Z19" s="1073"/>
      <c r="AA19" s="1073"/>
      <c r="AB19" s="1073"/>
      <c r="AC19" s="1073"/>
      <c r="AD19" s="1073"/>
      <c r="AE19" s="1073"/>
      <c r="AF19" s="1073"/>
      <c r="AG19" s="1073"/>
      <c r="AH19" s="1073"/>
      <c r="AI19" s="1073"/>
      <c r="AJ19" s="1073"/>
      <c r="AK19" s="1073"/>
      <c r="AL19" s="1073"/>
      <c r="AM19" s="1073"/>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15">
        <f>SUM(T13:X19)</f>
        <v>25235728</v>
      </c>
      <c r="U20" s="1204"/>
      <c r="V20" s="1204"/>
      <c r="W20" s="1204"/>
      <c r="X20" s="1204"/>
      <c r="Y20" s="161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1704</v>
      </c>
      <c r="C21" s="1188"/>
      <c r="D21" s="1188"/>
      <c r="E21" s="1188"/>
      <c r="F21" s="1188"/>
      <c r="G21" s="1188"/>
      <c r="H21" s="1188"/>
      <c r="I21" s="1188"/>
      <c r="J21" s="1188"/>
      <c r="K21" s="1188"/>
      <c r="L21" s="1188"/>
      <c r="M21" s="1188"/>
      <c r="N21" s="1188"/>
      <c r="O21" s="1188"/>
      <c r="P21" s="1188"/>
      <c r="Q21" s="1188"/>
      <c r="R21" s="1188"/>
      <c r="S21" s="1189"/>
      <c r="T21" s="1210"/>
      <c r="U21" s="1073"/>
      <c r="V21" s="1073"/>
      <c r="W21" s="1073"/>
      <c r="X21" s="1073"/>
      <c r="Y21" s="1210"/>
      <c r="Z21" s="1073"/>
      <c r="AA21" s="1073"/>
      <c r="AB21" s="1073"/>
      <c r="AC21" s="1073"/>
      <c r="AD21" s="1210"/>
      <c r="AE21" s="1073"/>
      <c r="AF21" s="1073"/>
      <c r="AG21" s="1073"/>
      <c r="AH21" s="1073"/>
      <c r="AI21" s="1210"/>
      <c r="AJ21" s="1073"/>
      <c r="AK21" s="1073"/>
      <c r="AL21" s="1073"/>
      <c r="AM21" s="1073"/>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16">
        <f>(ABS(T20)+ABS(T21))*-1</f>
        <v>-25235728</v>
      </c>
      <c r="U22" s="1617"/>
      <c r="V22" s="1617"/>
      <c r="W22" s="1617"/>
      <c r="X22" s="1617"/>
      <c r="Y22" s="1616">
        <f>(ABS(Y20)+ABS(Y21))*-1</f>
        <v>0</v>
      </c>
      <c r="Z22" s="1617"/>
      <c r="AA22" s="1617"/>
      <c r="AB22" s="1617"/>
      <c r="AC22" s="1617"/>
      <c r="AD22" s="1616">
        <f>(ABS(AD20)+ABS(AD21))*-1</f>
        <v>0</v>
      </c>
      <c r="AE22" s="1617"/>
      <c r="AF22" s="1617"/>
      <c r="AG22" s="1617"/>
      <c r="AH22" s="1617"/>
      <c r="AI22" s="1616">
        <f>(ABS(AI20)+ABS(AI21))*-1</f>
        <v>0</v>
      </c>
      <c r="AJ22" s="1617"/>
      <c r="AK22" s="1617"/>
      <c r="AL22" s="1617"/>
      <c r="AM22" s="1617"/>
    </row>
    <row r="23" spans="1:39" ht="12.95" customHeight="1">
      <c r="B23" s="1187" t="s">
        <v>1893</v>
      </c>
      <c r="C23" s="1188"/>
      <c r="D23" s="1188"/>
      <c r="E23" s="1188"/>
      <c r="F23" s="1188"/>
      <c r="G23" s="1188"/>
      <c r="H23" s="1188"/>
      <c r="I23" s="1188"/>
      <c r="J23" s="1188"/>
      <c r="K23" s="1188"/>
      <c r="L23" s="1188"/>
      <c r="M23" s="1188"/>
      <c r="N23" s="1188"/>
      <c r="O23" s="1188"/>
      <c r="P23" s="1188"/>
      <c r="Q23" s="1188"/>
      <c r="R23" s="1188"/>
      <c r="S23" s="1189"/>
      <c r="T23" s="1615">
        <f>T11+T22</f>
        <v>31034837</v>
      </c>
      <c r="U23" s="1204"/>
      <c r="V23" s="1204"/>
      <c r="W23" s="1204"/>
      <c r="X23" s="1204"/>
      <c r="Y23" s="1615">
        <f>Y11+Y22</f>
        <v>0</v>
      </c>
      <c r="Z23" s="1204"/>
      <c r="AA23" s="1204"/>
      <c r="AB23" s="1204"/>
      <c r="AC23" s="1204"/>
      <c r="AD23" s="1615">
        <f>IF(AD11=AD21,0,AD11)</f>
        <v>0</v>
      </c>
      <c r="AE23" s="1204"/>
      <c r="AF23" s="1204"/>
      <c r="AG23" s="1204"/>
      <c r="AH23" s="1204"/>
      <c r="AI23" s="1615">
        <f>IF(AI11=AI21,0,AI11)</f>
        <v>0</v>
      </c>
      <c r="AJ23" s="1204"/>
      <c r="AK23" s="1204"/>
      <c r="AL23" s="1204"/>
      <c r="AM23" s="1204"/>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13">
        <f>Application!AJ1028</f>
        <v>82382687</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1895</v>
      </c>
      <c r="C25" s="1606"/>
      <c r="D25" s="1606"/>
      <c r="E25" s="1606"/>
      <c r="F25" s="1606"/>
      <c r="G25" s="1606"/>
      <c r="H25" s="1606"/>
      <c r="I25" s="1606"/>
      <c r="J25" s="1606"/>
      <c r="K25" s="1606"/>
      <c r="L25" s="1606"/>
      <c r="M25" s="1606"/>
      <c r="N25" s="1606"/>
      <c r="O25" s="1606"/>
      <c r="P25" s="1606"/>
      <c r="Q25" s="1606"/>
      <c r="R25" s="1606"/>
      <c r="S25" s="1607"/>
      <c r="T25" s="1619">
        <f>IF(OR(AND(Application!T193="no",Application!T194="no",Application!T196="no",Application!Y211="no"),Application!T195="yes"),1,1.3)</f>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142">
        <f>T23*T25</f>
        <v>31034837</v>
      </c>
      <c r="U26" s="1618"/>
      <c r="V26" s="1618"/>
      <c r="W26" s="1618"/>
      <c r="X26" s="1618"/>
      <c r="Y26" s="1142">
        <f>Y23*Y25</f>
        <v>0</v>
      </c>
      <c r="Z26" s="1618"/>
      <c r="AA26" s="1618"/>
      <c r="AB26" s="1618"/>
      <c r="AC26" s="1618"/>
      <c r="AD26" s="1142">
        <f>AD23*AD25</f>
        <v>0</v>
      </c>
      <c r="AE26" s="1618"/>
      <c r="AF26" s="1618"/>
      <c r="AG26" s="1618"/>
      <c r="AH26" s="1618"/>
      <c r="AI26" s="1142">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IF(ISERROR((T26*T27)),0,(T26*T27))</f>
        <v>31034837</v>
      </c>
      <c r="U28" s="1618"/>
      <c r="V28" s="1618"/>
      <c r="W28" s="1618"/>
      <c r="X28" s="1618"/>
      <c r="Y28" s="1142">
        <f>IF(ISERROR((Y26*Y27)),0,(Y26*Y27))</f>
        <v>0</v>
      </c>
      <c r="Z28" s="1618"/>
      <c r="AA28" s="1618"/>
      <c r="AB28" s="1618"/>
      <c r="AC28" s="1618"/>
      <c r="AD28" s="1142">
        <f>IF(ISERROR((AD26*AD27)),0,(AD26*AD27))</f>
        <v>0</v>
      </c>
      <c r="AE28" s="1618"/>
      <c r="AF28" s="1618"/>
      <c r="AG28" s="1618"/>
      <c r="AH28" s="1618"/>
      <c r="AI28" s="1142">
        <f>IF(ISERROR((AI26*AI27)),0,(AI26*AI27))</f>
        <v>0</v>
      </c>
      <c r="AJ28" s="1618"/>
      <c r="AK28" s="1618"/>
      <c r="AL28" s="1618"/>
      <c r="AM28" s="1618"/>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13">
        <f>T28+Y28+AD28+AI28</f>
        <v>31034837</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649" t="s">
        <v>1894</v>
      </c>
      <c r="C30" s="1649"/>
      <c r="D30" s="1649"/>
      <c r="E30" s="1649"/>
      <c r="F30" s="1649"/>
      <c r="G30" s="1649"/>
      <c r="H30" s="1649"/>
      <c r="I30" s="1649"/>
      <c r="J30" s="1649"/>
      <c r="K30" s="1649"/>
      <c r="L30" s="1649"/>
      <c r="M30" s="1649"/>
      <c r="N30" s="1649"/>
      <c r="O30" s="1649"/>
      <c r="P30" s="1649"/>
      <c r="Q30" s="1649"/>
      <c r="R30" s="1649"/>
      <c r="S30" s="1649"/>
      <c r="T30" s="1649"/>
      <c r="U30" s="1649"/>
      <c r="V30" s="1649"/>
      <c r="W30" s="1649"/>
      <c r="X30" s="1649"/>
      <c r="Y30" s="1649"/>
      <c r="Z30" s="1649"/>
      <c r="AA30" s="1649"/>
      <c r="AB30" s="1649"/>
      <c r="AC30" s="1649"/>
      <c r="AD30" s="1649"/>
      <c r="AE30" s="1649"/>
      <c r="AF30" s="1649"/>
      <c r="AG30" s="1649"/>
      <c r="AH30" s="1649"/>
      <c r="AI30" s="1649"/>
      <c r="AJ30" s="1649"/>
      <c r="AK30" s="1649"/>
      <c r="AL30" s="1649"/>
      <c r="AM30" s="1649"/>
    </row>
    <row r="31" spans="1:39" ht="12.95" customHeight="1">
      <c r="B31" s="1650" t="s">
        <v>1896</v>
      </c>
      <c r="C31" s="1650"/>
      <c r="D31" s="1650"/>
      <c r="E31" s="1650"/>
      <c r="F31" s="1650"/>
      <c r="G31" s="1650"/>
      <c r="H31" s="1650"/>
      <c r="I31" s="1650"/>
      <c r="J31" s="1650"/>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3" t="s">
        <v>41</v>
      </c>
      <c r="AE35" s="1513"/>
      <c r="AF35" s="1513"/>
      <c r="AG35" s="1513"/>
      <c r="AH35" s="1513"/>
    </row>
    <row r="36" spans="1:44" ht="12.95" customHeight="1">
      <c r="B36" s="202"/>
      <c r="X36" s="71"/>
      <c r="Y36" s="1622"/>
      <c r="Z36" s="1622"/>
      <c r="AA36" s="1622"/>
      <c r="AB36" s="1622"/>
      <c r="AC36" s="1622"/>
      <c r="AD36" s="1513"/>
      <c r="AE36" s="1513"/>
      <c r="AF36" s="1513"/>
      <c r="AG36" s="1513"/>
      <c r="AH36" s="151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4"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31034837</v>
      </c>
      <c r="Z38" s="1204"/>
      <c r="AA38" s="1204"/>
      <c r="AB38" s="1204"/>
      <c r="AC38" s="1204"/>
      <c r="AD38" s="1204">
        <f>IF(T24&gt;=(T23+Y23+AD23+AI23),AD28+AI28,0)</f>
        <v>0</v>
      </c>
      <c r="AE38" s="1204"/>
      <c r="AF38" s="1204"/>
      <c r="AG38" s="1204"/>
      <c r="AH38" s="1204"/>
    </row>
    <row r="39" spans="1:44" ht="12.95" customHeight="1">
      <c r="B39" s="1187" t="s">
        <v>1803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53">
        <v>0.09</v>
      </c>
      <c r="Z39" s="1653"/>
      <c r="AA39" s="1653"/>
      <c r="AB39" s="1653"/>
      <c r="AC39" s="1653"/>
      <c r="AD39" s="1653">
        <v>0.04</v>
      </c>
      <c r="AE39" s="1653"/>
      <c r="AF39" s="1653"/>
      <c r="AG39" s="1653"/>
      <c r="AH39" s="1653"/>
    </row>
    <row r="40" spans="1:44"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2793135</v>
      </c>
      <c r="Z40" s="1204"/>
      <c r="AA40" s="1204"/>
      <c r="AB40" s="1204"/>
      <c r="AC40" s="1204"/>
      <c r="AD40" s="1615">
        <f>ROUND(AD38*AD39,0)</f>
        <v>0</v>
      </c>
      <c r="AE40" s="1204"/>
      <c r="AF40" s="1204"/>
      <c r="AG40" s="1204"/>
      <c r="AH40" s="1204"/>
    </row>
    <row r="41" spans="1:44"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3">
        <f>IF(Application!Y211="No",'Basis &amp; Credits'!AR42,AR43)</f>
        <v>2500000</v>
      </c>
      <c r="Z41" s="1614"/>
      <c r="AA41" s="1614"/>
      <c r="AB41" s="1614"/>
      <c r="AC41" s="1614"/>
      <c r="AD41" s="1614"/>
      <c r="AE41" s="1614"/>
      <c r="AF41" s="1614"/>
      <c r="AG41" s="1614"/>
      <c r="AH41" s="1615"/>
    </row>
    <row r="42" spans="1:44" ht="12.95" customHeight="1">
      <c r="A42" s="3"/>
      <c r="B42" s="1647" t="s">
        <v>1804</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c r="AR42">
        <f>IF((Y40+AD40)&gt;2500000,2500000,Y40+AD40)</f>
        <v>2500000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2793135</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8">
        <f>'Sources and Uses Budget'!B104-(MAX(IF('Sources and Uses Budget'!B15="",0,'Sources and Uses Budget'!B15),IF(Application!AG395="",0,Application!AG395)))</f>
        <v>90945745</v>
      </c>
      <c r="AC46" s="1199"/>
      <c r="AD46" s="1199"/>
      <c r="AE46" s="1199"/>
      <c r="AF46" s="1200"/>
    </row>
    <row r="47" spans="1:44" ht="12.95" customHeight="1">
      <c r="D47" s="3" t="s">
        <v>837</v>
      </c>
      <c r="AB47" s="1198">
        <f>Application!AO641-MAX(IF('Sources and Uses Budget'!B15="",0,'Sources and Uses Budget'!B15),IF(Application!AG395="",0,Application!AG395))</f>
        <v>60747182</v>
      </c>
      <c r="AC47" s="1199"/>
      <c r="AD47" s="1199"/>
      <c r="AE47" s="1199"/>
      <c r="AF47" s="1200"/>
    </row>
    <row r="48" spans="1:44" ht="12.95" customHeight="1">
      <c r="D48" s="3" t="s">
        <v>378</v>
      </c>
      <c r="AB48" s="1198">
        <f>AB46-AB47</f>
        <v>30198563</v>
      </c>
      <c r="AC48" s="1199"/>
      <c r="AD48" s="1199"/>
      <c r="AE48" s="1199"/>
      <c r="AF48" s="1200"/>
    </row>
    <row r="49" spans="1:40" ht="12.95" customHeight="1">
      <c r="D49" s="3" t="s">
        <v>872</v>
      </c>
      <c r="AA49" s="34"/>
      <c r="AB49" s="1642">
        <f>22285471/(Y41*10)</f>
        <v>0.89141884000000005</v>
      </c>
      <c r="AC49" s="1643"/>
      <c r="AD49" s="1643"/>
      <c r="AE49" s="1643"/>
      <c r="AF49" s="1644"/>
    </row>
    <row r="50" spans="1:40" s="321" customFormat="1" ht="12.95" customHeight="1">
      <c r="A50"/>
      <c r="B50"/>
      <c r="C50"/>
      <c r="D50"/>
      <c r="E50" s="1648" t="s">
        <v>2329</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33876963</v>
      </c>
      <c r="AC53" s="1199"/>
      <c r="AD53" s="1199"/>
      <c r="AE53" s="1199"/>
      <c r="AF53" s="1200"/>
    </row>
    <row r="54" spans="1:40" ht="12.95" customHeight="1">
      <c r="D54" s="3" t="s">
        <v>561</v>
      </c>
      <c r="AB54" s="1198">
        <f>(AB53/10)</f>
        <v>3387696.3</v>
      </c>
      <c r="AC54" s="1199"/>
      <c r="AD54" s="1199"/>
      <c r="AE54" s="1199"/>
      <c r="AF54" s="1200"/>
    </row>
    <row r="55" spans="1:40" ht="12.95" customHeight="1">
      <c r="D55" s="3" t="s">
        <v>341</v>
      </c>
      <c r="AB55" s="1198">
        <f>(IF((Y41&lt;AB54),Y41,AB54))</f>
        <v>2500000</v>
      </c>
      <c r="AC55" s="1199"/>
      <c r="AD55" s="1199"/>
      <c r="AE55" s="1199"/>
      <c r="AF55" s="1200"/>
    </row>
    <row r="56" spans="1:40" ht="12.95" customHeight="1">
      <c r="D56" s="3" t="s">
        <v>107</v>
      </c>
      <c r="AB56" s="1198">
        <f>ROUND((10*AB55*AB49),0)</f>
        <v>22285471</v>
      </c>
      <c r="AC56" s="1199"/>
      <c r="AD56" s="1199"/>
      <c r="AE56" s="1199"/>
      <c r="AF56" s="1200"/>
    </row>
    <row r="57" spans="1:40" ht="12.95" customHeight="1">
      <c r="D57" s="3"/>
      <c r="AB57" s="274"/>
      <c r="AC57" s="274"/>
      <c r="AD57" s="274"/>
      <c r="AE57" s="274"/>
      <c r="AF57" s="274"/>
    </row>
    <row r="58" spans="1:40" ht="12.95" customHeight="1">
      <c r="D58" s="3" t="s">
        <v>106</v>
      </c>
      <c r="AB58" s="1086">
        <f>AB48-AB56</f>
        <v>7913092</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31034837</v>
      </c>
      <c r="Z63" s="1645"/>
      <c r="AA63" s="1645"/>
      <c r="AB63" s="1645"/>
      <c r="AC63" s="1645"/>
      <c r="AD63" s="1204">
        <f>IF(AND(T25=1.3,Application!D214="At-Risk"),AI28,IF(Application!D214&lt;&gt;"At-Risk",0,AD28))</f>
        <v>0</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21.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f>IF(Application!W198="Yes",95%, 30%)</f>
        <v>0.3</v>
      </c>
      <c r="Z66" s="1641"/>
      <c r="AA66" s="1641"/>
      <c r="AB66" s="1641"/>
      <c r="AC66" s="1641"/>
      <c r="AD66" s="1641">
        <f>IF(Application!W198="Yes",95%, 13%)</f>
        <v>0.13</v>
      </c>
      <c r="AE66" s="1641"/>
      <c r="AF66" s="1641"/>
      <c r="AG66" s="1641"/>
      <c r="AH66" s="1641"/>
    </row>
    <row r="67" spans="1:34" ht="12.95" customHeight="1">
      <c r="C67" s="3"/>
      <c r="D67" s="3" t="s">
        <v>941</v>
      </c>
      <c r="Y67" s="1204">
        <f>ROUND(Y63*Y66,0)</f>
        <v>9310451</v>
      </c>
      <c r="Z67" s="1645"/>
      <c r="AA67" s="1645"/>
      <c r="AB67" s="1645"/>
      <c r="AC67" s="1645"/>
      <c r="AD67" s="1204" t="str">
        <f>IF(OR(Application!D211="At-Risk",Application!D211="At-Risk/Located in Rural Census Tract",Application!D214="At-Risk"),ROUND(AD63*AD66,0),"$0")</f>
        <v>$0</v>
      </c>
      <c r="AE67" s="1204"/>
      <c r="AF67" s="1204"/>
      <c r="AG67" s="1204"/>
      <c r="AH67" s="1204"/>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42">
        <v>0.84991499999999998</v>
      </c>
      <c r="AC70" s="1643"/>
      <c r="AD70" s="1643"/>
      <c r="AE70" s="1643"/>
      <c r="AF70" s="1644"/>
    </row>
    <row r="71" spans="1:34" ht="12.95" customHeight="1">
      <c r="A71" s="3"/>
      <c r="C71" s="3"/>
      <c r="D71" s="3"/>
      <c r="E71" s="1646" t="s">
        <v>2231</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2">
        <f>ROUND(IF(ISERROR((AB58/AB70)),0,(AB58/AB70)),0)</f>
        <v>9310451</v>
      </c>
      <c r="AC75" s="1532"/>
      <c r="AD75" s="1532"/>
      <c r="AE75" s="1532"/>
      <c r="AF75" s="1532"/>
    </row>
    <row r="76" spans="1:34" ht="12.95" customHeight="1">
      <c r="C76" s="3"/>
      <c r="D76" s="3" t="s">
        <v>105</v>
      </c>
      <c r="AB76" s="1569">
        <f>ROUNDUP(MIN((Y67+AD67),AB75),0)</f>
        <v>9310451</v>
      </c>
      <c r="AC76" s="1570"/>
      <c r="AD76" s="1570"/>
      <c r="AE76" s="1570"/>
      <c r="AF76" s="1571"/>
    </row>
    <row r="77" spans="1:34" ht="12.95" customHeight="1">
      <c r="C77" s="3"/>
      <c r="D77" s="3" t="s">
        <v>942</v>
      </c>
      <c r="AB77" s="1640">
        <f>AB76*AB70</f>
        <v>7913091.9616649998</v>
      </c>
      <c r="AC77" s="1640"/>
      <c r="AD77" s="1640"/>
      <c r="AE77" s="1640"/>
      <c r="AF77" s="1640"/>
    </row>
    <row r="78" spans="1:34" ht="12.95" customHeight="1">
      <c r="C78" s="3"/>
      <c r="D78" s="3"/>
      <c r="AB78" s="595"/>
      <c r="AC78" s="595"/>
      <c r="AD78" s="595"/>
      <c r="AE78" s="595"/>
      <c r="AF78" s="595"/>
    </row>
    <row r="79" spans="1:34" ht="12.95" customHeight="1">
      <c r="D79" s="3" t="s">
        <v>106</v>
      </c>
      <c r="AB79" s="1086">
        <f>AB48-(AB56+AB77)</f>
        <v>3.8334999233484268E-2</v>
      </c>
      <c r="AC79" s="1086"/>
      <c r="AD79" s="1086"/>
      <c r="AE79" s="1086"/>
      <c r="AF79" s="1086"/>
    </row>
    <row r="80" spans="1:34" ht="12.95" customHeight="1">
      <c r="F80" s="16"/>
      <c r="J80" s="16" t="str">
        <f>IF(AB79&gt;0,"FUNDING GAP MUST NOT EXCEED ZERO","")</f>
        <v>FUNDING GAP MUST NOT EXCEED ZERO</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1811</v>
      </c>
      <c r="B1" s="1655"/>
      <c r="C1" s="1655"/>
      <c r="D1" s="1655"/>
      <c r="E1" s="1655"/>
      <c r="F1" s="1655"/>
      <c r="G1" s="1655"/>
      <c r="H1" s="1655"/>
      <c r="I1" s="1655"/>
      <c r="J1" s="1656"/>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3907000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24211</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3931211</v>
      </c>
      <c r="C8" s="581">
        <f>SUM(C4:C7)</f>
        <v>0</v>
      </c>
      <c r="D8" s="581">
        <f>SUM(D4:D7)</f>
        <v>0</v>
      </c>
      <c r="E8" s="583"/>
      <c r="F8" s="583"/>
      <c r="G8" s="583"/>
      <c r="H8" s="583"/>
      <c r="I8" s="583"/>
      <c r="J8" s="583"/>
      <c r="K8" s="576"/>
    </row>
    <row r="9" spans="1:11" s="251" customFormat="1">
      <c r="A9" s="237" t="s">
        <v>1712</v>
      </c>
      <c r="B9" s="581">
        <f>'Sources and Uses Budget'!C9</f>
        <v>18583000</v>
      </c>
      <c r="C9" s="582"/>
      <c r="D9" s="582"/>
      <c r="E9" s="583"/>
      <c r="F9" s="583"/>
      <c r="G9" s="583"/>
      <c r="H9" s="581">
        <f>'Sources and Uses Budget'!T9</f>
        <v>0</v>
      </c>
      <c r="I9" s="582"/>
      <c r="J9" s="582"/>
      <c r="K9" s="576"/>
    </row>
    <row r="10" spans="1:11" s="251" customFormat="1" ht="13.5">
      <c r="A10" s="298" t="s">
        <v>69</v>
      </c>
      <c r="B10" s="581">
        <f>'Sources and Uses Budget'!C10</f>
        <v>500000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19083000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23014211</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32137798</v>
      </c>
      <c r="C18" s="582"/>
      <c r="D18" s="582"/>
      <c r="E18" s="581">
        <f>'Sources and Uses Budget'!S18</f>
        <v>32137798</v>
      </c>
      <c r="F18" s="582"/>
      <c r="G18" s="582"/>
      <c r="H18" s="581">
        <f>'Sources and Uses Budget'!T18</f>
        <v>0</v>
      </c>
      <c r="I18" s="582"/>
      <c r="J18" s="582"/>
      <c r="K18" s="576"/>
    </row>
    <row r="19" spans="1:11" s="251" customFormat="1">
      <c r="A19" s="237" t="s">
        <v>912</v>
      </c>
      <c r="B19" s="581">
        <f>'Sources and Uses Budget'!C19</f>
        <v>1472378</v>
      </c>
      <c r="C19" s="582"/>
      <c r="D19" s="582"/>
      <c r="E19" s="581">
        <f>'Sources and Uses Budget'!S19</f>
        <v>1472378</v>
      </c>
      <c r="F19" s="582"/>
      <c r="G19" s="582"/>
      <c r="H19" s="581">
        <f>'Sources and Uses Budget'!T19</f>
        <v>0</v>
      </c>
      <c r="I19" s="582"/>
      <c r="J19" s="582"/>
      <c r="K19" s="576"/>
    </row>
    <row r="20" spans="1:11" s="251" customFormat="1">
      <c r="A20" s="237" t="s">
        <v>913</v>
      </c>
      <c r="B20" s="581">
        <f>'Sources and Uses Budget'!C20</f>
        <v>754053</v>
      </c>
      <c r="C20" s="582"/>
      <c r="D20" s="582"/>
      <c r="E20" s="581">
        <f>'Sources and Uses Budget'!S20</f>
        <v>754053</v>
      </c>
      <c r="F20" s="582"/>
      <c r="G20" s="582"/>
      <c r="H20" s="581">
        <f>'Sources and Uses Budget'!T20</f>
        <v>0</v>
      </c>
      <c r="I20" s="582"/>
      <c r="J20" s="582"/>
      <c r="K20" s="576"/>
    </row>
    <row r="21" spans="1:11" s="251" customFormat="1">
      <c r="A21" s="237" t="s">
        <v>914</v>
      </c>
      <c r="B21" s="581">
        <f>'Sources and Uses Budget'!C21</f>
        <v>754053</v>
      </c>
      <c r="C21" s="582"/>
      <c r="D21" s="582"/>
      <c r="E21" s="581">
        <f>'Sources and Uses Budget'!S21</f>
        <v>754053</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1058898</v>
      </c>
      <c r="C23" s="582"/>
      <c r="D23" s="582"/>
      <c r="E23" s="581">
        <f>'Sources and Uses Budget'!S23</f>
        <v>1058898</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36177180</v>
      </c>
      <c r="C25" s="581">
        <f>SUM(C17:C24)</f>
        <v>0</v>
      </c>
      <c r="D25" s="581">
        <f>SUM(D17:D24)</f>
        <v>0</v>
      </c>
      <c r="E25" s="581">
        <f>'Sources and Uses Budget'!S26</f>
        <v>36177180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2802146</v>
      </c>
      <c r="C26" s="582"/>
      <c r="D26" s="582"/>
      <c r="E26" s="581">
        <f>'Sources and Uses Budget'!S27</f>
        <v>2802146</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0</v>
      </c>
      <c r="C29" s="582"/>
      <c r="D29" s="582"/>
      <c r="E29" s="581">
        <f>'Sources and Uses Budget'!S30</f>
        <v>0</v>
      </c>
      <c r="F29" s="582"/>
      <c r="G29" s="582"/>
      <c r="H29" s="581">
        <f>'Sources and Uses Budget'!T30</f>
        <v>0</v>
      </c>
      <c r="I29" s="582"/>
      <c r="J29" s="582"/>
      <c r="K29" s="576"/>
    </row>
    <row r="30" spans="1:11" s="251" customFormat="1">
      <c r="A30" s="237" t="s">
        <v>912</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914</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1936896</v>
      </c>
      <c r="C39" s="582"/>
      <c r="D39" s="582"/>
      <c r="E39" s="581">
        <f>'Sources and Uses Budget'!S40</f>
        <v>1936896</v>
      </c>
      <c r="F39" s="582"/>
      <c r="G39" s="582"/>
      <c r="H39" s="581">
        <f>'Sources and Uses Budget'!T40</f>
        <v>0</v>
      </c>
      <c r="I39" s="582"/>
      <c r="J39" s="582"/>
      <c r="K39" s="576"/>
    </row>
    <row r="40" spans="1:11" s="251" customFormat="1">
      <c r="A40" s="237" t="s">
        <v>922</v>
      </c>
      <c r="B40" s="581">
        <f>'Sources and Uses Budget'!C41</f>
        <v>48422</v>
      </c>
      <c r="C40" s="582"/>
      <c r="D40" s="582"/>
      <c r="E40" s="581">
        <f>'Sources and Uses Budget'!S41</f>
        <v>48422</v>
      </c>
      <c r="F40" s="582"/>
      <c r="G40" s="582"/>
      <c r="H40" s="581">
        <f>'Sources and Uses Budget'!T41</f>
        <v>0</v>
      </c>
      <c r="I40" s="582"/>
      <c r="J40" s="582"/>
      <c r="K40" s="576"/>
    </row>
    <row r="41" spans="1:11" s="251" customFormat="1">
      <c r="A41" s="241" t="s">
        <v>923</v>
      </c>
      <c r="B41" s="581">
        <f>'Sources and Uses Budget'!C42</f>
        <v>1985318</v>
      </c>
      <c r="C41" s="581">
        <f>SUM(C38:C40)</f>
        <v>0</v>
      </c>
      <c r="D41" s="581">
        <f>SUM(D38:D40)</f>
        <v>0</v>
      </c>
      <c r="E41" s="581">
        <f>'Sources and Uses Budget'!S42</f>
        <v>1985318</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348641</v>
      </c>
      <c r="C42" s="582"/>
      <c r="D42" s="582"/>
      <c r="E42" s="581">
        <f>'Sources and Uses Budget'!S43</f>
        <v>348641</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5493071</v>
      </c>
      <c r="C44" s="582"/>
      <c r="D44" s="582"/>
      <c r="E44" s="581">
        <f>'Sources and Uses Budget'!S45</f>
        <v>3038067</v>
      </c>
      <c r="F44" s="582"/>
      <c r="G44" s="582"/>
      <c r="H44" s="581">
        <f>'Sources and Uses Budget'!T45</f>
        <v>0</v>
      </c>
      <c r="I44" s="582"/>
      <c r="J44" s="582"/>
      <c r="K44" s="576"/>
    </row>
    <row r="45" spans="1:11" s="251" customFormat="1">
      <c r="A45" s="237" t="s">
        <v>927</v>
      </c>
      <c r="B45" s="581">
        <f>'Sources and Uses Budget'!C46</f>
        <v>506534</v>
      </c>
      <c r="C45" s="582"/>
      <c r="D45" s="582"/>
      <c r="E45" s="581">
        <f>'Sources and Uses Budget'!S46</f>
        <v>280150</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261166</v>
      </c>
      <c r="C48" s="582"/>
      <c r="D48" s="582"/>
      <c r="E48" s="581">
        <f>'Sources and Uses Budget'!S49</f>
        <v>77476</v>
      </c>
      <c r="F48" s="582"/>
      <c r="G48" s="582"/>
      <c r="H48" s="581">
        <f>'Sources and Uses Budget'!T49</f>
        <v>0</v>
      </c>
      <c r="I48" s="582"/>
      <c r="J48" s="582"/>
      <c r="K48" s="576"/>
    </row>
    <row r="49" spans="1:11" s="251" customFormat="1">
      <c r="A49" s="237" t="s">
        <v>930</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1452672</v>
      </c>
      <c r="C50" s="582"/>
      <c r="D50" s="582"/>
      <c r="E50" s="581">
        <f>'Sources and Uses Budget'!S51</f>
        <v>1452672</v>
      </c>
      <c r="F50" s="582"/>
      <c r="G50" s="582"/>
      <c r="H50" s="581">
        <f>'Sources and Uses Budget'!T51</f>
        <v>0</v>
      </c>
      <c r="I50" s="582"/>
      <c r="J50" s="582"/>
      <c r="K50" s="576"/>
    </row>
    <row r="51" spans="1:11" s="251" customFormat="1">
      <c r="A51" s="237" t="str">
        <f>'Sources and Uses Budget'!$A52</f>
        <v>Other: Lender Expenses</v>
      </c>
      <c r="B51" s="581">
        <f>'Sources and Uses Budget'!C52</f>
        <v>29053</v>
      </c>
      <c r="C51" s="582"/>
      <c r="D51" s="582"/>
      <c r="E51" s="581">
        <f>'Sources and Uses Budget'!S52</f>
        <v>16068</v>
      </c>
      <c r="F51" s="582"/>
      <c r="G51" s="582"/>
      <c r="H51" s="581">
        <f>'Sources and Uses Budget'!T52</f>
        <v>0</v>
      </c>
      <c r="I51" s="582"/>
      <c r="J51" s="582"/>
      <c r="K51" s="576"/>
    </row>
    <row r="52" spans="1:11" s="574" customFormat="1">
      <c r="A52" s="241" t="s">
        <v>933</v>
      </c>
      <c r="B52" s="581">
        <f>'Sources and Uses Budget'!C53</f>
        <v>7742496</v>
      </c>
      <c r="C52" s="584">
        <f>SUM(C44:C51)</f>
        <v>0</v>
      </c>
      <c r="D52" s="584">
        <f>SUM(D44:D51)</f>
        <v>0</v>
      </c>
      <c r="E52" s="581">
        <f>'Sources and Uses Budget'!S53</f>
        <v>4864433</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113418</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24211</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Lender Expenses</v>
      </c>
      <c r="B59" s="581">
        <f>'Sources and Uses Budget'!C60</f>
        <v>6958</v>
      </c>
      <c r="C59" s="582"/>
      <c r="D59" s="582"/>
      <c r="E59" s="583"/>
      <c r="F59" s="583"/>
      <c r="G59" s="583"/>
      <c r="H59" s="583"/>
      <c r="I59" s="583"/>
      <c r="J59" s="583"/>
      <c r="K59" s="576"/>
    </row>
    <row r="60" spans="1:11" s="251" customFormat="1" ht="14.1" customHeight="1">
      <c r="A60" s="241" t="s">
        <v>500</v>
      </c>
      <c r="B60" s="581">
        <f>'Sources and Uses Budget'!C61</f>
        <v>144587</v>
      </c>
      <c r="C60" s="581">
        <f>SUM(C54:C59)</f>
        <v>0</v>
      </c>
      <c r="D60" s="581">
        <f>SUM(D54:D59)</f>
        <v>0</v>
      </c>
      <c r="E60" s="583"/>
      <c r="F60" s="583"/>
      <c r="G60" s="583"/>
      <c r="H60" s="583"/>
      <c r="I60" s="583"/>
      <c r="J60" s="583"/>
      <c r="K60" s="576"/>
    </row>
    <row r="61" spans="1:11" s="251" customFormat="1">
      <c r="A61" s="247" t="s">
        <v>501</v>
      </c>
      <c r="B61" s="581">
        <f>'Sources and Uses Budget'!C62</f>
        <v>72214579</v>
      </c>
      <c r="C61" s="581">
        <f>SUM(C8+C11+C13+C14+C15+C25+C26+C37+C41+C42+C52+C60)</f>
        <v>0</v>
      </c>
      <c r="D61" s="581">
        <f>SUM(D8+D11+D13+D14+D15+D25+D26+D37+D41+D42+D52+D60)</f>
        <v>0</v>
      </c>
      <c r="E61" s="581">
        <f>'Sources and Uses Budget'!S62</f>
        <v>46177718</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82318</v>
      </c>
      <c r="C63" s="582"/>
      <c r="D63" s="582"/>
      <c r="E63" s="581">
        <f>'Sources and Uses Budget'!S64</f>
        <v>37493</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Owner Legal</v>
      </c>
      <c r="B67" s="581">
        <f>'Sources and Uses Budget'!C68</f>
        <v>58107</v>
      </c>
      <c r="C67" s="582"/>
      <c r="D67" s="582"/>
      <c r="E67" s="581">
        <f>'Sources and Uses Budget'!S68</f>
        <v>33896</v>
      </c>
      <c r="F67" s="582"/>
      <c r="G67" s="582"/>
      <c r="H67" s="581">
        <f>'Sources and Uses Budget'!T68</f>
        <v>0</v>
      </c>
      <c r="I67" s="582"/>
      <c r="J67" s="582"/>
      <c r="K67" s="576"/>
    </row>
    <row r="68" spans="1:11" s="251" customFormat="1">
      <c r="A68" s="241" t="s">
        <v>1944</v>
      </c>
      <c r="B68" s="581">
        <f>'Sources and Uses Budget'!C69</f>
        <v>140425</v>
      </c>
      <c r="C68" s="581">
        <f>SUM(C62:C67)</f>
        <v>0</v>
      </c>
      <c r="D68" s="581">
        <f>SUM(D62:D67)</f>
        <v>0</v>
      </c>
      <c r="E68" s="581">
        <f>'Sources and Uses Budget'!S69</f>
        <v>71389</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530710</v>
      </c>
      <c r="C72" s="582"/>
      <c r="D72" s="582"/>
      <c r="E72" s="583"/>
      <c r="F72" s="583"/>
      <c r="G72" s="583"/>
      <c r="H72" s="583"/>
      <c r="I72" s="583"/>
      <c r="J72" s="583"/>
      <c r="K72" s="576"/>
    </row>
    <row r="73" spans="1:11" s="251" customFormat="1">
      <c r="A73" s="237" t="s">
        <v>288</v>
      </c>
      <c r="B73" s="581">
        <f>'Sources and Uses Budget'!C74</f>
        <v>496894</v>
      </c>
      <c r="C73" s="582"/>
      <c r="D73" s="582"/>
      <c r="E73" s="583"/>
      <c r="F73" s="583"/>
      <c r="G73" s="583"/>
      <c r="H73" s="583"/>
      <c r="I73" s="583"/>
      <c r="J73" s="583"/>
      <c r="K73" s="576"/>
    </row>
    <row r="74" spans="1:11" s="251" customFormat="1">
      <c r="A74" s="237" t="str">
        <f>'Sources and Uses Budget'!$A75</f>
        <v>Other: HCD Transition Reserve Pool</v>
      </c>
      <c r="B74" s="581">
        <f>'Sources and Uses Budget'!C75</f>
        <v>335147</v>
      </c>
      <c r="C74" s="582"/>
      <c r="D74" s="582"/>
      <c r="E74" s="583"/>
      <c r="F74" s="583"/>
      <c r="G74" s="583"/>
      <c r="H74" s="583"/>
      <c r="I74" s="583"/>
      <c r="J74" s="583"/>
      <c r="K74" s="576"/>
    </row>
    <row r="75" spans="1:11" s="251" customFormat="1">
      <c r="A75" s="241" t="s">
        <v>289</v>
      </c>
      <c r="B75" s="581">
        <f>'Sources and Uses Budget'!C76</f>
        <v>1362751</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5419742</v>
      </c>
      <c r="C77" s="582"/>
      <c r="D77" s="582"/>
      <c r="E77" s="581">
        <f>'Sources and Uses Budget'!S78</f>
        <v>5419742</v>
      </c>
      <c r="F77" s="582"/>
      <c r="G77" s="582"/>
      <c r="H77" s="581">
        <f>'Sources and Uses Budget'!T78</f>
        <v>0</v>
      </c>
      <c r="I77" s="582"/>
      <c r="J77" s="582"/>
      <c r="K77" s="576"/>
    </row>
    <row r="78" spans="1:11" s="251" customFormat="1">
      <c r="A78" s="237" t="s">
        <v>538</v>
      </c>
      <c r="B78" s="581">
        <f>'Sources and Uses Budget'!C79</f>
        <v>762502</v>
      </c>
      <c r="C78" s="582"/>
      <c r="D78" s="582"/>
      <c r="E78" s="581">
        <f>'Sources and Uses Budget'!S79</f>
        <v>762502</v>
      </c>
      <c r="F78" s="582"/>
      <c r="G78" s="582"/>
      <c r="H78" s="581">
        <f>'Sources and Uses Budget'!T79</f>
        <v>0</v>
      </c>
      <c r="I78" s="582"/>
      <c r="J78" s="582"/>
      <c r="K78" s="576"/>
    </row>
    <row r="79" spans="1:11" s="251" customFormat="1">
      <c r="A79" s="241" t="s">
        <v>1733</v>
      </c>
      <c r="B79" s="581">
        <f>'Sources and Uses Budget'!C80</f>
        <v>6182244</v>
      </c>
      <c r="C79" s="664">
        <f>SUM(C77:C78)</f>
        <v>0</v>
      </c>
      <c r="D79" s="664">
        <f>SUM(D77:D78)</f>
        <v>0</v>
      </c>
      <c r="E79" s="581">
        <f>'Sources and Uses Budget'!S80</f>
        <v>6182244</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1" customHeight="1">
      <c r="A81" s="237" t="s">
        <v>2098</v>
      </c>
      <c r="B81" s="581">
        <f>'Sources and Uses Budget'!C82</f>
        <v>151500</v>
      </c>
      <c r="C81" s="582"/>
      <c r="D81" s="582"/>
      <c r="E81" s="583"/>
      <c r="F81" s="583"/>
      <c r="G81" s="583"/>
      <c r="H81" s="583"/>
      <c r="I81" s="583"/>
      <c r="J81" s="583"/>
      <c r="K81" s="576"/>
    </row>
    <row r="82" spans="1:11" s="251" customFormat="1">
      <c r="A82" s="237" t="s">
        <v>516</v>
      </c>
      <c r="B82" s="581">
        <f>'Sources and Uses Budget'!C83</f>
        <v>48422</v>
      </c>
      <c r="C82" s="582"/>
      <c r="D82" s="582"/>
      <c r="E82" s="581">
        <f>'Sources and Uses Budget'!S83</f>
        <v>48422</v>
      </c>
      <c r="F82" s="582"/>
      <c r="G82" s="582"/>
      <c r="H82" s="581">
        <f>'Sources and Uses Budget'!T83</f>
        <v>0</v>
      </c>
      <c r="I82" s="582"/>
      <c r="J82" s="582"/>
      <c r="K82" s="576"/>
    </row>
    <row r="83" spans="1:11" s="251" customFormat="1">
      <c r="A83" s="237" t="s">
        <v>517</v>
      </c>
      <c r="B83" s="581">
        <f>'Sources and Uses Budget'!C84</f>
        <v>0</v>
      </c>
      <c r="C83" s="582"/>
      <c r="D83" s="582"/>
      <c r="E83" s="581">
        <f>'Sources and Uses Budget'!S84</f>
        <v>0</v>
      </c>
      <c r="F83" s="582"/>
      <c r="G83" s="582"/>
      <c r="H83" s="581">
        <f>'Sources and Uses Budget'!T84</f>
        <v>0</v>
      </c>
      <c r="I83" s="582"/>
      <c r="J83" s="582"/>
      <c r="K83" s="576"/>
    </row>
    <row r="84" spans="1:11" s="251" customFormat="1">
      <c r="A84" s="237" t="s">
        <v>518</v>
      </c>
      <c r="B84" s="581">
        <f>'Sources and Uses Budget'!C85</f>
        <v>242112</v>
      </c>
      <c r="C84" s="582"/>
      <c r="D84" s="582"/>
      <c r="E84" s="581">
        <f>'Sources and Uses Budget'!S85</f>
        <v>242112</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250000</v>
      </c>
      <c r="C86" s="582"/>
      <c r="D86" s="582"/>
      <c r="E86" s="583"/>
      <c r="F86" s="583"/>
      <c r="G86" s="583"/>
      <c r="H86" s="583"/>
      <c r="I86" s="583"/>
      <c r="J86" s="583"/>
      <c r="K86" s="576"/>
    </row>
    <row r="87" spans="1:11" s="251" customFormat="1">
      <c r="A87" s="237" t="s">
        <v>521</v>
      </c>
      <c r="B87" s="581">
        <f>'Sources and Uses Budget'!C88</f>
        <v>140000</v>
      </c>
      <c r="C87" s="582"/>
      <c r="D87" s="582"/>
      <c r="E87" s="581">
        <f>'Sources and Uses Budget'!S88</f>
        <v>140000</v>
      </c>
      <c r="F87" s="582"/>
      <c r="G87" s="582"/>
      <c r="H87" s="581">
        <f>'Sources and Uses Budget'!T88</f>
        <v>0</v>
      </c>
      <c r="I87" s="582"/>
      <c r="J87" s="582"/>
      <c r="K87" s="576"/>
    </row>
    <row r="88" spans="1:11" s="251" customFormat="1">
      <c r="A88" s="237" t="s">
        <v>522</v>
      </c>
      <c r="B88" s="581">
        <f>'Sources and Uses Budget'!C89</f>
        <v>10000</v>
      </c>
      <c r="C88" s="582"/>
      <c r="D88" s="582"/>
      <c r="E88" s="581">
        <f>'Sources and Uses Budget'!S89</f>
        <v>0</v>
      </c>
      <c r="F88" s="582"/>
      <c r="G88" s="582"/>
      <c r="H88" s="581">
        <f>'Sources and Uses Budget'!T89</f>
        <v>0</v>
      </c>
      <c r="I88" s="582"/>
      <c r="J88" s="582"/>
      <c r="K88" s="576"/>
    </row>
    <row r="89" spans="1:11" s="251" customFormat="1">
      <c r="A89" s="237" t="s">
        <v>1314</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9684</v>
      </c>
      <c r="C90" s="582"/>
      <c r="D90" s="582"/>
      <c r="E90" s="581">
        <f>'Sources and Uses Budget'!S91</f>
        <v>9684</v>
      </c>
      <c r="F90" s="582"/>
      <c r="G90" s="582"/>
      <c r="H90" s="581">
        <f>'Sources and Uses Budget'!T91</f>
        <v>0</v>
      </c>
      <c r="I90" s="582"/>
      <c r="J90" s="582"/>
      <c r="K90" s="576"/>
    </row>
    <row r="91" spans="1:11" s="251" customFormat="1">
      <c r="A91" s="237" t="str">
        <f>'Sources and Uses Budget'!$A92</f>
        <v>Other: PNA</v>
      </c>
      <c r="B91" s="581">
        <f>'Sources and Uses Budget'!C92</f>
        <v>9684</v>
      </c>
      <c r="C91" s="582"/>
      <c r="D91" s="582"/>
      <c r="E91" s="581">
        <f>'Sources and Uses Budget'!S92</f>
        <v>9684</v>
      </c>
      <c r="F91" s="582"/>
      <c r="G91" s="582"/>
      <c r="H91" s="581">
        <f>'Sources and Uses Budget'!T92</f>
        <v>0</v>
      </c>
      <c r="I91" s="582"/>
      <c r="J91" s="582"/>
      <c r="K91" s="576"/>
    </row>
    <row r="92" spans="1:11" s="251" customFormat="1">
      <c r="A92" s="237" t="str">
        <f>'Sources and Uses Budget'!$A93</f>
        <v>Other: Accrued Interest</v>
      </c>
      <c r="B92" s="581">
        <f>'Sources and Uses Budget'!C93</f>
        <v>2690432</v>
      </c>
      <c r="C92" s="582"/>
      <c r="D92" s="582"/>
      <c r="E92" s="581">
        <f>'Sources and Uses Budget'!S93</f>
        <v>677658</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3551834</v>
      </c>
      <c r="C94" s="581">
        <f>SUM(C81:C93)</f>
        <v>0</v>
      </c>
      <c r="D94" s="581">
        <f>SUM(D81:D93)</f>
        <v>0</v>
      </c>
      <c r="E94" s="581">
        <f>'Sources and Uses Budget'!S95</f>
        <v>1127560</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83451833</v>
      </c>
      <c r="C95" s="581">
        <f>SUM(C61+C68+C75+C79+C94)</f>
        <v>0</v>
      </c>
      <c r="D95" s="581">
        <f>SUM(D61+D68+D75+D79+D94)</f>
        <v>0</v>
      </c>
      <c r="E95" s="581">
        <f>'Sources and Uses Budget'!S96</f>
        <v>53558911</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2711654</v>
      </c>
      <c r="C97" s="582"/>
      <c r="D97" s="582"/>
      <c r="E97" s="581">
        <f>'Sources and Uses Budget'!S98</f>
        <v>2711654</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2711654</v>
      </c>
      <c r="C102" s="581">
        <f>SUM(C97:C101)</f>
        <v>0</v>
      </c>
      <c r="D102" s="581">
        <f>SUM(D97:D101)</f>
        <v>0</v>
      </c>
      <c r="E102" s="581">
        <f>'Sources and Uses Budget'!S103</f>
        <v>2711654</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86163487</v>
      </c>
      <c r="C103" s="584">
        <f>SUM(C95+C102)</f>
        <v>0</v>
      </c>
      <c r="D103" s="584">
        <f>SUM(D95+D102)</f>
        <v>0</v>
      </c>
      <c r="E103" s="581">
        <f>'Sources and Uses Budget'!S104</f>
        <v>56270565</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56270565</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4" workbookViewId="0">
      <selection activeCell="C663" sqref="C663:D66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37" t="s">
        <v>846</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row>
    <row r="2" spans="1:43" s="5" customFormat="1" ht="12.7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7" t="s">
        <v>364</v>
      </c>
      <c r="AF4" s="1707"/>
      <c r="AG4" s="1707"/>
      <c r="AH4" s="1707"/>
      <c r="AI4" s="1707"/>
      <c r="AJ4" s="1707"/>
      <c r="AK4" s="1707"/>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8" t="s">
        <v>854</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6" t="s">
        <v>2492</v>
      </c>
      <c r="C8" s="1726"/>
      <c r="D8" s="1726"/>
      <c r="E8" s="1726"/>
      <c r="F8" s="1726"/>
      <c r="G8" s="1726"/>
      <c r="H8" s="1726"/>
      <c r="I8" s="1726"/>
      <c r="J8" s="1726"/>
      <c r="K8" s="1726"/>
      <c r="L8" s="1726"/>
      <c r="M8" s="1726"/>
      <c r="N8" s="1726"/>
      <c r="O8" s="1726"/>
      <c r="P8" s="1726"/>
      <c r="Q8" s="1726"/>
      <c r="R8" s="1726"/>
      <c r="S8" s="1726"/>
      <c r="T8" s="1726"/>
      <c r="U8" s="1726"/>
      <c r="V8" s="1726"/>
      <c r="W8" s="1726"/>
      <c r="X8" s="1726"/>
      <c r="Y8" s="1726"/>
      <c r="Z8" s="1726"/>
      <c r="AA8" s="1726"/>
      <c r="AB8" s="1726"/>
      <c r="AC8" s="172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6" t="s">
        <v>1242</v>
      </c>
      <c r="C11" s="1726"/>
      <c r="D11" s="1726"/>
      <c r="E11" s="1726"/>
      <c r="F11" s="1726"/>
      <c r="G11" s="1726"/>
      <c r="H11" s="1726"/>
      <c r="I11" s="1726"/>
      <c r="J11" s="1726"/>
      <c r="K11" s="1726"/>
      <c r="L11" s="1726"/>
      <c r="M11" s="1726"/>
      <c r="N11" s="1726"/>
      <c r="O11" s="1726"/>
      <c r="P11" s="1726"/>
      <c r="Q11" s="1726"/>
      <c r="R11" s="1726"/>
      <c r="S11" s="1726"/>
      <c r="T11" s="1726"/>
      <c r="U11" s="1726"/>
      <c r="V11" s="1726"/>
      <c r="W11" s="1726"/>
      <c r="X11" s="1726"/>
      <c r="Y11" s="1726"/>
      <c r="Z11" s="1726"/>
      <c r="AA11" s="1726"/>
      <c r="AB11" s="1726"/>
      <c r="AC11" s="1726"/>
      <c r="AD11" s="1726"/>
      <c r="AE11" s="1726"/>
      <c r="AF11" s="1726"/>
      <c r="AG11" s="1726"/>
      <c r="AH11" s="1726"/>
      <c r="AI11" s="1726"/>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31" t="s">
        <v>124</v>
      </c>
      <c r="AC13" s="183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6" t="s">
        <v>1119</v>
      </c>
      <c r="C16" s="1726"/>
      <c r="D16" s="1726"/>
      <c r="E16" s="1726"/>
      <c r="F16" s="1726"/>
      <c r="G16" s="1726"/>
      <c r="H16" s="1726"/>
      <c r="I16" s="1726"/>
      <c r="J16" s="1726"/>
      <c r="K16" s="1726"/>
      <c r="L16" s="1726"/>
      <c r="M16" s="1726"/>
      <c r="N16" s="1726"/>
      <c r="O16" s="1726"/>
      <c r="P16" s="1726"/>
      <c r="Q16" s="1726"/>
      <c r="R16" s="1726"/>
      <c r="S16" s="1726"/>
      <c r="T16" s="1726"/>
      <c r="U16" s="1726"/>
      <c r="V16" s="1726"/>
      <c r="W16" s="1726"/>
      <c r="X16" s="1726"/>
      <c r="Y16" s="1726"/>
      <c r="Z16" s="1726"/>
      <c r="AA16" s="1726"/>
      <c r="AB16" s="1726"/>
      <c r="AC16" s="1726"/>
      <c r="AD16" s="1726"/>
      <c r="AE16" s="1726"/>
      <c r="AF16" s="1726"/>
      <c r="AG16" s="1726"/>
      <c r="AH16" s="1726"/>
      <c r="AI16" s="1726"/>
      <c r="AJ16" s="1726"/>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6" t="s">
        <v>2191</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1"/>
      <c r="AM20" s="27"/>
      <c r="AN20" s="667"/>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1"/>
      <c r="AM21" s="27"/>
      <c r="AN21" s="667"/>
      <c r="AP21" s="338"/>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1"/>
      <c r="AM22" s="27"/>
      <c r="AN22" s="667"/>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1"/>
      <c r="AM23" s="27"/>
      <c r="AN23" s="279"/>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1"/>
      <c r="AM24" s="27"/>
      <c r="AN24" s="669"/>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1"/>
      <c r="AM25" s="27"/>
      <c r="AN25" s="669"/>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1"/>
      <c r="AM26" s="27"/>
      <c r="AN26" s="279"/>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1"/>
      <c r="AM27" s="27"/>
      <c r="AN27" s="611"/>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1"/>
      <c r="AM28" s="27"/>
      <c r="AN28" s="611"/>
    </row>
    <row r="29" spans="1:42" s="4" customFormat="1" ht="31.7"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1"/>
      <c r="AM29" s="27"/>
      <c r="AN29" s="611"/>
    </row>
    <row r="30" spans="1:42" s="4" customFormat="1" ht="12.75" customHeight="1">
      <c r="A30" s="5"/>
      <c r="B30" s="1837"/>
      <c r="C30" s="1837"/>
      <c r="D30" s="1837"/>
      <c r="E30" s="1837"/>
      <c r="F30" s="1837"/>
      <c r="G30" s="1837"/>
      <c r="H30" s="1837"/>
      <c r="I30" s="1837"/>
      <c r="J30" s="1837"/>
      <c r="K30" s="1837"/>
      <c r="L30" s="1837"/>
      <c r="M30" s="1837"/>
      <c r="N30" s="1837"/>
      <c r="O30" s="1837"/>
      <c r="P30" s="1837"/>
      <c r="Q30" s="1837"/>
      <c r="R30" s="1837"/>
      <c r="S30" s="1837"/>
      <c r="T30" s="1837"/>
      <c r="U30" s="1837"/>
      <c r="V30" s="1837"/>
      <c r="W30" s="1837"/>
      <c r="X30" s="1837"/>
      <c r="Y30" s="1837"/>
      <c r="Z30" s="1837"/>
      <c r="AA30" s="1837"/>
      <c r="AB30" s="1837"/>
      <c r="AC30" s="1837"/>
      <c r="AD30" s="1837"/>
      <c r="AE30" s="1837"/>
      <c r="AF30" s="1837"/>
      <c r="AG30" s="1837"/>
      <c r="AH30" s="1837"/>
      <c r="AI30" s="1837"/>
      <c r="AJ30" s="1837"/>
      <c r="AK30" s="183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7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61</v>
      </c>
      <c r="AG33" s="1698"/>
      <c r="AH33" s="1698"/>
      <c r="AI33" s="1698"/>
      <c r="AJ33" s="1698"/>
      <c r="AK33" s="1698"/>
      <c r="AL33" s="169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6" t="str">
        <f>Application!AA329</f>
        <v>Mercy Housing Management Group</v>
      </c>
      <c r="C35" s="1836"/>
      <c r="D35" s="1836"/>
      <c r="E35" s="1836"/>
      <c r="F35" s="1836"/>
      <c r="G35" s="1836"/>
      <c r="H35" s="1836"/>
      <c r="I35" s="1836"/>
      <c r="J35" s="1836"/>
      <c r="K35" s="1836"/>
      <c r="L35" s="1836"/>
      <c r="M35" s="1836"/>
      <c r="N35" s="1836"/>
      <c r="O35" s="1836"/>
      <c r="P35" s="1836"/>
      <c r="Q35" s="1836"/>
      <c r="R35" s="1836"/>
      <c r="S35" s="1836"/>
      <c r="T35" s="1836"/>
      <c r="U35" s="1836"/>
      <c r="V35" s="1836"/>
      <c r="W35" s="1836"/>
      <c r="X35" s="1836"/>
      <c r="Y35" s="1836"/>
      <c r="Z35" s="1836"/>
      <c r="AA35" s="1836"/>
      <c r="AB35" s="1836"/>
      <c r="AC35" s="1836"/>
      <c r="AM35" s="27"/>
      <c r="AN35" s="279"/>
      <c r="AO35" s="358" t="s">
        <v>1246</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6" t="s">
        <v>1246</v>
      </c>
      <c r="C38" s="1726"/>
      <c r="D38" s="1726"/>
      <c r="E38" s="1726"/>
      <c r="F38" s="1726"/>
      <c r="G38" s="1726"/>
      <c r="H38" s="1726"/>
      <c r="I38" s="1726"/>
      <c r="J38" s="1726"/>
      <c r="K38" s="1726"/>
      <c r="L38" s="1726"/>
      <c r="M38" s="1726"/>
      <c r="N38" s="1726"/>
      <c r="O38" s="1726"/>
      <c r="P38" s="1726"/>
      <c r="Q38" s="1726"/>
      <c r="R38" s="1726"/>
      <c r="S38" s="1726"/>
      <c r="T38" s="1726"/>
      <c r="U38" s="1726"/>
      <c r="V38" s="1726"/>
      <c r="W38" s="1726"/>
      <c r="X38" s="1726"/>
      <c r="Y38" s="1726"/>
      <c r="Z38" s="1726"/>
      <c r="AA38" s="1726"/>
      <c r="AB38" s="1726"/>
      <c r="AC38" s="1726"/>
      <c r="AM38" s="27"/>
      <c r="AN38" s="279"/>
      <c r="AO38" s="358" t="s">
        <v>1119</v>
      </c>
      <c r="AP38" s="358"/>
    </row>
    <row r="39" spans="1:42" s="4" customFormat="1" ht="12.75" customHeight="1">
      <c r="A39" s="5"/>
      <c r="AM39" s="27"/>
      <c r="AN39" s="279"/>
      <c r="AO39" s="358" t="s">
        <v>1276</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6" t="s">
        <v>124</v>
      </c>
      <c r="AA40" s="1726"/>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6" t="s">
        <v>1119</v>
      </c>
      <c r="C43" s="1726"/>
      <c r="D43" s="1726"/>
      <c r="E43" s="1726"/>
      <c r="F43" s="1726"/>
      <c r="G43" s="1726"/>
      <c r="H43" s="1726"/>
      <c r="I43" s="1726"/>
      <c r="J43" s="1726"/>
      <c r="K43" s="1726"/>
      <c r="L43" s="1726"/>
      <c r="M43" s="1726"/>
      <c r="N43" s="1726"/>
      <c r="O43" s="1726"/>
      <c r="P43" s="1726"/>
      <c r="Q43" s="1726"/>
      <c r="R43" s="1726"/>
      <c r="S43" s="1726"/>
      <c r="T43" s="1726"/>
      <c r="U43" s="1726"/>
      <c r="V43" s="1726"/>
      <c r="W43" s="1726"/>
      <c r="X43" s="1726"/>
      <c r="Y43" s="1726"/>
      <c r="Z43" s="1726"/>
      <c r="AA43" s="1726"/>
      <c r="AB43" s="1726"/>
      <c r="AC43" s="1726"/>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7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2"/>
      <c r="AL47" s="317"/>
      <c r="AM47" s="90"/>
      <c r="AN47" s="279"/>
    </row>
    <row r="48" spans="1:42" s="4" customFormat="1" ht="12.75" customHeight="1">
      <c r="A48" s="5"/>
      <c r="B48" s="42"/>
      <c r="R48" s="5"/>
      <c r="S48" s="42"/>
      <c r="AN48" s="279"/>
    </row>
    <row r="49" spans="1:46" s="4" customFormat="1" ht="12.75" customHeight="1">
      <c r="B49" s="1676" t="s">
        <v>1467</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1"/>
      <c r="AM49" s="27"/>
      <c r="AN49" s="279"/>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1"/>
      <c r="AM50" s="27"/>
      <c r="AN50" s="279"/>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1"/>
      <c r="AM51" s="27"/>
      <c r="AN51" s="279"/>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1"/>
      <c r="AM52" s="27"/>
      <c r="AN52" s="279"/>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1"/>
      <c r="AM53" s="27"/>
      <c r="AN53" s="279"/>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1"/>
      <c r="AM54" s="27"/>
      <c r="AN54" s="279"/>
    </row>
    <row r="55" spans="1:46" s="4" customFormat="1" ht="33.6"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6" t="s">
        <v>2184</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1"/>
      <c r="AM57" s="27"/>
      <c r="AN57" s="279"/>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1"/>
      <c r="AM58" s="27"/>
      <c r="AN58" s="279"/>
    </row>
    <row r="59" spans="1:46" s="4" customFormat="1" ht="23.1" customHeight="1">
      <c r="A59" s="423"/>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8">
        <f>$AJ$31+$AJ$47</f>
        <v>10</v>
      </c>
      <c r="AL61" s="1839"/>
      <c r="AM61" s="1840"/>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7" t="s">
        <v>364</v>
      </c>
      <c r="AF64" s="1707"/>
      <c r="AG64" s="1707"/>
      <c r="AH64" s="1707"/>
      <c r="AI64" s="1707"/>
      <c r="AJ64" s="1707"/>
      <c r="AK64" s="1707"/>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6" t="s">
        <v>664</v>
      </c>
      <c r="C66" s="1726"/>
      <c r="D66" s="1726"/>
      <c r="E66" s="1726"/>
      <c r="F66" s="1726"/>
      <c r="G66" s="1726"/>
      <c r="H66" s="1726"/>
      <c r="I66" s="1726"/>
      <c r="J66" s="1726"/>
      <c r="K66" s="1726"/>
      <c r="AF66" s="1698" t="s">
        <v>938</v>
      </c>
      <c r="AG66" s="1698"/>
      <c r="AH66" s="1698"/>
      <c r="AI66" s="1698"/>
      <c r="AJ66" s="1698"/>
      <c r="AK66" s="1698"/>
      <c r="AL66" s="1698"/>
      <c r="AN66" s="279"/>
      <c r="AP66" s="4" t="s">
        <v>124</v>
      </c>
      <c r="AS66" s="4" t="s">
        <v>665</v>
      </c>
      <c r="AT66" s="4">
        <v>10</v>
      </c>
    </row>
    <row r="67" spans="1:46" s="4" customFormat="1" ht="12.75" customHeight="1">
      <c r="B67" s="1835" t="s">
        <v>1318</v>
      </c>
      <c r="C67" s="1835"/>
      <c r="D67" s="1835"/>
      <c r="E67" s="1835"/>
      <c r="F67" s="1835"/>
      <c r="G67" s="1835"/>
      <c r="H67" s="1835"/>
      <c r="I67" s="1835"/>
      <c r="J67" s="1835"/>
      <c r="K67" s="1835"/>
      <c r="L67" s="1835"/>
      <c r="M67" s="1835"/>
      <c r="N67" s="1835"/>
      <c r="O67" s="1835"/>
      <c r="P67" s="1835"/>
      <c r="Q67" s="1835"/>
      <c r="R67" s="1835"/>
      <c r="S67" s="1835"/>
      <c r="T67" s="1726" t="s">
        <v>124</v>
      </c>
      <c r="U67" s="1726"/>
      <c r="V67" s="1726"/>
      <c r="W67" s="1726"/>
      <c r="X67" s="1726"/>
      <c r="Y67" s="1726"/>
      <c r="Z67" s="1726"/>
      <c r="AA67" s="1726"/>
      <c r="AB67" s="1726"/>
      <c r="AC67" s="1726"/>
      <c r="AJ67" s="62"/>
      <c r="AK67" s="10"/>
      <c r="AL67" s="10"/>
      <c r="AM67" s="10"/>
      <c r="AN67" s="279"/>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2">
        <f>VLOOKUP($B$66,$AS$64:$AU$69,2,FALSE)</f>
        <v>10</v>
      </c>
      <c r="AL68" s="1273"/>
      <c r="AM68" s="1273"/>
      <c r="AN68" s="667"/>
      <c r="AP68" s="4" t="s">
        <v>1317</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7" t="s">
        <v>977</v>
      </c>
      <c r="AF73" s="1707"/>
      <c r="AG73" s="1707"/>
      <c r="AH73" s="1707"/>
      <c r="AI73" s="1707"/>
      <c r="AJ73" s="1707"/>
      <c r="AK73" s="170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6" t="s">
        <v>2100</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1"/>
      <c r="AM75" s="27"/>
      <c r="AN75" s="279"/>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1"/>
      <c r="AM76" s="27"/>
      <c r="AN76" s="279"/>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1"/>
      <c r="AM77" s="27"/>
      <c r="AN77" s="279"/>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1"/>
      <c r="AM78" s="27"/>
      <c r="AN78" s="279"/>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1"/>
      <c r="AM79" s="27"/>
      <c r="AN79" s="279"/>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1"/>
      <c r="AM80" s="27"/>
      <c r="AN80" s="279"/>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1"/>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1"/>
      <c r="AN82" s="279"/>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1"/>
      <c r="AN83" s="279"/>
    </row>
    <row r="84" spans="1:42" s="4" customFormat="1" ht="14.45"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1"/>
      <c r="AN84" s="279"/>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8" t="s">
        <v>854</v>
      </c>
      <c r="AG90" s="1698"/>
      <c r="AH90" s="1698"/>
      <c r="AI90" s="1698"/>
      <c r="AJ90" s="1698"/>
      <c r="AK90" s="1698"/>
      <c r="AL90" s="1698"/>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58</v>
      </c>
      <c r="AG95" s="1698"/>
      <c r="AH95" s="1698"/>
      <c r="AI95" s="1698"/>
      <c r="AJ95" s="1698"/>
      <c r="AK95" s="1698"/>
      <c r="AL95" s="1698"/>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59</v>
      </c>
      <c r="AG100" s="1698"/>
      <c r="AH100" s="1698"/>
      <c r="AI100" s="1698"/>
      <c r="AJ100" s="1698"/>
      <c r="AK100" s="1698"/>
      <c r="AL100" s="1698"/>
      <c r="AN100" s="279"/>
      <c r="AO100" s="26" t="s">
        <v>731</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731</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60</v>
      </c>
      <c r="AG105" s="1698"/>
      <c r="AH105" s="1698"/>
      <c r="AI105" s="1698"/>
      <c r="AJ105" s="1698"/>
      <c r="AK105" s="1698"/>
      <c r="AL105" s="1698"/>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732</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61</v>
      </c>
      <c r="AG109" s="1698"/>
      <c r="AH109" s="1698"/>
      <c r="AI109" s="1698"/>
      <c r="AJ109" s="1698"/>
      <c r="AK109" s="1698"/>
      <c r="AL109" s="1698"/>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9" t="s">
        <v>581</v>
      </c>
      <c r="I112" s="1739"/>
      <c r="J112" s="114"/>
      <c r="K112" s="114"/>
      <c r="L112" s="114"/>
      <c r="M112" s="933" t="s">
        <v>2086</v>
      </c>
      <c r="R112" s="1842"/>
      <c r="S112" s="1842"/>
      <c r="T112" s="1842"/>
      <c r="U112" s="1842"/>
      <c r="V112" s="1842"/>
      <c r="W112" s="1842"/>
      <c r="Y112" s="1100" t="str">
        <f>IF(AND(H112="(i)",NOT(Application!AF419&gt;25)),AO103,IF(AND(H112="(iv)",OR(R112=AO108,R112=AO109),NOT(AP94)),AO104,""))</f>
        <v/>
      </c>
      <c r="Z112" s="1100"/>
      <c r="AA112" s="1100"/>
      <c r="AB112" s="1100"/>
      <c r="AC112" s="1100"/>
      <c r="AD112" s="1100"/>
      <c r="AE112" s="1100"/>
      <c r="AF112" s="1100"/>
      <c r="AG112" s="1100"/>
      <c r="AH112" s="1100"/>
      <c r="AI112" s="1100"/>
      <c r="AJ112" s="1100"/>
      <c r="AK112" s="1100"/>
      <c r="AL112" s="1100"/>
      <c r="AM112" s="1843"/>
      <c r="AN112" s="953"/>
    </row>
    <row r="113" spans="1:47" s="4" customFormat="1" ht="12.75" customHeight="1">
      <c r="B113" s="5"/>
      <c r="C113" s="113"/>
      <c r="E113" s="114"/>
      <c r="F113" s="114"/>
      <c r="G113" s="114"/>
      <c r="H113" s="114"/>
      <c r="I113" s="114"/>
      <c r="J113" s="114"/>
      <c r="K113" s="114"/>
      <c r="L113" s="114"/>
      <c r="M113" s="114"/>
      <c r="Y113" s="1100"/>
      <c r="Z113" s="1100"/>
      <c r="AA113" s="1100"/>
      <c r="AB113" s="1100"/>
      <c r="AC113" s="1100"/>
      <c r="AD113" s="1100"/>
      <c r="AE113" s="1100"/>
      <c r="AF113" s="1100"/>
      <c r="AG113" s="1100"/>
      <c r="AH113" s="1100"/>
      <c r="AI113" s="1100"/>
      <c r="AJ113" s="1100"/>
      <c r="AK113" s="1100"/>
      <c r="AL113" s="1100"/>
      <c r="AM113" s="1843"/>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2" t="s">
        <v>2230</v>
      </c>
      <c r="E116" s="1832"/>
      <c r="F116" s="1832"/>
      <c r="G116" s="1832"/>
      <c r="H116" s="1832"/>
      <c r="I116" s="1832"/>
      <c r="J116" s="1832"/>
      <c r="K116" s="1832"/>
      <c r="L116" s="1832"/>
      <c r="M116" s="1832"/>
      <c r="N116" s="1832"/>
      <c r="O116" s="1832"/>
      <c r="P116" s="1832"/>
      <c r="Q116" s="1832"/>
      <c r="R116" s="1832"/>
      <c r="S116" s="1832"/>
      <c r="T116" s="1832"/>
      <c r="U116" s="1832"/>
      <c r="V116" s="1832"/>
      <c r="W116" s="1832"/>
      <c r="X116" s="1832"/>
      <c r="Y116" s="1832"/>
      <c r="Z116" s="1832"/>
      <c r="AA116" s="1832"/>
      <c r="AB116" s="1832"/>
      <c r="AC116" s="1832"/>
      <c r="AD116" s="1832"/>
      <c r="AE116" s="1832"/>
      <c r="AF116" s="1832"/>
      <c r="AG116" s="1832"/>
      <c r="AH116" s="1832"/>
      <c r="AN116" s="279"/>
      <c r="AO116" s="4" t="s">
        <v>124</v>
      </c>
      <c r="AP116" s="469">
        <v>0</v>
      </c>
    </row>
    <row r="117" spans="1:47" s="4" customFormat="1" ht="12.75" customHeight="1">
      <c r="B117" s="5"/>
      <c r="C117" s="113"/>
      <c r="D117" s="1832"/>
      <c r="E117" s="1832"/>
      <c r="F117" s="1832"/>
      <c r="G117" s="1832"/>
      <c r="H117" s="1832"/>
      <c r="I117" s="1832"/>
      <c r="J117" s="1832"/>
      <c r="K117" s="1832"/>
      <c r="L117" s="1832"/>
      <c r="M117" s="1832"/>
      <c r="N117" s="1832"/>
      <c r="O117" s="1832"/>
      <c r="P117" s="1832"/>
      <c r="Q117" s="1832"/>
      <c r="R117" s="1832"/>
      <c r="S117" s="1832"/>
      <c r="T117" s="1832"/>
      <c r="U117" s="1832"/>
      <c r="V117" s="1832"/>
      <c r="W117" s="1832"/>
      <c r="X117" s="1832"/>
      <c r="Y117" s="1832"/>
      <c r="Z117" s="1832"/>
      <c r="AA117" s="1832"/>
      <c r="AB117" s="1832"/>
      <c r="AC117" s="1832"/>
      <c r="AD117" s="1832"/>
      <c r="AE117" s="1832"/>
      <c r="AF117" s="1832"/>
      <c r="AG117" s="1832"/>
      <c r="AH117" s="1832"/>
      <c r="AN117" s="279"/>
      <c r="AO117" s="4" t="s">
        <v>1468</v>
      </c>
      <c r="AP117" s="4">
        <v>3</v>
      </c>
    </row>
    <row r="118" spans="1:47" s="4" customFormat="1" ht="12.75" customHeight="1">
      <c r="B118" s="5"/>
      <c r="C118" s="113"/>
      <c r="E118" s="4" t="s">
        <v>147</v>
      </c>
      <c r="F118" s="114"/>
      <c r="G118" s="114"/>
      <c r="H118" s="1841" t="s">
        <v>124</v>
      </c>
      <c r="I118" s="1841"/>
      <c r="J118" s="1841"/>
      <c r="K118" s="1841"/>
      <c r="L118" s="1841"/>
      <c r="M118" s="1841"/>
      <c r="N118" s="1841"/>
      <c r="O118" s="1841"/>
      <c r="P118" s="1841"/>
      <c r="Q118" s="1841"/>
      <c r="R118" s="1841"/>
      <c r="S118" s="1841"/>
      <c r="T118" s="1841"/>
      <c r="U118" s="1841"/>
      <c r="V118" s="1841"/>
      <c r="W118" s="1841"/>
      <c r="X118" s="1841"/>
      <c r="Y118" s="1841"/>
      <c r="Z118" s="1841"/>
      <c r="AA118" s="1841"/>
      <c r="AB118" s="1841"/>
      <c r="AC118" s="1841"/>
      <c r="AD118" s="1841"/>
      <c r="AE118" s="1841"/>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6" t="s">
        <v>124</v>
      </c>
      <c r="C120" s="1726"/>
      <c r="D120" s="49"/>
      <c r="E120" s="1676" t="s">
        <v>1757</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79"/>
    </row>
    <row r="121" spans="1:47" s="4" customFormat="1" ht="12.75" customHeight="1">
      <c r="B121" s="5"/>
      <c r="C121" s="113"/>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79"/>
    </row>
    <row r="122" spans="1:47" s="4" customFormat="1" ht="12.75" customHeight="1">
      <c r="B122" s="5"/>
      <c r="C122" s="113"/>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79"/>
    </row>
    <row r="123" spans="1:47" s="4" customFormat="1" ht="12.75" customHeight="1">
      <c r="B123" s="5"/>
      <c r="C123" s="113"/>
      <c r="D123" s="297"/>
      <c r="E123" s="1837"/>
      <c r="F123" s="1837"/>
      <c r="G123" s="1837"/>
      <c r="H123" s="1837"/>
      <c r="I123" s="1837"/>
      <c r="J123" s="1837"/>
      <c r="K123" s="1837"/>
      <c r="L123" s="1837"/>
      <c r="M123" s="1837"/>
      <c r="N123" s="1837"/>
      <c r="O123" s="1837"/>
      <c r="P123" s="1837"/>
      <c r="Q123" s="1837"/>
      <c r="R123" s="1837"/>
      <c r="S123" s="1837"/>
      <c r="T123" s="1837"/>
      <c r="U123" s="1837"/>
      <c r="V123" s="1837"/>
      <c r="W123" s="1837"/>
      <c r="X123" s="1837"/>
      <c r="Y123" s="1837"/>
      <c r="Z123" s="1837"/>
      <c r="AA123" s="1837"/>
      <c r="AB123" s="1837"/>
      <c r="AC123" s="1837"/>
      <c r="AD123" s="1837"/>
      <c r="AE123" s="1837"/>
      <c r="AF123" s="1837"/>
      <c r="AG123" s="183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2">
        <f>VLOOKUP($H$112,$AO$96:$AP$101,2,FALSE)+IF(R112=AO108,0,VLOOKUP($H$118,$AO$116:$AP$118,2,FALSE))</f>
        <v>7</v>
      </c>
      <c r="AK124" s="127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4" t="s">
        <v>1825</v>
      </c>
      <c r="F128" s="1834"/>
      <c r="G128" s="1834"/>
      <c r="H128" s="1834"/>
      <c r="I128" s="1834"/>
      <c r="J128" s="1834"/>
      <c r="K128" s="1834"/>
      <c r="L128" s="1834"/>
      <c r="M128" s="1834"/>
      <c r="N128" s="1834"/>
      <c r="O128" s="1834"/>
      <c r="P128" s="1834"/>
      <c r="Q128" s="1834"/>
      <c r="R128" s="1834"/>
      <c r="S128" s="1834"/>
      <c r="T128" s="1834"/>
      <c r="U128" s="1834"/>
      <c r="V128" s="1834"/>
      <c r="W128" s="1834"/>
      <c r="X128" s="1834"/>
      <c r="Y128" s="1834"/>
      <c r="Z128" s="1834"/>
      <c r="AA128" s="1834"/>
      <c r="AB128" s="1834"/>
      <c r="AC128" s="1834"/>
      <c r="AD128" s="1834"/>
      <c r="AF128" s="1698" t="s">
        <v>61</v>
      </c>
      <c r="AG128" s="1698"/>
      <c r="AH128" s="1698"/>
      <c r="AI128" s="1698"/>
      <c r="AJ128" s="1698"/>
      <c r="AK128" s="1698"/>
      <c r="AL128" s="1698"/>
      <c r="AM128" s="4"/>
      <c r="AN128" s="296"/>
      <c r="AO128" s="4" t="str">
        <f>S133</f>
        <v>N/A</v>
      </c>
    </row>
    <row r="129" spans="1:42" s="4" customFormat="1" ht="12.75" customHeight="1">
      <c r="A129" s="118"/>
      <c r="B129" s="5"/>
      <c r="C129" s="113"/>
      <c r="D129" s="26"/>
      <c r="E129" s="1834"/>
      <c r="F129" s="1834"/>
      <c r="G129" s="1834"/>
      <c r="H129" s="1834"/>
      <c r="I129" s="1834"/>
      <c r="J129" s="1834"/>
      <c r="K129" s="1834"/>
      <c r="L129" s="1834"/>
      <c r="M129" s="1834"/>
      <c r="N129" s="1834"/>
      <c r="O129" s="1834"/>
      <c r="P129" s="1834"/>
      <c r="Q129" s="1834"/>
      <c r="R129" s="1834"/>
      <c r="S129" s="1834"/>
      <c r="T129" s="1834"/>
      <c r="U129" s="1834"/>
      <c r="V129" s="1834"/>
      <c r="W129" s="1834"/>
      <c r="X129" s="1834"/>
      <c r="Y129" s="1834"/>
      <c r="Z129" s="1834"/>
      <c r="AA129" s="1834"/>
      <c r="AB129" s="1834"/>
      <c r="AC129" s="1834"/>
      <c r="AD129" s="1834"/>
      <c r="AF129" s="5"/>
      <c r="AN129" s="279"/>
    </row>
    <row r="130" spans="1:42" s="4" customFormat="1" ht="12.75" customHeight="1">
      <c r="B130" s="5"/>
      <c r="C130" s="45"/>
      <c r="D130" s="26"/>
      <c r="E130" s="1834"/>
      <c r="F130" s="1834"/>
      <c r="G130" s="1834"/>
      <c r="H130" s="1834"/>
      <c r="I130" s="1834"/>
      <c r="J130" s="1834"/>
      <c r="K130" s="1834"/>
      <c r="L130" s="1834"/>
      <c r="M130" s="1834"/>
      <c r="N130" s="1834"/>
      <c r="O130" s="1834"/>
      <c r="P130" s="1834"/>
      <c r="Q130" s="1834"/>
      <c r="R130" s="1834"/>
      <c r="S130" s="1834"/>
      <c r="T130" s="1834"/>
      <c r="U130" s="1834"/>
      <c r="V130" s="1834"/>
      <c r="W130" s="1834"/>
      <c r="X130" s="1834"/>
      <c r="Y130" s="1834"/>
      <c r="Z130" s="1834"/>
      <c r="AA130" s="1834"/>
      <c r="AB130" s="1834"/>
      <c r="AC130" s="1834"/>
      <c r="AD130" s="1834"/>
      <c r="AF130" s="5"/>
      <c r="AN130" s="279"/>
    </row>
    <row r="131" spans="1:42" s="4" customFormat="1" ht="12.75" customHeight="1">
      <c r="A131" s="35"/>
      <c r="B131" s="100"/>
      <c r="C131" s="119"/>
      <c r="D131" s="26"/>
      <c r="E131" s="1834"/>
      <c r="F131" s="1834"/>
      <c r="G131" s="1834"/>
      <c r="H131" s="1834"/>
      <c r="I131" s="1834"/>
      <c r="J131" s="1834"/>
      <c r="K131" s="1834"/>
      <c r="L131" s="1834"/>
      <c r="M131" s="1834"/>
      <c r="N131" s="1834"/>
      <c r="O131" s="1834"/>
      <c r="P131" s="1834"/>
      <c r="Q131" s="1834"/>
      <c r="R131" s="1834"/>
      <c r="S131" s="1834"/>
      <c r="T131" s="1834"/>
      <c r="U131" s="1834"/>
      <c r="V131" s="1834"/>
      <c r="W131" s="1834"/>
      <c r="X131" s="1834"/>
      <c r="Y131" s="1834"/>
      <c r="Z131" s="1834"/>
      <c r="AA131" s="1834"/>
      <c r="AB131" s="1834"/>
      <c r="AC131" s="1834"/>
      <c r="AD131" s="1834"/>
      <c r="AE131" s="19"/>
      <c r="AF131" s="100"/>
      <c r="AG131" s="19"/>
      <c r="AH131" s="19"/>
      <c r="AI131" s="19"/>
      <c r="AJ131" s="19"/>
      <c r="AN131" s="279"/>
    </row>
    <row r="132" spans="1:42" s="4" customFormat="1" ht="23.1" customHeight="1">
      <c r="B132" s="100"/>
      <c r="C132" s="119"/>
      <c r="D132" s="26"/>
      <c r="E132" s="1834"/>
      <c r="F132" s="1834"/>
      <c r="G132" s="1834"/>
      <c r="H132" s="1834"/>
      <c r="I132" s="1834"/>
      <c r="J132" s="1834"/>
      <c r="K132" s="1834"/>
      <c r="L132" s="1834"/>
      <c r="M132" s="1834"/>
      <c r="N132" s="1834"/>
      <c r="O132" s="1834"/>
      <c r="P132" s="1834"/>
      <c r="Q132" s="1834"/>
      <c r="R132" s="1834"/>
      <c r="S132" s="1834"/>
      <c r="T132" s="1834"/>
      <c r="U132" s="1834"/>
      <c r="V132" s="1834"/>
      <c r="W132" s="1834"/>
      <c r="X132" s="1834"/>
      <c r="Y132" s="1834"/>
      <c r="Z132" s="1834"/>
      <c r="AA132" s="1834"/>
      <c r="AB132" s="1834"/>
      <c r="AC132" s="1834"/>
      <c r="AD132" s="1834"/>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3" t="s">
        <v>124</v>
      </c>
      <c r="T133" s="1833"/>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103</v>
      </c>
      <c r="AG135" s="1698"/>
      <c r="AH135" s="1698"/>
      <c r="AI135" s="1698"/>
      <c r="AJ135" s="1698"/>
      <c r="AK135" s="1698"/>
      <c r="AL135" s="169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9" t="s">
        <v>581</v>
      </c>
      <c r="I137" s="173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2">
        <f>VLOOKUP($H$137,$AO$133:$AP$135,2,FALSE)</f>
        <v>3</v>
      </c>
      <c r="AK139" s="127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61</v>
      </c>
      <c r="AG143" s="1698"/>
      <c r="AH143" s="1698"/>
      <c r="AI143" s="1698"/>
      <c r="AJ143" s="1698"/>
      <c r="AK143" s="1698"/>
      <c r="AL143" s="1698"/>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103</v>
      </c>
      <c r="AG146" s="1698"/>
      <c r="AH146" s="1698"/>
      <c r="AI146" s="1698"/>
      <c r="AJ146" s="1698"/>
      <c r="AK146" s="1698"/>
      <c r="AL146" s="1698"/>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9" t="s">
        <v>581</v>
      </c>
      <c r="I149" s="173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2">
        <f>VLOOKUP(H149,AO140:AP142,2,FALSE)</f>
        <v>3</v>
      </c>
      <c r="AK151" s="127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6" t="s">
        <v>746</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0"/>
      <c r="AF156" s="1473" t="s">
        <v>59</v>
      </c>
      <c r="AG156" s="1473"/>
      <c r="AH156" s="1473"/>
      <c r="AI156" s="1473"/>
      <c r="AJ156" s="1473"/>
      <c r="AK156" s="1473"/>
      <c r="AL156" s="1473"/>
      <c r="AN156" s="279"/>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0"/>
      <c r="AF157" s="340"/>
      <c r="AG157" s="340"/>
      <c r="AH157" s="340"/>
      <c r="AI157" s="340"/>
      <c r="AJ157" s="340"/>
      <c r="AK157" s="340"/>
      <c r="AL157" s="340"/>
      <c r="AN157" s="279"/>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6" t="s">
        <v>1706</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0"/>
      <c r="AF160" s="1473" t="s">
        <v>60</v>
      </c>
      <c r="AG160" s="1473"/>
      <c r="AH160" s="1473"/>
      <c r="AI160" s="1473"/>
      <c r="AJ160" s="1473"/>
      <c r="AK160" s="1473"/>
      <c r="AL160" s="1473"/>
      <c r="AN160" s="279"/>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0"/>
      <c r="AF161" s="340"/>
      <c r="AG161" s="340"/>
      <c r="AH161" s="340"/>
      <c r="AI161" s="340"/>
      <c r="AJ161" s="340"/>
      <c r="AK161" s="340"/>
      <c r="AL161" s="340"/>
      <c r="AN161" s="279"/>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6" t="s">
        <v>1707</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0"/>
      <c r="AF164" s="1473" t="s">
        <v>61</v>
      </c>
      <c r="AG164" s="1473"/>
      <c r="AH164" s="1473"/>
      <c r="AI164" s="1473"/>
      <c r="AJ164" s="1473"/>
      <c r="AK164" s="1473"/>
      <c r="AL164" s="1473"/>
      <c r="AN164" s="279"/>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473"/>
      <c r="AF165" s="1473"/>
      <c r="AG165" s="1473"/>
      <c r="AH165" s="1473"/>
      <c r="AI165" s="1473"/>
      <c r="AJ165" s="1473"/>
      <c r="AK165" s="1473"/>
      <c r="AL165" s="963"/>
      <c r="AN165" s="279"/>
    </row>
    <row r="166" spans="1:42" s="4" customFormat="1" ht="12.75" customHeight="1">
      <c r="A166" s="118"/>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6" t="s">
        <v>1708</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0"/>
      <c r="AF168" s="1473" t="s">
        <v>60</v>
      </c>
      <c r="AG168" s="1473"/>
      <c r="AH168" s="1473"/>
      <c r="AI168" s="1473"/>
      <c r="AJ168" s="1473"/>
      <c r="AK168" s="1473"/>
      <c r="AL168" s="1473"/>
      <c r="AN168" s="279"/>
    </row>
    <row r="169" spans="1:42" s="4" customFormat="1" ht="12.75" customHeight="1">
      <c r="A169" s="109"/>
      <c r="B169" s="5"/>
      <c r="C169" s="124"/>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76" t="s">
        <v>1709</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0"/>
      <c r="AF172" s="1473" t="s">
        <v>61</v>
      </c>
      <c r="AG172" s="1473"/>
      <c r="AH172" s="1473"/>
      <c r="AI172" s="1473"/>
      <c r="AJ172" s="1473"/>
      <c r="AK172" s="1473"/>
      <c r="AL172" s="1473"/>
      <c r="AM172" s="20"/>
      <c r="AN172" s="279"/>
      <c r="AO172" s="26" t="s">
        <v>890</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6" t="s">
        <v>1470</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0"/>
      <c r="AF176" s="1473" t="s">
        <v>103</v>
      </c>
      <c r="AG176" s="1473"/>
      <c r="AH176" s="1473"/>
      <c r="AI176" s="1473"/>
      <c r="AJ176" s="1473"/>
      <c r="AK176" s="1473"/>
      <c r="AL176" s="1473"/>
      <c r="AM176" s="20"/>
      <c r="AN176" s="279"/>
      <c r="AO176" s="26" t="s">
        <v>281</v>
      </c>
      <c r="AP176" s="4">
        <v>1</v>
      </c>
    </row>
    <row r="177" spans="1:61" s="4" customFormat="1" ht="23.1" customHeight="1">
      <c r="A177" s="118"/>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6" t="s">
        <v>1471</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0"/>
      <c r="AF179" s="1473" t="s">
        <v>318</v>
      </c>
      <c r="AG179" s="1473"/>
      <c r="AH179" s="1473"/>
      <c r="AI179" s="1473"/>
      <c r="AJ179" s="1473"/>
      <c r="AK179" s="1473"/>
      <c r="AL179" s="1473"/>
      <c r="AM179" s="20"/>
      <c r="AN179" s="279"/>
    </row>
    <row r="180" spans="1:61" s="4" customFormat="1" ht="23.1" customHeight="1">
      <c r="A180" s="118"/>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9" t="s">
        <v>197</v>
      </c>
      <c r="I182" s="173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2">
        <f>VLOOKUP($H$182,$AO$169:$AP$176,2,FALSE)</f>
        <v>4</v>
      </c>
      <c r="AK184" s="1274"/>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2" t="s">
        <v>2283</v>
      </c>
      <c r="F188" s="1892"/>
      <c r="G188" s="1892"/>
      <c r="H188" s="1892"/>
      <c r="I188" s="1892"/>
      <c r="J188" s="1892"/>
      <c r="K188" s="1892"/>
      <c r="L188" s="1892"/>
      <c r="M188" s="1892"/>
      <c r="N188" s="1892"/>
      <c r="O188" s="1892"/>
      <c r="P188" s="1892"/>
      <c r="Q188" s="1892"/>
      <c r="R188" s="1892"/>
      <c r="S188" s="1892"/>
      <c r="T188" s="1892"/>
      <c r="U188" s="1892"/>
      <c r="V188" s="1892"/>
      <c r="W188" s="1892"/>
      <c r="X188" s="1892"/>
      <c r="Y188" s="1892"/>
      <c r="Z188" s="1892"/>
      <c r="AA188" s="1892"/>
      <c r="AB188" s="1892"/>
      <c r="AD188" s="5"/>
      <c r="AF188" s="1359" t="s">
        <v>61</v>
      </c>
      <c r="AG188" s="1359"/>
      <c r="AH188" s="1359"/>
      <c r="AI188" s="1359"/>
      <c r="AJ188" s="1359"/>
      <c r="AK188" s="1359"/>
      <c r="AL188" s="1359"/>
      <c r="AN188" s="279"/>
    </row>
    <row r="189" spans="1:61" s="4" customFormat="1" ht="12.75" customHeight="1">
      <c r="A189" s="118"/>
      <c r="B189" s="5"/>
      <c r="C189" s="128"/>
      <c r="D189" s="26"/>
      <c r="E189" s="1892"/>
      <c r="F189" s="1892"/>
      <c r="G189" s="1892"/>
      <c r="H189" s="1892"/>
      <c r="I189" s="1892"/>
      <c r="J189" s="1892"/>
      <c r="K189" s="1892"/>
      <c r="L189" s="1892"/>
      <c r="M189" s="1892"/>
      <c r="N189" s="1892"/>
      <c r="O189" s="1892"/>
      <c r="P189" s="1892"/>
      <c r="Q189" s="1892"/>
      <c r="R189" s="1892"/>
      <c r="S189" s="1892"/>
      <c r="T189" s="1892"/>
      <c r="U189" s="1892"/>
      <c r="V189" s="1892"/>
      <c r="W189" s="1892"/>
      <c r="X189" s="1892"/>
      <c r="Y189" s="1892"/>
      <c r="Z189" s="1892"/>
      <c r="AA189" s="1892"/>
      <c r="AB189" s="1892"/>
      <c r="AD189" s="5"/>
      <c r="AF189" s="1359"/>
      <c r="AG189" s="1359"/>
      <c r="AH189" s="1359"/>
      <c r="AI189" s="1359"/>
      <c r="AJ189" s="1359"/>
      <c r="AK189" s="1359"/>
      <c r="AL189" s="1359"/>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6" t="s">
        <v>2216</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473" t="s">
        <v>61</v>
      </c>
      <c r="AG191" s="1473"/>
      <c r="AH191" s="1473"/>
      <c r="AI191" s="1473"/>
      <c r="AJ191" s="1473"/>
      <c r="AK191" s="1473"/>
      <c r="AL191" s="1473"/>
      <c r="AN191" s="279"/>
      <c r="AO191" s="26" t="s">
        <v>581</v>
      </c>
      <c r="AP191" s="4">
        <v>3</v>
      </c>
    </row>
    <row r="192" spans="1:61" s="4" customFormat="1" ht="12.75" customHeight="1">
      <c r="B192" s="5"/>
      <c r="C192" s="119"/>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473"/>
      <c r="AG192" s="1473"/>
      <c r="AH192" s="1473"/>
      <c r="AI192" s="1473"/>
      <c r="AJ192" s="1473"/>
      <c r="AK192" s="1473"/>
      <c r="AL192" s="1473"/>
      <c r="AN192" s="279"/>
      <c r="AO192" s="26" t="s">
        <v>197</v>
      </c>
      <c r="AP192" s="26">
        <f>3*$AO$197</f>
        <v>0</v>
      </c>
    </row>
    <row r="193" spans="1:53" s="4" customFormat="1" ht="12.75" customHeight="1">
      <c r="B193" s="5"/>
      <c r="C193" s="119"/>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0"/>
      <c r="AG193" s="19"/>
      <c r="AH193" s="19"/>
      <c r="AI193" s="19"/>
      <c r="AJ193" s="19"/>
      <c r="AK193" s="19"/>
      <c r="AL193" s="19"/>
      <c r="AN193" s="279"/>
      <c r="AO193" s="4" t="s">
        <v>890</v>
      </c>
      <c r="AP193" s="26">
        <f>2*$AO$197</f>
        <v>0</v>
      </c>
    </row>
    <row r="194" spans="1:53" s="4" customFormat="1" ht="6.75" customHeight="1">
      <c r="B194" s="5"/>
      <c r="C194" s="119"/>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6" t="s">
        <v>2217</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473" t="s">
        <v>103</v>
      </c>
      <c r="AG196" s="1473"/>
      <c r="AH196" s="1473"/>
      <c r="AI196" s="1473"/>
      <c r="AJ196" s="1473"/>
      <c r="AK196" s="1473"/>
      <c r="AL196" s="1473"/>
      <c r="AN196" s="279"/>
      <c r="AY196" s="4" t="s">
        <v>2218</v>
      </c>
      <c r="AZ196" s="955">
        <f>Application!S215</f>
        <v>69</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473"/>
      <c r="AG197" s="1473"/>
      <c r="AH197" s="1473"/>
      <c r="AI197" s="1473"/>
      <c r="AJ197" s="1473"/>
      <c r="AK197" s="1473"/>
      <c r="AL197" s="1473"/>
      <c r="AN197" s="279"/>
      <c r="AO197" s="125" t="b">
        <f>IF(OR(Application!D214="Special Needs",Application!D211="At-Risk and Special Needs"),IF(BA203&gt;=0.25,TRUE,FALSE),IF(AZ203&gt;=0.25,TRUE,FALSE))</f>
        <v>0</v>
      </c>
      <c r="AY197" s="4" t="s">
        <v>2219</v>
      </c>
      <c r="AZ197" s="955">
        <f>Application!G738</f>
        <v>69</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79"/>
      <c r="AY198" s="4" t="s">
        <v>2221</v>
      </c>
      <c r="AZ198" s="4">
        <f>Application!CC634</f>
        <v>0</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8" t="s">
        <v>2273</v>
      </c>
      <c r="F201" s="1738"/>
      <c r="G201" s="1738"/>
      <c r="H201" s="1738"/>
      <c r="I201" s="1738"/>
      <c r="J201" s="1738"/>
      <c r="K201" s="1738"/>
      <c r="L201" s="1738"/>
      <c r="M201" s="1738"/>
      <c r="N201" s="1738"/>
      <c r="O201" s="1738"/>
      <c r="P201" s="1738"/>
      <c r="Q201" s="1738"/>
      <c r="R201" s="1738"/>
      <c r="S201" s="1738"/>
      <c r="T201" s="1738"/>
      <c r="U201" s="1738"/>
      <c r="V201" s="1738"/>
      <c r="W201" s="1738"/>
      <c r="X201" s="1738"/>
      <c r="Y201" s="1738"/>
      <c r="Z201" s="1738"/>
      <c r="AA201" s="1738"/>
      <c r="AB201" s="1738"/>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38"/>
      <c r="F202" s="1738"/>
      <c r="G202" s="1738"/>
      <c r="H202" s="1738"/>
      <c r="I202" s="1738"/>
      <c r="J202" s="1738"/>
      <c r="K202" s="1738"/>
      <c r="L202" s="1738"/>
      <c r="M202" s="1738"/>
      <c r="N202" s="1738"/>
      <c r="O202" s="1738"/>
      <c r="P202" s="1738"/>
      <c r="Q202" s="1738"/>
      <c r="R202" s="1738"/>
      <c r="S202" s="1738"/>
      <c r="T202" s="1738"/>
      <c r="U202" s="1738"/>
      <c r="V202" s="1738"/>
      <c r="W202" s="1738"/>
      <c r="X202" s="1738"/>
      <c r="Y202" s="1738"/>
      <c r="Z202" s="1738"/>
      <c r="AA202" s="1738"/>
      <c r="AB202" s="1738"/>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38"/>
      <c r="F203" s="1738"/>
      <c r="G203" s="1738"/>
      <c r="H203" s="1738"/>
      <c r="I203" s="1738"/>
      <c r="J203" s="1738"/>
      <c r="K203" s="1738"/>
      <c r="L203" s="1738"/>
      <c r="M203" s="1738"/>
      <c r="N203" s="1738"/>
      <c r="O203" s="1738"/>
      <c r="P203" s="1738"/>
      <c r="Q203" s="1738"/>
      <c r="R203" s="1738"/>
      <c r="S203" s="1738"/>
      <c r="T203" s="1738"/>
      <c r="U203" s="1738"/>
      <c r="V203" s="1738"/>
      <c r="W203" s="1738"/>
      <c r="X203" s="1738"/>
      <c r="Y203" s="1738"/>
      <c r="Z203" s="1738"/>
      <c r="AA203" s="1738"/>
      <c r="AB203" s="1738"/>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147</v>
      </c>
      <c r="E204" s="114"/>
      <c r="F204" s="114"/>
      <c r="G204" s="114"/>
      <c r="H204" s="1739" t="s">
        <v>124</v>
      </c>
      <c r="I204" s="173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2">
        <f>VLOOKUP($H$204,$AO$190:$AP$193,2,FALSE)</f>
        <v>0</v>
      </c>
      <c r="AK206" s="127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91" t="s">
        <v>1253</v>
      </c>
      <c r="F210" s="1891"/>
      <c r="G210" s="1891"/>
      <c r="H210" s="1891"/>
      <c r="I210" s="1891"/>
      <c r="J210" s="1891"/>
      <c r="K210" s="1891"/>
      <c r="L210" s="1891"/>
      <c r="M210" s="1891"/>
      <c r="N210" s="1891"/>
      <c r="O210" s="1891"/>
      <c r="P210" s="1891"/>
      <c r="Q210" s="1891"/>
      <c r="R210" s="1891"/>
      <c r="S210" s="1891"/>
      <c r="T210" s="1891"/>
      <c r="U210" s="1891"/>
      <c r="V210" s="1891"/>
      <c r="W210" s="1891"/>
      <c r="X210" s="1891"/>
      <c r="Y210" s="1891"/>
      <c r="Z210" s="1891"/>
      <c r="AA210" s="1891"/>
      <c r="AB210" s="1891"/>
      <c r="AC210" s="4"/>
      <c r="AD210" s="4"/>
      <c r="AF210" s="1698" t="s">
        <v>61</v>
      </c>
      <c r="AG210" s="1698"/>
      <c r="AH210" s="1698"/>
      <c r="AI210" s="1698"/>
      <c r="AJ210" s="1698"/>
      <c r="AK210" s="1698"/>
      <c r="AL210" s="1698"/>
      <c r="AM210" s="4"/>
      <c r="AN210" s="202"/>
      <c r="AO210" s="4" t="s">
        <v>124</v>
      </c>
      <c r="AP210" s="469">
        <v>0</v>
      </c>
    </row>
    <row r="211" spans="1:52" customFormat="1" ht="11.85" customHeight="1">
      <c r="A211" s="4"/>
      <c r="B211" s="5"/>
      <c r="C211" s="113"/>
      <c r="D211" s="26"/>
      <c r="E211" s="1891"/>
      <c r="F211" s="1891"/>
      <c r="G211" s="1891"/>
      <c r="H211" s="1891"/>
      <c r="I211" s="1891"/>
      <c r="J211" s="1891"/>
      <c r="K211" s="1891"/>
      <c r="L211" s="1891"/>
      <c r="M211" s="1891"/>
      <c r="N211" s="1891"/>
      <c r="O211" s="1891"/>
      <c r="P211" s="1891"/>
      <c r="Q211" s="1891"/>
      <c r="R211" s="1891"/>
      <c r="S211" s="1891"/>
      <c r="T211" s="1891"/>
      <c r="U211" s="1891"/>
      <c r="V211" s="1891"/>
      <c r="W211" s="1891"/>
      <c r="X211" s="1891"/>
      <c r="Y211" s="1891"/>
      <c r="Z211" s="1891"/>
      <c r="AA211" s="1891"/>
      <c r="AB211" s="1891"/>
      <c r="AC211" s="4"/>
      <c r="AD211" s="4"/>
      <c r="AE211" s="4"/>
      <c r="AM211" s="4"/>
      <c r="AN211" s="202"/>
      <c r="AO211" s="26" t="s">
        <v>581</v>
      </c>
      <c r="AP211" s="4">
        <v>3</v>
      </c>
    </row>
    <row r="212" spans="1:52" customFormat="1" ht="14.1" customHeight="1">
      <c r="A212" s="4"/>
      <c r="B212" s="42"/>
      <c r="C212" s="45"/>
      <c r="D212" s="26"/>
      <c r="E212" s="1891"/>
      <c r="F212" s="1891"/>
      <c r="G212" s="1891"/>
      <c r="H212" s="1891"/>
      <c r="I212" s="1891"/>
      <c r="J212" s="1891"/>
      <c r="K212" s="1891"/>
      <c r="L212" s="1891"/>
      <c r="M212" s="1891"/>
      <c r="N212" s="1891"/>
      <c r="O212" s="1891"/>
      <c r="P212" s="1891"/>
      <c r="Q212" s="1891"/>
      <c r="R212" s="1891"/>
      <c r="S212" s="1891"/>
      <c r="T212" s="1891"/>
      <c r="U212" s="1891"/>
      <c r="V212" s="1891"/>
      <c r="W212" s="1891"/>
      <c r="X212" s="1891"/>
      <c r="Y212" s="1891"/>
      <c r="Z212" s="1891"/>
      <c r="AA212" s="1891"/>
      <c r="AB212" s="1891"/>
      <c r="AC212" s="4"/>
      <c r="AD212" s="4"/>
      <c r="AE212" s="19"/>
      <c r="AM212" s="4"/>
      <c r="AN212" s="202"/>
      <c r="AO212" s="26" t="s">
        <v>197</v>
      </c>
      <c r="AP212" s="4">
        <v>2</v>
      </c>
    </row>
    <row r="213" spans="1:52" customFormat="1" ht="14.1" customHeight="1">
      <c r="A213" s="4"/>
      <c r="B213" s="5"/>
      <c r="C213" s="45"/>
      <c r="D213" s="26" t="s">
        <v>197</v>
      </c>
      <c r="E213" s="1889" t="s">
        <v>1254</v>
      </c>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F213" s="1698" t="s">
        <v>103</v>
      </c>
      <c r="AG213" s="1698"/>
      <c r="AH213" s="1698"/>
      <c r="AI213" s="1698"/>
      <c r="AJ213" s="1698"/>
      <c r="AK213" s="1698"/>
      <c r="AL213" s="1698"/>
      <c r="AM213" s="4"/>
      <c r="AN213" s="670"/>
      <c r="AP213" s="21"/>
    </row>
    <row r="214" spans="1:52" customFormat="1" ht="12.75" customHeight="1">
      <c r="A214" s="4"/>
      <c r="B214" s="5"/>
      <c r="C214" s="113"/>
      <c r="D214" s="4"/>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889"/>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147</v>
      </c>
      <c r="E216" s="114"/>
      <c r="F216" s="114"/>
      <c r="G216" s="114"/>
      <c r="H216" s="1739" t="s">
        <v>124</v>
      </c>
      <c r="I216" s="173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2">
        <f>VLOOKUP($H$216,$AO$210:$AP$212,2,FALSE)</f>
        <v>0</v>
      </c>
      <c r="AK218" s="1274"/>
      <c r="AL218" s="10"/>
      <c r="AM218" s="4"/>
      <c r="AN218" s="202"/>
      <c r="AP218" s="1272"/>
      <c r="AQ218" s="12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6" t="s">
        <v>1487</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698" t="s">
        <v>61</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6" t="s">
        <v>882</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698" t="s">
        <v>103</v>
      </c>
      <c r="AG225" s="1698"/>
      <c r="AH225" s="1698"/>
      <c r="AI225" s="1698"/>
      <c r="AJ225" s="1698"/>
      <c r="AK225" s="1698"/>
      <c r="AL225" s="1698"/>
      <c r="AM225" s="4"/>
      <c r="AN225" s="202"/>
      <c r="AO225" s="4" t="s">
        <v>124</v>
      </c>
      <c r="AP225" s="469">
        <v>0</v>
      </c>
      <c r="AT225" s="21"/>
      <c r="AU225" s="21"/>
      <c r="AV225" s="21"/>
      <c r="AW225" s="21"/>
      <c r="AX225" s="21"/>
      <c r="AY225" s="21"/>
      <c r="AZ225" s="21"/>
    </row>
    <row r="226" spans="1:82" customFormat="1">
      <c r="A226" s="4"/>
      <c r="B226" s="5"/>
      <c r="C226" s="113"/>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9" t="s">
        <v>581</v>
      </c>
      <c r="I228" s="173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2">
        <f>VLOOKUP($H$228,$AO$225:$AP$227,2,FALSE)</f>
        <v>3</v>
      </c>
      <c r="AK230" s="127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6" t="s">
        <v>1123</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698" t="s">
        <v>61</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2"/>
    </row>
    <row r="236" spans="1:82" customFormat="1" ht="12.75" customHeight="1">
      <c r="A236" s="4"/>
      <c r="B236" s="5"/>
      <c r="C236" s="113"/>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6" t="s">
        <v>1124</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1"/>
      <c r="AC238" s="4"/>
      <c r="AD238" s="4"/>
      <c r="AF238" s="1698" t="s">
        <v>103</v>
      </c>
      <c r="AG238" s="1698"/>
      <c r="AH238" s="1698"/>
      <c r="AI238" s="1698"/>
      <c r="AJ238" s="1698"/>
      <c r="AK238" s="1698"/>
      <c r="AL238" s="1698"/>
      <c r="AM238" s="4"/>
      <c r="AN238" s="202"/>
      <c r="AO238" s="38"/>
      <c r="AP238" s="21"/>
    </row>
    <row r="239" spans="1:82" customFormat="1">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9" t="s">
        <v>581</v>
      </c>
      <c r="I242" s="173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2">
        <f>VLOOKUP($H$242,$AO$225:$AP$227,2,FALSE)</f>
        <v>3</v>
      </c>
      <c r="AK244" s="127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6" t="s">
        <v>317</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698" t="s">
        <v>103</v>
      </c>
      <c r="AG248" s="1698"/>
      <c r="AH248" s="1698"/>
      <c r="AI248" s="1698"/>
      <c r="AJ248" s="1698"/>
      <c r="AK248" s="1698"/>
      <c r="AL248" s="169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6" t="s">
        <v>1255</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698" t="s">
        <v>318</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9" t="s">
        <v>581</v>
      </c>
      <c r="I254" s="173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2">
        <f>VLOOKUP($H$254,$AO$246:$AP$248,2,FALSE)</f>
        <v>2</v>
      </c>
      <c r="AK256" s="127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6" t="s">
        <v>1937</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698" t="s">
        <v>103</v>
      </c>
      <c r="AG260" s="1698"/>
      <c r="AH260" s="1698"/>
      <c r="AI260" s="1698"/>
      <c r="AJ260" s="1698"/>
      <c r="AK260" s="1698"/>
      <c r="AL260" s="1698"/>
      <c r="AM260" s="102"/>
      <c r="AN260" s="202"/>
      <c r="AO260" s="4" t="s">
        <v>124</v>
      </c>
      <c r="AP260" s="469">
        <v>0</v>
      </c>
    </row>
    <row r="261" spans="1:82" customFormat="1">
      <c r="A261" s="4"/>
      <c r="B261" s="100"/>
      <c r="C261" s="135"/>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0" t="s">
        <v>1938</v>
      </c>
      <c r="F264" s="1890"/>
      <c r="G264" s="1890"/>
      <c r="H264" s="1890"/>
      <c r="I264" s="1890"/>
      <c r="J264" s="1890"/>
      <c r="K264" s="1890"/>
      <c r="L264" s="1890"/>
      <c r="M264" s="1890"/>
      <c r="N264" s="1890"/>
      <c r="O264" s="1890"/>
      <c r="P264" s="1890"/>
      <c r="Q264" s="1890"/>
      <c r="R264" s="1890"/>
      <c r="S264" s="1890"/>
      <c r="T264" s="1890"/>
      <c r="U264" s="1890"/>
      <c r="V264" s="1890"/>
      <c r="W264" s="1890"/>
      <c r="X264" s="1890"/>
      <c r="Y264" s="1890"/>
      <c r="Z264" s="1890"/>
      <c r="AA264" s="1890"/>
      <c r="AB264" s="1890"/>
      <c r="AC264" s="1890"/>
      <c r="AD264" s="1890"/>
      <c r="AF264" s="1698" t="s">
        <v>61</v>
      </c>
      <c r="AG264" s="1698"/>
      <c r="AH264" s="1698"/>
      <c r="AI264" s="1698"/>
      <c r="AJ264" s="1698"/>
      <c r="AK264" s="1698"/>
      <c r="AL264" s="1698"/>
      <c r="AM264" s="102"/>
      <c r="AN264" s="279"/>
    </row>
    <row r="265" spans="1:82" s="4" customFormat="1" ht="12.75" customHeight="1">
      <c r="B265" s="100"/>
      <c r="C265" s="135"/>
      <c r="D265" s="26"/>
      <c r="E265" s="1890"/>
      <c r="F265" s="1890"/>
      <c r="G265" s="1890"/>
      <c r="H265" s="1890"/>
      <c r="I265" s="1890"/>
      <c r="J265" s="1890"/>
      <c r="K265" s="1890"/>
      <c r="L265" s="1890"/>
      <c r="M265" s="1890"/>
      <c r="N265" s="1890"/>
      <c r="O265" s="1890"/>
      <c r="P265" s="1890"/>
      <c r="Q265" s="1890"/>
      <c r="R265" s="1890"/>
      <c r="S265" s="1890"/>
      <c r="T265" s="1890"/>
      <c r="U265" s="1890"/>
      <c r="V265" s="1890"/>
      <c r="W265" s="1890"/>
      <c r="X265" s="1890"/>
      <c r="Y265" s="1890"/>
      <c r="Z265" s="1890"/>
      <c r="AA265" s="1890"/>
      <c r="AB265" s="1890"/>
      <c r="AC265" s="1890"/>
      <c r="AD265" s="1890"/>
      <c r="AE265" s="106"/>
      <c r="AF265" s="106"/>
      <c r="AG265" s="106"/>
      <c r="AH265" s="106"/>
      <c r="AI265" s="106"/>
      <c r="AJ265" s="106"/>
      <c r="AK265" s="106"/>
      <c r="AL265" s="106"/>
      <c r="AM265" s="102"/>
      <c r="AN265" s="279"/>
    </row>
    <row r="266" spans="1:82" s="4" customFormat="1" ht="12.75" customHeight="1">
      <c r="B266" s="100"/>
      <c r="C266" s="135"/>
      <c r="D266" s="26"/>
      <c r="E266" s="1890"/>
      <c r="F266" s="1890"/>
      <c r="G266" s="1890"/>
      <c r="H266" s="1890"/>
      <c r="I266" s="1890"/>
      <c r="J266" s="1890"/>
      <c r="K266" s="1890"/>
      <c r="L266" s="1890"/>
      <c r="M266" s="1890"/>
      <c r="N266" s="1890"/>
      <c r="O266" s="1890"/>
      <c r="P266" s="1890"/>
      <c r="Q266" s="1890"/>
      <c r="R266" s="1890"/>
      <c r="S266" s="1890"/>
      <c r="T266" s="1890"/>
      <c r="U266" s="1890"/>
      <c r="V266" s="1890"/>
      <c r="W266" s="1890"/>
      <c r="X266" s="1890"/>
      <c r="Y266" s="1890"/>
      <c r="Z266" s="1890"/>
      <c r="AA266" s="1890"/>
      <c r="AB266" s="1890"/>
      <c r="AC266" s="1890"/>
      <c r="AD266" s="1890"/>
      <c r="AE266" s="106"/>
      <c r="AF266" s="106"/>
      <c r="AG266" s="106"/>
      <c r="AH266" s="106"/>
      <c r="AI266" s="106"/>
      <c r="AJ266" s="106"/>
      <c r="AK266" s="106"/>
      <c r="AL266" s="106"/>
      <c r="AM266" s="102"/>
      <c r="AN266" s="279"/>
    </row>
    <row r="267" spans="1:82" s="4" customFormat="1" ht="12.75" customHeight="1">
      <c r="B267" s="100"/>
      <c r="C267" s="135"/>
      <c r="D267" s="26"/>
      <c r="E267" s="1890"/>
      <c r="F267" s="1890"/>
      <c r="G267" s="1890"/>
      <c r="H267" s="1890"/>
      <c r="I267" s="1890"/>
      <c r="J267" s="1890"/>
      <c r="K267" s="1890"/>
      <c r="L267" s="1890"/>
      <c r="M267" s="1890"/>
      <c r="N267" s="1890"/>
      <c r="O267" s="1890"/>
      <c r="P267" s="1890"/>
      <c r="Q267" s="1890"/>
      <c r="R267" s="1890"/>
      <c r="S267" s="1890"/>
      <c r="T267" s="1890"/>
      <c r="U267" s="1890"/>
      <c r="V267" s="1890"/>
      <c r="W267" s="1890"/>
      <c r="X267" s="1890"/>
      <c r="Y267" s="1890"/>
      <c r="Z267" s="1890"/>
      <c r="AA267" s="1890"/>
      <c r="AB267" s="1890"/>
      <c r="AC267" s="1890"/>
      <c r="AD267" s="189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9" t="s">
        <v>124</v>
      </c>
      <c r="I269" s="173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2">
        <f>VLOOKUP($H$269,$AO$260:$AP$262,2,FALSE)</f>
        <v>0</v>
      </c>
      <c r="AK271" s="127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6" t="s">
        <v>2193</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698" t="s">
        <v>1627</v>
      </c>
      <c r="AG275" s="1698"/>
      <c r="AH275" s="1698"/>
      <c r="AI275" s="1698"/>
      <c r="AJ275" s="1698"/>
      <c r="AK275" s="1698"/>
      <c r="AL275" s="1698"/>
      <c r="AM275" s="102"/>
      <c r="AN275" s="202"/>
      <c r="AO275" s="26" t="s">
        <v>108</v>
      </c>
      <c r="AP275" s="4">
        <v>8</v>
      </c>
      <c r="AT275" s="425"/>
      <c r="AU275" s="425"/>
      <c r="AV275" s="425"/>
      <c r="AW275" s="425"/>
      <c r="AX275" s="425"/>
      <c r="AY275" s="425"/>
      <c r="AZ275" s="425"/>
    </row>
    <row r="276" spans="1:82" customFormat="1">
      <c r="A276" s="4"/>
      <c r="B276" s="100"/>
      <c r="C276" s="135"/>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9" t="s">
        <v>124</v>
      </c>
      <c r="I279" s="173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2">
        <f>VLOOKUP($H$279,$AO$274:$AP$275,2,FALSE)</f>
        <v>0</v>
      </c>
      <c r="AK281" s="127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2">
        <f>$AJ$124+$AJ$139+$AJ$151+$AJ$184+$AJ$206+$AJ$218+$AJ$230+$AJ$244+$AJ$256+$AJ$271+AJ281</f>
        <v>25</v>
      </c>
      <c r="AL283" s="1273"/>
      <c r="AM283" s="127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7" t="s">
        <v>2493</v>
      </c>
      <c r="I287" s="1117"/>
      <c r="J287" s="1117"/>
      <c r="K287" s="1117"/>
      <c r="L287" s="1117"/>
      <c r="M287" s="1117"/>
      <c r="N287" s="1117"/>
      <c r="O287" s="1117"/>
      <c r="P287" s="1117"/>
      <c r="Q287" s="1117"/>
      <c r="R287" s="1117"/>
      <c r="S287"/>
      <c r="T287" s="41" t="s">
        <v>89</v>
      </c>
      <c r="U287"/>
      <c r="V287" s="41"/>
      <c r="W287" s="41"/>
      <c r="X287" s="41"/>
      <c r="Y287" s="41"/>
      <c r="Z287"/>
      <c r="AA287" s="1117" t="s">
        <v>2496</v>
      </c>
      <c r="AB287" s="1117"/>
      <c r="AC287" s="1117"/>
      <c r="AD287" s="1117"/>
      <c r="AE287" s="1117"/>
      <c r="AF287" s="1117"/>
      <c r="AG287" s="1117"/>
      <c r="AH287" s="1117"/>
      <c r="AI287" s="1117"/>
      <c r="AJ287" s="1117"/>
      <c r="AK287" s="1117"/>
      <c r="AL287" s="10"/>
      <c r="AN287" s="279"/>
      <c r="AP287" t="s">
        <v>91</v>
      </c>
    </row>
    <row r="288" spans="1:82" s="4" customFormat="1" ht="12.75" customHeight="1">
      <c r="B288" s="41" t="s">
        <v>699</v>
      </c>
      <c r="C288" s="41"/>
      <c r="D288" s="41"/>
      <c r="E288" s="41"/>
      <c r="F288" s="41"/>
      <c r="G288"/>
      <c r="H288" s="1265" t="s">
        <v>2494</v>
      </c>
      <c r="I288" s="1265"/>
      <c r="J288" s="1265"/>
      <c r="K288" s="1265"/>
      <c r="L288" s="1265"/>
      <c r="M288" s="1265"/>
      <c r="N288" s="1265"/>
      <c r="O288" s="1265"/>
      <c r="P288" s="1265"/>
      <c r="Q288" s="1265"/>
      <c r="R288" s="1265"/>
      <c r="S288"/>
      <c r="T288" s="41" t="s">
        <v>699</v>
      </c>
      <c r="U288"/>
      <c r="V288" s="41"/>
      <c r="W288" s="41"/>
      <c r="X288" s="41"/>
      <c r="Y288" s="41"/>
      <c r="Z288"/>
      <c r="AA288" s="1265" t="s">
        <v>2497</v>
      </c>
      <c r="AB288" s="1265"/>
      <c r="AC288" s="1265"/>
      <c r="AD288" s="1265"/>
      <c r="AE288" s="1265"/>
      <c r="AF288" s="1265"/>
      <c r="AG288" s="1265"/>
      <c r="AH288" s="1265"/>
      <c r="AI288" s="1265"/>
      <c r="AJ288" s="1265"/>
      <c r="AK288" s="1265"/>
      <c r="AL288" s="10"/>
      <c r="AN288" s="279"/>
      <c r="AP288" t="s">
        <v>92</v>
      </c>
    </row>
    <row r="289" spans="1:42" s="4" customFormat="1" ht="12.75" customHeight="1">
      <c r="B289" s="41" t="s">
        <v>99</v>
      </c>
      <c r="C289" s="41"/>
      <c r="D289" s="41"/>
      <c r="E289" s="41"/>
      <c r="F289" s="41"/>
      <c r="G289"/>
      <c r="H289" s="1265" t="s">
        <v>2495</v>
      </c>
      <c r="I289" s="1265"/>
      <c r="J289" s="1265"/>
      <c r="K289" s="1265"/>
      <c r="L289" s="1265"/>
      <c r="M289" s="1265"/>
      <c r="N289" s="1265"/>
      <c r="O289" s="1265"/>
      <c r="P289" s="1265"/>
      <c r="Q289" s="1265"/>
      <c r="R289" s="1265"/>
      <c r="S289"/>
      <c r="T289" s="41" t="s">
        <v>99</v>
      </c>
      <c r="U289"/>
      <c r="V289" s="41"/>
      <c r="W289" s="41"/>
      <c r="X289" s="41"/>
      <c r="Y289" s="41"/>
      <c r="Z289"/>
      <c r="AA289" s="1265" t="s">
        <v>2356</v>
      </c>
      <c r="AB289" s="1265"/>
      <c r="AC289" s="1265"/>
      <c r="AD289" s="1265"/>
      <c r="AE289" s="1265"/>
      <c r="AF289" s="1265"/>
      <c r="AG289" s="1265"/>
      <c r="AH289" s="1265"/>
      <c r="AI289" s="1265"/>
      <c r="AJ289" s="1265"/>
      <c r="AK289" s="1265"/>
      <c r="AL289" s="10"/>
      <c r="AN289" s="279"/>
      <c r="AO289" s="209"/>
      <c r="AP289" t="s">
        <v>93</v>
      </c>
    </row>
    <row r="290" spans="1:42" s="4" customFormat="1" ht="12.75" customHeight="1">
      <c r="B290" s="41" t="s">
        <v>374</v>
      </c>
      <c r="C290" s="41"/>
      <c r="D290" s="41"/>
      <c r="E290" s="41"/>
      <c r="F290" s="41"/>
      <c r="G290"/>
      <c r="H290" s="1265"/>
      <c r="I290" s="1265"/>
      <c r="J290" s="1265"/>
      <c r="K290" s="1265"/>
      <c r="L290" s="1265"/>
      <c r="M290" s="1265"/>
      <c r="N290" s="1265"/>
      <c r="O290" s="1265"/>
      <c r="P290" s="1265"/>
      <c r="Q290" s="1265"/>
      <c r="R290" s="1265"/>
      <c r="S290"/>
      <c r="T290" s="41" t="s">
        <v>374</v>
      </c>
      <c r="U290"/>
      <c r="V290" s="41"/>
      <c r="W290" s="41"/>
      <c r="X290" s="41"/>
      <c r="Y290" s="41"/>
      <c r="Z290"/>
      <c r="AA290" s="1265" t="s">
        <v>2498</v>
      </c>
      <c r="AB290" s="1265"/>
      <c r="AC290" s="1265"/>
      <c r="AD290" s="1265"/>
      <c r="AE290" s="1265"/>
      <c r="AF290" s="1265"/>
      <c r="AG290" s="1265"/>
      <c r="AH290" s="1265"/>
      <c r="AI290" s="1265"/>
      <c r="AJ290" s="1265"/>
      <c r="AK290" s="1265"/>
      <c r="AL290" s="10"/>
      <c r="AN290" s="279"/>
      <c r="AO290" s="209"/>
      <c r="AP290" t="s">
        <v>347</v>
      </c>
    </row>
    <row r="291" spans="1:42" s="4" customFormat="1" ht="12.75" customHeight="1">
      <c r="B291" s="41" t="s">
        <v>375</v>
      </c>
      <c r="C291" s="41"/>
      <c r="D291" s="41"/>
      <c r="E291" s="41"/>
      <c r="F291" s="41"/>
      <c r="G291" s="41"/>
      <c r="H291" s="1416" t="s">
        <v>2503</v>
      </c>
      <c r="I291" s="1416"/>
      <c r="J291" s="1416"/>
      <c r="K291" s="1416"/>
      <c r="L291" s="1416"/>
      <c r="M291" s="1416"/>
      <c r="N291" s="5" t="s">
        <v>818</v>
      </c>
      <c r="O291" s="5"/>
      <c r="P291" s="1421"/>
      <c r="Q291" s="1421"/>
      <c r="R291" s="1421"/>
      <c r="S291" s="41"/>
      <c r="T291" s="41" t="s">
        <v>375</v>
      </c>
      <c r="U291"/>
      <c r="V291" s="41"/>
      <c r="W291" s="41"/>
      <c r="X291" s="41"/>
      <c r="Y291" s="41"/>
      <c r="Z291"/>
      <c r="AA291" s="1416"/>
      <c r="AB291" s="1416"/>
      <c r="AC291" s="1416"/>
      <c r="AD291" s="1416"/>
      <c r="AE291" s="1416"/>
      <c r="AF291" s="1416"/>
      <c r="AG291" s="5" t="s">
        <v>818</v>
      </c>
      <c r="AH291" s="5"/>
      <c r="AI291" s="1421"/>
      <c r="AJ291" s="1421"/>
      <c r="AK291" s="1421"/>
      <c r="AL291" s="10"/>
      <c r="AN291" s="279"/>
      <c r="AO291" s="209"/>
      <c r="AP291" t="s">
        <v>2288</v>
      </c>
    </row>
    <row r="292" spans="1:42" s="4" customFormat="1" ht="12.75" customHeight="1">
      <c r="B292" s="41" t="s">
        <v>88</v>
      </c>
      <c r="C292" s="41"/>
      <c r="D292" s="41"/>
      <c r="E292" s="41"/>
      <c r="F292" s="41"/>
      <c r="G292" s="41"/>
      <c r="H292" s="1265" t="s">
        <v>91</v>
      </c>
      <c r="I292" s="1265"/>
      <c r="J292" s="1265"/>
      <c r="K292" s="1265"/>
      <c r="L292" s="1265"/>
      <c r="M292" s="1265"/>
      <c r="N292" s="1265"/>
      <c r="O292" s="1265"/>
      <c r="P292" s="1265"/>
      <c r="Q292" s="1265"/>
      <c r="R292" s="1265"/>
      <c r="S292" s="41"/>
      <c r="T292" s="41" t="s">
        <v>88</v>
      </c>
      <c r="U292"/>
      <c r="V292" s="41"/>
      <c r="W292" s="41"/>
      <c r="X292" s="41"/>
      <c r="Y292" s="41"/>
      <c r="Z292"/>
      <c r="AA292" s="1265" t="s">
        <v>347</v>
      </c>
      <c r="AB292" s="1265"/>
      <c r="AC292" s="1265"/>
      <c r="AD292" s="1265"/>
      <c r="AE292" s="1265"/>
      <c r="AF292" s="1265"/>
      <c r="AG292" s="1265"/>
      <c r="AH292" s="1265"/>
      <c r="AI292" s="1265"/>
      <c r="AJ292" s="1265"/>
      <c r="AK292" s="1265"/>
      <c r="AL292" s="10"/>
      <c r="AN292" s="279"/>
      <c r="AO292" s="209"/>
      <c r="AP292" t="s">
        <v>100</v>
      </c>
    </row>
    <row r="293" spans="1:42" s="4" customFormat="1" ht="12.75" customHeight="1">
      <c r="B293" s="41" t="s">
        <v>90</v>
      </c>
      <c r="C293" s="41"/>
      <c r="D293" s="41"/>
      <c r="E293" s="41"/>
      <c r="F293" s="41"/>
      <c r="G293" s="41"/>
      <c r="H293" s="1265" t="s">
        <v>2499</v>
      </c>
      <c r="I293" s="1265"/>
      <c r="J293" s="1265"/>
      <c r="K293" s="1265"/>
      <c r="L293" s="1265"/>
      <c r="M293" s="1265"/>
      <c r="N293" s="1265"/>
      <c r="O293" s="1265"/>
      <c r="P293" s="1265"/>
      <c r="Q293" s="1265"/>
      <c r="R293" s="1265"/>
      <c r="S293" s="41"/>
      <c r="T293" s="41" t="s">
        <v>90</v>
      </c>
      <c r="U293"/>
      <c r="V293" s="41"/>
      <c r="W293" s="41"/>
      <c r="X293" s="41"/>
      <c r="Y293" s="41"/>
      <c r="Z293"/>
      <c r="AA293" s="1265" t="s">
        <v>2501</v>
      </c>
      <c r="AB293" s="1265"/>
      <c r="AC293" s="1265"/>
      <c r="AD293" s="1265"/>
      <c r="AE293" s="1265"/>
      <c r="AF293" s="1265"/>
      <c r="AG293" s="1265"/>
      <c r="AH293" s="1265"/>
      <c r="AI293" s="1265"/>
      <c r="AJ293" s="1265"/>
      <c r="AK293" s="1265"/>
      <c r="AL293" s="10"/>
      <c r="AN293" s="279"/>
      <c r="AP293" t="s">
        <v>97</v>
      </c>
    </row>
    <row r="294" spans="1:42" s="4" customFormat="1" ht="12.75" customHeight="1">
      <c r="B294" s="41" t="s">
        <v>101</v>
      </c>
      <c r="C294" s="41"/>
      <c r="D294" s="41"/>
      <c r="E294" s="41"/>
      <c r="F294" s="41"/>
      <c r="G294" s="41"/>
      <c r="H294" s="1677" t="s">
        <v>2500</v>
      </c>
      <c r="I294" s="1677"/>
      <c r="J294" s="1677"/>
      <c r="K294" s="1677"/>
      <c r="L294" s="1677"/>
      <c r="M294" s="1677"/>
      <c r="N294" s="1677"/>
      <c r="O294" s="1677"/>
      <c r="P294" s="1677"/>
      <c r="Q294" s="1677"/>
      <c r="R294" s="1677"/>
      <c r="S294" s="41"/>
      <c r="T294" s="41" t="s">
        <v>101</v>
      </c>
      <c r="U294" s="41"/>
      <c r="V294" s="41"/>
      <c r="W294" s="41"/>
      <c r="X294" s="41"/>
      <c r="Y294" s="41"/>
      <c r="Z294" s="12"/>
      <c r="AA294" s="1677" t="s">
        <v>2502</v>
      </c>
      <c r="AB294" s="1677"/>
      <c r="AC294" s="1677"/>
      <c r="AD294" s="1677"/>
      <c r="AE294" s="1677"/>
      <c r="AF294" s="1677"/>
      <c r="AG294" s="1677"/>
      <c r="AH294" s="1677"/>
      <c r="AI294" s="1677"/>
      <c r="AJ294" s="1677"/>
      <c r="AK294" s="1677"/>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7" t="s">
        <v>2504</v>
      </c>
      <c r="I296" s="1117"/>
      <c r="J296" s="1117"/>
      <c r="K296" s="1117"/>
      <c r="L296" s="1117"/>
      <c r="M296" s="1117"/>
      <c r="N296" s="1117"/>
      <c r="O296" s="1117"/>
      <c r="P296" s="1117"/>
      <c r="Q296" s="1117"/>
      <c r="R296" s="1117"/>
      <c r="S296"/>
      <c r="T296" s="41" t="s">
        <v>89</v>
      </c>
      <c r="U296"/>
      <c r="V296" s="41"/>
      <c r="W296" s="41"/>
      <c r="X296" s="41"/>
      <c r="Y296" s="41"/>
      <c r="Z296"/>
      <c r="AA296" s="1117" t="s">
        <v>2507</v>
      </c>
      <c r="AB296" s="1117"/>
      <c r="AC296" s="1117"/>
      <c r="AD296" s="1117"/>
      <c r="AE296" s="1117"/>
      <c r="AF296" s="1117"/>
      <c r="AG296" s="1117"/>
      <c r="AH296" s="1117"/>
      <c r="AI296" s="1117"/>
      <c r="AJ296" s="1117"/>
      <c r="AK296" s="1117"/>
      <c r="AL296" s="10"/>
      <c r="AN296" s="279"/>
      <c r="AP296" t="s">
        <v>96</v>
      </c>
    </row>
    <row r="297" spans="1:42" s="20" customFormat="1" ht="12.75" customHeight="1">
      <c r="A297" s="4"/>
      <c r="B297" s="41" t="s">
        <v>699</v>
      </c>
      <c r="C297" s="41"/>
      <c r="D297" s="41"/>
      <c r="E297" s="41"/>
      <c r="F297" s="41"/>
      <c r="G297"/>
      <c r="H297" s="1265" t="s">
        <v>2505</v>
      </c>
      <c r="I297" s="1265"/>
      <c r="J297" s="1265"/>
      <c r="K297" s="1265"/>
      <c r="L297" s="1265"/>
      <c r="M297" s="1265"/>
      <c r="N297" s="1265"/>
      <c r="O297" s="1265"/>
      <c r="P297" s="1265"/>
      <c r="Q297" s="1265"/>
      <c r="R297" s="1265"/>
      <c r="S297"/>
      <c r="T297" s="41" t="s">
        <v>699</v>
      </c>
      <c r="U297"/>
      <c r="V297" s="41"/>
      <c r="W297" s="41"/>
      <c r="X297" s="41"/>
      <c r="Y297" s="41"/>
      <c r="Z297"/>
      <c r="AA297" s="1265" t="s">
        <v>2508</v>
      </c>
      <c r="AB297" s="1265"/>
      <c r="AC297" s="1265"/>
      <c r="AD297" s="1265"/>
      <c r="AE297" s="1265"/>
      <c r="AF297" s="1265"/>
      <c r="AG297" s="1265"/>
      <c r="AH297" s="1265"/>
      <c r="AI297" s="1265"/>
      <c r="AJ297" s="1265"/>
      <c r="AK297" s="1265"/>
      <c r="AL297" s="10"/>
      <c r="AM297" s="4"/>
      <c r="AN297" s="279"/>
      <c r="AO297" s="4"/>
      <c r="AP297" s="48" t="s">
        <v>348</v>
      </c>
    </row>
    <row r="298" spans="1:42" s="20" customFormat="1" ht="12.75" customHeight="1">
      <c r="A298" s="4"/>
      <c r="B298" s="41" t="s">
        <v>99</v>
      </c>
      <c r="C298" s="41"/>
      <c r="D298" s="41"/>
      <c r="E298" s="41"/>
      <c r="F298" s="41"/>
      <c r="G298"/>
      <c r="H298" s="1265" t="s">
        <v>2506</v>
      </c>
      <c r="I298" s="1265"/>
      <c r="J298" s="1265"/>
      <c r="K298" s="1265"/>
      <c r="L298" s="1265"/>
      <c r="M298" s="1265"/>
      <c r="N298" s="1265"/>
      <c r="O298" s="1265"/>
      <c r="P298" s="1265"/>
      <c r="Q298" s="1265"/>
      <c r="R298" s="1265"/>
      <c r="S298"/>
      <c r="T298" s="41" t="s">
        <v>99</v>
      </c>
      <c r="U298"/>
      <c r="V298" s="41"/>
      <c r="W298" s="41"/>
      <c r="X298" s="41"/>
      <c r="Y298" s="41"/>
      <c r="Z298"/>
      <c r="AA298" s="1265" t="s">
        <v>2509</v>
      </c>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374</v>
      </c>
      <c r="C299" s="41"/>
      <c r="D299" s="41"/>
      <c r="E299" s="41"/>
      <c r="F299" s="41"/>
      <c r="G299"/>
      <c r="H299" s="1265"/>
      <c r="I299" s="1265"/>
      <c r="J299" s="1265"/>
      <c r="K299" s="1265"/>
      <c r="L299" s="1265"/>
      <c r="M299" s="1265"/>
      <c r="N299" s="1265"/>
      <c r="O299" s="1265"/>
      <c r="P299" s="1265"/>
      <c r="Q299" s="1265"/>
      <c r="R299" s="1265"/>
      <c r="S299"/>
      <c r="T299" s="41" t="s">
        <v>374</v>
      </c>
      <c r="U299"/>
      <c r="V299" s="41"/>
      <c r="W299" s="41"/>
      <c r="X299" s="41"/>
      <c r="Y299" s="41"/>
      <c r="Z299"/>
      <c r="AA299" s="1265"/>
      <c r="AB299" s="1265"/>
      <c r="AC299" s="1265"/>
      <c r="AD299" s="1265"/>
      <c r="AE299" s="1265"/>
      <c r="AF299" s="1265"/>
      <c r="AG299" s="1265"/>
      <c r="AH299" s="1265"/>
      <c r="AI299" s="1265"/>
      <c r="AJ299" s="1265"/>
      <c r="AK299" s="1265"/>
      <c r="AL299" s="10"/>
      <c r="AN299" s="279"/>
    </row>
    <row r="300" spans="1:42" s="4" customFormat="1" ht="12.75" customHeight="1">
      <c r="B300" s="41" t="s">
        <v>375</v>
      </c>
      <c r="C300" s="41"/>
      <c r="D300" s="41"/>
      <c r="E300" s="41"/>
      <c r="F300" s="41"/>
      <c r="G300" s="41"/>
      <c r="H300" s="1416" t="s">
        <v>2515</v>
      </c>
      <c r="I300" s="1416"/>
      <c r="J300" s="1416"/>
      <c r="K300" s="1416"/>
      <c r="L300" s="1416"/>
      <c r="M300" s="1416"/>
      <c r="N300" s="5" t="s">
        <v>818</v>
      </c>
      <c r="O300" s="5"/>
      <c r="P300" s="1421"/>
      <c r="Q300" s="1421"/>
      <c r="R300" s="1421"/>
      <c r="S300" s="41"/>
      <c r="T300" s="41" t="s">
        <v>375</v>
      </c>
      <c r="U300"/>
      <c r="V300" s="41"/>
      <c r="W300" s="41"/>
      <c r="X300" s="41"/>
      <c r="Y300" s="41"/>
      <c r="Z300"/>
      <c r="AA300" s="1416" t="s">
        <v>2514</v>
      </c>
      <c r="AB300" s="1416"/>
      <c r="AC300" s="1416"/>
      <c r="AD300" s="1416"/>
      <c r="AE300" s="1416"/>
      <c r="AF300" s="1416"/>
      <c r="AG300" s="5" t="s">
        <v>818</v>
      </c>
      <c r="AH300" s="5"/>
      <c r="AI300" s="1421"/>
      <c r="AJ300" s="1421"/>
      <c r="AK300" s="1421"/>
      <c r="AL300" s="10"/>
      <c r="AN300" s="279"/>
    </row>
    <row r="301" spans="1:42" s="4" customFormat="1" ht="12.75" customHeight="1">
      <c r="B301" s="41" t="s">
        <v>88</v>
      </c>
      <c r="C301" s="41"/>
      <c r="D301" s="41"/>
      <c r="E301" s="41"/>
      <c r="F301" s="41"/>
      <c r="G301" s="41"/>
      <c r="H301" s="1265" t="s">
        <v>91</v>
      </c>
      <c r="I301" s="1265"/>
      <c r="J301" s="1265"/>
      <c r="K301" s="1265"/>
      <c r="L301" s="1265"/>
      <c r="M301" s="1265"/>
      <c r="N301" s="1265"/>
      <c r="O301" s="1265"/>
      <c r="P301" s="1265"/>
      <c r="Q301" s="1265"/>
      <c r="R301" s="1265"/>
      <c r="S301" s="41"/>
      <c r="T301" s="41" t="s">
        <v>88</v>
      </c>
      <c r="U301"/>
      <c r="V301" s="41"/>
      <c r="W301" s="41"/>
      <c r="X301" s="41"/>
      <c r="Y301" s="41"/>
      <c r="Z301"/>
      <c r="AA301" s="1265" t="s">
        <v>98</v>
      </c>
      <c r="AB301" s="1265"/>
      <c r="AC301" s="1265"/>
      <c r="AD301" s="1265"/>
      <c r="AE301" s="1265"/>
      <c r="AF301" s="1265"/>
      <c r="AG301" s="1265"/>
      <c r="AH301" s="1265"/>
      <c r="AI301" s="1265"/>
      <c r="AJ301" s="1265"/>
      <c r="AK301" s="1265"/>
      <c r="AL301" s="10"/>
      <c r="AN301" s="279"/>
    </row>
    <row r="302" spans="1:42" s="4" customFormat="1" ht="12.75" customHeight="1">
      <c r="B302" s="41" t="s">
        <v>90</v>
      </c>
      <c r="C302" s="41"/>
      <c r="D302" s="41"/>
      <c r="E302" s="41"/>
      <c r="F302" s="41"/>
      <c r="G302" s="41"/>
      <c r="H302" s="1265" t="s">
        <v>2510</v>
      </c>
      <c r="I302" s="1265"/>
      <c r="J302" s="1265"/>
      <c r="K302" s="1265"/>
      <c r="L302" s="1265"/>
      <c r="M302" s="1265"/>
      <c r="N302" s="1265"/>
      <c r="O302" s="1265"/>
      <c r="P302" s="1265"/>
      <c r="Q302" s="1265"/>
      <c r="R302" s="1265"/>
      <c r="S302" s="41"/>
      <c r="T302" s="41" t="s">
        <v>90</v>
      </c>
      <c r="U302"/>
      <c r="V302" s="41"/>
      <c r="W302" s="41"/>
      <c r="X302" s="41"/>
      <c r="Y302" s="41"/>
      <c r="Z302"/>
      <c r="AA302" s="1265" t="s">
        <v>2512</v>
      </c>
      <c r="AB302" s="1265"/>
      <c r="AC302" s="1265"/>
      <c r="AD302" s="1265"/>
      <c r="AE302" s="1265"/>
      <c r="AF302" s="1265"/>
      <c r="AG302" s="1265"/>
      <c r="AH302" s="1265"/>
      <c r="AI302" s="1265"/>
      <c r="AJ302" s="1265"/>
      <c r="AK302" s="1265"/>
      <c r="AL302" s="10"/>
      <c r="AN302" s="279"/>
    </row>
    <row r="303" spans="1:42" s="4" customFormat="1" ht="12.75" customHeight="1">
      <c r="B303" s="41" t="s">
        <v>101</v>
      </c>
      <c r="C303" s="41"/>
      <c r="D303" s="41"/>
      <c r="E303" s="41"/>
      <c r="F303" s="41"/>
      <c r="G303" s="41"/>
      <c r="H303" s="1677" t="s">
        <v>2511</v>
      </c>
      <c r="I303" s="1677"/>
      <c r="J303" s="1677"/>
      <c r="K303" s="1677"/>
      <c r="L303" s="1677"/>
      <c r="M303" s="1677"/>
      <c r="N303" s="1677"/>
      <c r="O303" s="1677"/>
      <c r="P303" s="1677"/>
      <c r="Q303" s="1677"/>
      <c r="R303" s="1677"/>
      <c r="S303" s="41"/>
      <c r="T303" s="41" t="s">
        <v>101</v>
      </c>
      <c r="U303" s="41"/>
      <c r="V303" s="41"/>
      <c r="W303" s="41"/>
      <c r="X303" s="41"/>
      <c r="Y303" s="41"/>
      <c r="Z303" s="12"/>
      <c r="AA303" s="1677" t="s">
        <v>2513</v>
      </c>
      <c r="AB303" s="1677"/>
      <c r="AC303" s="1677"/>
      <c r="AD303" s="1677"/>
      <c r="AE303" s="1677"/>
      <c r="AF303" s="1677"/>
      <c r="AG303" s="1677"/>
      <c r="AH303" s="1677"/>
      <c r="AI303" s="1677"/>
      <c r="AJ303" s="1677"/>
      <c r="AK303" s="167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7" t="s">
        <v>2516</v>
      </c>
      <c r="I305" s="1117"/>
      <c r="J305" s="1117"/>
      <c r="K305" s="1117"/>
      <c r="L305" s="1117"/>
      <c r="M305" s="1117"/>
      <c r="N305" s="1117"/>
      <c r="O305" s="1117"/>
      <c r="P305" s="1117"/>
      <c r="Q305" s="1117"/>
      <c r="R305" s="1117"/>
      <c r="S305"/>
      <c r="T305" s="41" t="s">
        <v>89</v>
      </c>
      <c r="U305"/>
      <c r="V305" s="41"/>
      <c r="W305" s="41"/>
      <c r="X305" s="41"/>
      <c r="Y305" s="41"/>
      <c r="Z305"/>
      <c r="AA305" s="1117" t="s">
        <v>2507</v>
      </c>
      <c r="AB305" s="1117"/>
      <c r="AC305" s="1117"/>
      <c r="AD305" s="1117"/>
      <c r="AE305" s="1117"/>
      <c r="AF305" s="1117"/>
      <c r="AG305" s="1117"/>
      <c r="AH305" s="1117"/>
      <c r="AI305" s="1117"/>
      <c r="AJ305" s="1117"/>
      <c r="AK305" s="1117"/>
      <c r="AL305" s="10"/>
      <c r="AN305" s="279"/>
    </row>
    <row r="306" spans="2:40" s="4" customFormat="1" ht="12.75" customHeight="1">
      <c r="B306" s="41" t="s">
        <v>699</v>
      </c>
      <c r="C306" s="41"/>
      <c r="D306" s="41"/>
      <c r="E306" s="41"/>
      <c r="F306" s="41"/>
      <c r="G306"/>
      <c r="H306" s="1265"/>
      <c r="I306" s="1265"/>
      <c r="J306" s="1265"/>
      <c r="K306" s="1265"/>
      <c r="L306" s="1265"/>
      <c r="M306" s="1265"/>
      <c r="N306" s="1265"/>
      <c r="O306" s="1265"/>
      <c r="P306" s="1265"/>
      <c r="Q306" s="1265"/>
      <c r="R306" s="1265"/>
      <c r="S306"/>
      <c r="T306" s="41" t="s">
        <v>699</v>
      </c>
      <c r="U306"/>
      <c r="V306" s="41"/>
      <c r="W306" s="41"/>
      <c r="X306" s="41"/>
      <c r="Y306" s="41"/>
      <c r="Z306"/>
      <c r="AA306" s="1265" t="s">
        <v>2508</v>
      </c>
      <c r="AB306" s="1265"/>
      <c r="AC306" s="1265"/>
      <c r="AD306" s="1265"/>
      <c r="AE306" s="1265"/>
      <c r="AF306" s="1265"/>
      <c r="AG306" s="1265"/>
      <c r="AH306" s="1265"/>
      <c r="AI306" s="1265"/>
      <c r="AJ306" s="1265"/>
      <c r="AK306" s="1265"/>
      <c r="AL306" s="10"/>
      <c r="AN306" s="279"/>
    </row>
    <row r="307" spans="2:40" s="4" customFormat="1" ht="12.75" customHeight="1">
      <c r="B307" s="41" t="s">
        <v>99</v>
      </c>
      <c r="C307" s="41"/>
      <c r="D307" s="41"/>
      <c r="E307" s="41"/>
      <c r="F307" s="41"/>
      <c r="G307"/>
      <c r="H307" s="1265" t="s">
        <v>2356</v>
      </c>
      <c r="I307" s="1265"/>
      <c r="J307" s="1265"/>
      <c r="K307" s="1265"/>
      <c r="L307" s="1265"/>
      <c r="M307" s="1265"/>
      <c r="N307" s="1265"/>
      <c r="O307" s="1265"/>
      <c r="P307" s="1265"/>
      <c r="Q307" s="1265"/>
      <c r="R307" s="1265"/>
      <c r="S307"/>
      <c r="T307" s="41" t="s">
        <v>99</v>
      </c>
      <c r="U307"/>
      <c r="V307" s="41"/>
      <c r="W307" s="41"/>
      <c r="X307" s="41"/>
      <c r="Y307" s="41"/>
      <c r="Z307"/>
      <c r="AA307" s="1265" t="s">
        <v>2509</v>
      </c>
      <c r="AB307" s="1265"/>
      <c r="AC307" s="1265"/>
      <c r="AD307" s="1265"/>
      <c r="AE307" s="1265"/>
      <c r="AF307" s="1265"/>
      <c r="AG307" s="1265"/>
      <c r="AH307" s="1265"/>
      <c r="AI307" s="1265"/>
      <c r="AJ307" s="1265"/>
      <c r="AK307" s="1265"/>
      <c r="AL307" s="10"/>
      <c r="AN307" s="279"/>
    </row>
    <row r="308" spans="2:40" s="4" customFormat="1" ht="12.75" customHeight="1">
      <c r="B308" s="41" t="s">
        <v>374</v>
      </c>
      <c r="C308" s="41"/>
      <c r="D308" s="41"/>
      <c r="E308" s="41"/>
      <c r="F308" s="41"/>
      <c r="G308"/>
      <c r="H308" s="1265"/>
      <c r="I308" s="1265"/>
      <c r="J308" s="1265"/>
      <c r="K308" s="1265"/>
      <c r="L308" s="1265"/>
      <c r="M308" s="1265"/>
      <c r="N308" s="1265"/>
      <c r="O308" s="1265"/>
      <c r="P308" s="1265"/>
      <c r="Q308" s="1265"/>
      <c r="R308" s="1265"/>
      <c r="S308"/>
      <c r="T308" s="41" t="s">
        <v>374</v>
      </c>
      <c r="U308"/>
      <c r="V308" s="41"/>
      <c r="W308" s="41"/>
      <c r="X308" s="41"/>
      <c r="Y308" s="41"/>
      <c r="Z308"/>
      <c r="AA308" s="1265"/>
      <c r="AB308" s="1265"/>
      <c r="AC308" s="1265"/>
      <c r="AD308" s="1265"/>
      <c r="AE308" s="1265"/>
      <c r="AF308" s="1265"/>
      <c r="AG308" s="1265"/>
      <c r="AH308" s="1265"/>
      <c r="AI308" s="1265"/>
      <c r="AJ308" s="1265"/>
      <c r="AK308" s="1265"/>
      <c r="AL308" s="10"/>
      <c r="AN308" s="279"/>
    </row>
    <row r="309" spans="2:40" s="4" customFormat="1" ht="12.75" customHeight="1">
      <c r="B309" s="41" t="s">
        <v>375</v>
      </c>
      <c r="C309" s="41"/>
      <c r="D309" s="41"/>
      <c r="E309" s="41"/>
      <c r="F309" s="41"/>
      <c r="G309" s="41"/>
      <c r="H309" s="1416" t="s">
        <v>2519</v>
      </c>
      <c r="I309" s="1416"/>
      <c r="J309" s="1416"/>
      <c r="K309" s="1416"/>
      <c r="L309" s="1416"/>
      <c r="M309" s="1416"/>
      <c r="N309" s="5" t="s">
        <v>818</v>
      </c>
      <c r="O309" s="5"/>
      <c r="P309" s="1421"/>
      <c r="Q309" s="1421"/>
      <c r="R309" s="1421"/>
      <c r="S309" s="41"/>
      <c r="T309" s="41" t="s">
        <v>375</v>
      </c>
      <c r="U309"/>
      <c r="V309" s="41"/>
      <c r="W309" s="41"/>
      <c r="X309" s="41"/>
      <c r="Y309" s="41"/>
      <c r="Z309"/>
      <c r="AA309" s="1416" t="s">
        <v>2514</v>
      </c>
      <c r="AB309" s="1416"/>
      <c r="AC309" s="1416"/>
      <c r="AD309" s="1416"/>
      <c r="AE309" s="1416"/>
      <c r="AF309" s="1416"/>
      <c r="AG309" s="5" t="s">
        <v>818</v>
      </c>
      <c r="AH309" s="5"/>
      <c r="AI309" s="1421"/>
      <c r="AJ309" s="1421"/>
      <c r="AK309" s="1421"/>
      <c r="AL309" s="10"/>
      <c r="AN309" s="279"/>
    </row>
    <row r="310" spans="2:40" s="4" customFormat="1" ht="12.75" customHeight="1">
      <c r="B310" s="41" t="s">
        <v>88</v>
      </c>
      <c r="C310" s="41"/>
      <c r="D310" s="41"/>
      <c r="E310" s="41"/>
      <c r="F310" s="41"/>
      <c r="G310" s="41"/>
      <c r="H310" s="1265" t="s">
        <v>92</v>
      </c>
      <c r="I310" s="1265"/>
      <c r="J310" s="1265"/>
      <c r="K310" s="1265"/>
      <c r="L310" s="1265"/>
      <c r="M310" s="1265"/>
      <c r="N310" s="1265"/>
      <c r="O310" s="1265"/>
      <c r="P310" s="1265"/>
      <c r="Q310" s="1265"/>
      <c r="R310" s="1265"/>
      <c r="S310" s="41"/>
      <c r="T310" s="41" t="s">
        <v>88</v>
      </c>
      <c r="U310"/>
      <c r="V310" s="41"/>
      <c r="W310" s="41"/>
      <c r="X310" s="41"/>
      <c r="Y310" s="41"/>
      <c r="Z310"/>
      <c r="AA310" s="1265" t="s">
        <v>95</v>
      </c>
      <c r="AB310" s="1265"/>
      <c r="AC310" s="1265"/>
      <c r="AD310" s="1265"/>
      <c r="AE310" s="1265"/>
      <c r="AF310" s="1265"/>
      <c r="AG310" s="1265"/>
      <c r="AH310" s="1265"/>
      <c r="AI310" s="1265"/>
      <c r="AJ310" s="1265"/>
      <c r="AK310" s="1265"/>
      <c r="AL310" s="10"/>
      <c r="AN310" s="279"/>
    </row>
    <row r="311" spans="2:40" s="4" customFormat="1" ht="12.75" customHeight="1">
      <c r="B311" s="41" t="s">
        <v>90</v>
      </c>
      <c r="C311" s="41"/>
      <c r="D311" s="41"/>
      <c r="E311" s="41"/>
      <c r="F311" s="41"/>
      <c r="G311" s="41"/>
      <c r="H311" s="1265" t="s">
        <v>2517</v>
      </c>
      <c r="I311" s="1265"/>
      <c r="J311" s="1265"/>
      <c r="K311" s="1265"/>
      <c r="L311" s="1265"/>
      <c r="M311" s="1265"/>
      <c r="N311" s="1265"/>
      <c r="O311" s="1265"/>
      <c r="P311" s="1265"/>
      <c r="Q311" s="1265"/>
      <c r="R311" s="1265"/>
      <c r="S311" s="41"/>
      <c r="T311" s="41" t="s">
        <v>90</v>
      </c>
      <c r="U311"/>
      <c r="V311" s="41"/>
      <c r="W311" s="41"/>
      <c r="X311" s="41"/>
      <c r="Y311" s="41"/>
      <c r="Z311"/>
      <c r="AA311" s="1265" t="s">
        <v>2512</v>
      </c>
      <c r="AB311" s="1265"/>
      <c r="AC311" s="1265"/>
      <c r="AD311" s="1265"/>
      <c r="AE311" s="1265"/>
      <c r="AF311" s="1265"/>
      <c r="AG311" s="1265"/>
      <c r="AH311" s="1265"/>
      <c r="AI311" s="1265"/>
      <c r="AJ311" s="1265"/>
      <c r="AK311" s="1265"/>
      <c r="AL311" s="10"/>
      <c r="AN311" s="279"/>
    </row>
    <row r="312" spans="2:40" s="4" customFormat="1" ht="12.75" customHeight="1">
      <c r="B312" s="41" t="s">
        <v>101</v>
      </c>
      <c r="C312" s="41"/>
      <c r="D312" s="41"/>
      <c r="E312" s="41"/>
      <c r="F312" s="41"/>
      <c r="G312" s="41"/>
      <c r="H312" s="1677" t="s">
        <v>2518</v>
      </c>
      <c r="I312" s="1677"/>
      <c r="J312" s="1677"/>
      <c r="K312" s="1677"/>
      <c r="L312" s="1677"/>
      <c r="M312" s="1677"/>
      <c r="N312" s="1677"/>
      <c r="O312" s="1677"/>
      <c r="P312" s="1677"/>
      <c r="Q312" s="1677"/>
      <c r="R312" s="1677"/>
      <c r="S312" s="41"/>
      <c r="T312" s="41" t="s">
        <v>101</v>
      </c>
      <c r="U312" s="41"/>
      <c r="V312" s="41"/>
      <c r="W312" s="41"/>
      <c r="X312" s="41"/>
      <c r="Y312" s="41"/>
      <c r="Z312" s="12"/>
      <c r="AA312" s="1677" t="s">
        <v>2513</v>
      </c>
      <c r="AB312" s="1677"/>
      <c r="AC312" s="1677"/>
      <c r="AD312" s="1677"/>
      <c r="AE312" s="1677"/>
      <c r="AF312" s="1677"/>
      <c r="AG312" s="1677"/>
      <c r="AH312" s="1677"/>
      <c r="AI312" s="1677"/>
      <c r="AJ312" s="1677"/>
      <c r="AK312" s="167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7" t="s">
        <v>2525</v>
      </c>
      <c r="I314" s="1117"/>
      <c r="J314" s="1117"/>
      <c r="K314" s="1117"/>
      <c r="L314" s="1117"/>
      <c r="M314" s="1117"/>
      <c r="N314" s="1117"/>
      <c r="O314" s="1117"/>
      <c r="P314" s="1117"/>
      <c r="Q314" s="1117"/>
      <c r="R314" s="1117"/>
      <c r="S314"/>
      <c r="T314" s="41" t="s">
        <v>89</v>
      </c>
      <c r="U314"/>
      <c r="V314" s="41"/>
      <c r="W314" s="41"/>
      <c r="X314" s="41"/>
      <c r="Y314" s="41"/>
      <c r="Z314"/>
      <c r="AA314" s="1117" t="s">
        <v>2520</v>
      </c>
      <c r="AB314" s="1117"/>
      <c r="AC314" s="1117"/>
      <c r="AD314" s="1117"/>
      <c r="AE314" s="1117"/>
      <c r="AF314" s="1117"/>
      <c r="AG314" s="1117"/>
      <c r="AH314" s="1117"/>
      <c r="AI314" s="1117"/>
      <c r="AJ314" s="1117"/>
      <c r="AK314" s="1117"/>
      <c r="AL314" s="10"/>
      <c r="AN314" s="279"/>
    </row>
    <row r="315" spans="2:40" s="4" customFormat="1" ht="12.75" customHeight="1">
      <c r="B315" s="41" t="s">
        <v>699</v>
      </c>
      <c r="C315" s="41"/>
      <c r="D315" s="41"/>
      <c r="E315" s="41"/>
      <c r="F315" s="41"/>
      <c r="G315"/>
      <c r="H315" s="1265" t="s">
        <v>2526</v>
      </c>
      <c r="I315" s="1265"/>
      <c r="J315" s="1265"/>
      <c r="K315" s="1265"/>
      <c r="L315" s="1265"/>
      <c r="M315" s="1265"/>
      <c r="N315" s="1265"/>
      <c r="O315" s="1265"/>
      <c r="P315" s="1265"/>
      <c r="Q315" s="1265"/>
      <c r="R315" s="1265"/>
      <c r="S315"/>
      <c r="T315" s="41" t="s">
        <v>699</v>
      </c>
      <c r="U315"/>
      <c r="V315" s="41"/>
      <c r="W315" s="41"/>
      <c r="X315" s="41"/>
      <c r="Y315" s="41"/>
      <c r="Z315"/>
      <c r="AA315" s="1265" t="s">
        <v>2521</v>
      </c>
      <c r="AB315" s="1265"/>
      <c r="AC315" s="1265"/>
      <c r="AD315" s="1265"/>
      <c r="AE315" s="1265"/>
      <c r="AF315" s="1265"/>
      <c r="AG315" s="1265"/>
      <c r="AH315" s="1265"/>
      <c r="AI315" s="1265"/>
      <c r="AJ315" s="1265"/>
      <c r="AK315" s="1265"/>
      <c r="AL315" s="10"/>
      <c r="AN315" s="279"/>
    </row>
    <row r="316" spans="2:40" s="4" customFormat="1" ht="12.75" customHeight="1">
      <c r="B316" s="41" t="s">
        <v>99</v>
      </c>
      <c r="C316" s="41"/>
      <c r="D316" s="41"/>
      <c r="E316" s="41"/>
      <c r="F316" s="41"/>
      <c r="G316"/>
      <c r="H316" s="1265" t="s">
        <v>2356</v>
      </c>
      <c r="I316" s="1265"/>
      <c r="J316" s="1265"/>
      <c r="K316" s="1265"/>
      <c r="L316" s="1265"/>
      <c r="M316" s="1265"/>
      <c r="N316" s="1265"/>
      <c r="O316" s="1265"/>
      <c r="P316" s="1265"/>
      <c r="Q316" s="1265"/>
      <c r="R316" s="1265"/>
      <c r="S316"/>
      <c r="T316" s="41" t="s">
        <v>99</v>
      </c>
      <c r="U316"/>
      <c r="V316" s="41"/>
      <c r="W316" s="41"/>
      <c r="X316" s="41"/>
      <c r="Y316" s="41"/>
      <c r="Z316"/>
      <c r="AA316" s="1265" t="s">
        <v>2509</v>
      </c>
      <c r="AB316" s="1265"/>
      <c r="AC316" s="1265"/>
      <c r="AD316" s="1265"/>
      <c r="AE316" s="1265"/>
      <c r="AF316" s="1265"/>
      <c r="AG316" s="1265"/>
      <c r="AH316" s="1265"/>
      <c r="AI316" s="1265"/>
      <c r="AJ316" s="1265"/>
      <c r="AK316" s="1265"/>
      <c r="AL316" s="10"/>
      <c r="AN316" s="279"/>
    </row>
    <row r="317" spans="2:40" s="4" customFormat="1" ht="12.75" customHeight="1">
      <c r="B317" s="41" t="s">
        <v>374</v>
      </c>
      <c r="C317" s="41"/>
      <c r="D317" s="41"/>
      <c r="E317" s="41"/>
      <c r="F317" s="41"/>
      <c r="G317"/>
      <c r="H317" s="1265"/>
      <c r="I317" s="1265"/>
      <c r="J317" s="1265"/>
      <c r="K317" s="1265"/>
      <c r="L317" s="1265"/>
      <c r="M317" s="1265"/>
      <c r="N317" s="1265"/>
      <c r="O317" s="1265"/>
      <c r="P317" s="1265"/>
      <c r="Q317" s="1265"/>
      <c r="R317" s="1265"/>
      <c r="S317"/>
      <c r="T317" s="41" t="s">
        <v>374</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375</v>
      </c>
      <c r="C318" s="41"/>
      <c r="D318" s="41"/>
      <c r="E318" s="41"/>
      <c r="F318" s="41"/>
      <c r="G318" s="41"/>
      <c r="H318" s="1416" t="s">
        <v>2527</v>
      </c>
      <c r="I318" s="1416"/>
      <c r="J318" s="1416"/>
      <c r="K318" s="1416"/>
      <c r="L318" s="1416"/>
      <c r="M318" s="1416"/>
      <c r="N318" s="5" t="s">
        <v>818</v>
      </c>
      <c r="O318" s="5"/>
      <c r="P318" s="1421"/>
      <c r="Q318" s="1421"/>
      <c r="R318" s="1421"/>
      <c r="S318" s="41"/>
      <c r="T318" s="41" t="s">
        <v>375</v>
      </c>
      <c r="U318"/>
      <c r="V318" s="41"/>
      <c r="W318" s="41"/>
      <c r="X318" s="41"/>
      <c r="Y318" s="41"/>
      <c r="Z318"/>
      <c r="AA318" s="1416" t="s">
        <v>2522</v>
      </c>
      <c r="AB318" s="1416"/>
      <c r="AC318" s="1416"/>
      <c r="AD318" s="1416"/>
      <c r="AE318" s="1416"/>
      <c r="AF318" s="1416"/>
      <c r="AG318" s="5" t="s">
        <v>818</v>
      </c>
      <c r="AH318" s="5"/>
      <c r="AI318" s="1421"/>
      <c r="AJ318" s="1421"/>
      <c r="AK318" s="1421"/>
      <c r="AL318" s="10"/>
      <c r="AN318" s="279"/>
    </row>
    <row r="319" spans="2:40" s="4" customFormat="1" ht="12.75" customHeight="1">
      <c r="B319" s="41" t="s">
        <v>88</v>
      </c>
      <c r="C319" s="41"/>
      <c r="D319" s="41"/>
      <c r="E319" s="41"/>
      <c r="F319" s="41"/>
      <c r="G319" s="41"/>
      <c r="H319" s="1265" t="s">
        <v>93</v>
      </c>
      <c r="I319" s="1265"/>
      <c r="J319" s="1265"/>
      <c r="K319" s="1265"/>
      <c r="L319" s="1265"/>
      <c r="M319" s="1265"/>
      <c r="N319" s="1265"/>
      <c r="O319" s="1265"/>
      <c r="P319" s="1265"/>
      <c r="Q319" s="1265"/>
      <c r="R319" s="1265"/>
      <c r="S319" s="41"/>
      <c r="T319" s="41" t="s">
        <v>88</v>
      </c>
      <c r="U319"/>
      <c r="V319" s="41"/>
      <c r="W319" s="41"/>
      <c r="X319" s="41"/>
      <c r="Y319" s="41"/>
      <c r="Z319"/>
      <c r="AA319" s="1265" t="s">
        <v>96</v>
      </c>
      <c r="AB319" s="1265"/>
      <c r="AC319" s="1265"/>
      <c r="AD319" s="1265"/>
      <c r="AE319" s="1265"/>
      <c r="AF319" s="1265"/>
      <c r="AG319" s="1265"/>
      <c r="AH319" s="1265"/>
      <c r="AI319" s="1265"/>
      <c r="AJ319" s="1265"/>
      <c r="AK319" s="1265"/>
      <c r="AL319" s="10"/>
      <c r="AN319" s="279"/>
    </row>
    <row r="320" spans="2:40" s="4" customFormat="1" ht="12.75" customHeight="1">
      <c r="B320" s="41" t="s">
        <v>90</v>
      </c>
      <c r="C320" s="41"/>
      <c r="D320" s="41"/>
      <c r="E320" s="41"/>
      <c r="F320" s="41"/>
      <c r="G320" s="41"/>
      <c r="H320" s="1265" t="s">
        <v>2528</v>
      </c>
      <c r="I320" s="1265"/>
      <c r="J320" s="1265"/>
      <c r="K320" s="1265"/>
      <c r="L320" s="1265"/>
      <c r="M320" s="1265"/>
      <c r="N320" s="1265"/>
      <c r="O320" s="1265"/>
      <c r="P320" s="1265"/>
      <c r="Q320" s="1265"/>
      <c r="R320" s="1265"/>
      <c r="S320" s="41"/>
      <c r="T320" s="41" t="s">
        <v>90</v>
      </c>
      <c r="U320"/>
      <c r="V320" s="41"/>
      <c r="W320" s="41"/>
      <c r="X320" s="41"/>
      <c r="Y320" s="41"/>
      <c r="Z320"/>
      <c r="AA320" s="1265" t="s">
        <v>2523</v>
      </c>
      <c r="AB320" s="1265"/>
      <c r="AC320" s="1265"/>
      <c r="AD320" s="1265"/>
      <c r="AE320" s="1265"/>
      <c r="AF320" s="1265"/>
      <c r="AG320" s="1265"/>
      <c r="AH320" s="1265"/>
      <c r="AI320" s="1265"/>
      <c r="AJ320" s="1265"/>
      <c r="AK320" s="1265"/>
      <c r="AL320" s="10"/>
      <c r="AN320" s="279"/>
    </row>
    <row r="321" spans="1:76" s="4" customFormat="1" ht="12.75" customHeight="1">
      <c r="B321" s="41" t="s">
        <v>101</v>
      </c>
      <c r="C321" s="41"/>
      <c r="D321" s="41"/>
      <c r="E321" s="41"/>
      <c r="F321" s="41"/>
      <c r="G321" s="41"/>
      <c r="H321" s="1677" t="s">
        <v>2529</v>
      </c>
      <c r="I321" s="1677"/>
      <c r="J321" s="1677"/>
      <c r="K321" s="1677"/>
      <c r="L321" s="1677"/>
      <c r="M321" s="1677"/>
      <c r="N321" s="1677"/>
      <c r="O321" s="1677"/>
      <c r="P321" s="1677"/>
      <c r="Q321" s="1677"/>
      <c r="R321" s="1677"/>
      <c r="S321" s="41"/>
      <c r="T321" s="41" t="s">
        <v>101</v>
      </c>
      <c r="U321" s="41"/>
      <c r="V321" s="41"/>
      <c r="W321" s="41"/>
      <c r="X321" s="41"/>
      <c r="Y321" s="41"/>
      <c r="Z321" s="12"/>
      <c r="AA321" s="1677" t="s">
        <v>2524</v>
      </c>
      <c r="AB321" s="1677"/>
      <c r="AC321" s="1677"/>
      <c r="AD321" s="1677"/>
      <c r="AE321" s="1677"/>
      <c r="AF321" s="1677"/>
      <c r="AG321" s="1677"/>
      <c r="AH321" s="1677"/>
      <c r="AI321" s="1677"/>
      <c r="AJ321" s="1677"/>
      <c r="AK321" s="167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7" t="s">
        <v>2530</v>
      </c>
      <c r="I323" s="1117"/>
      <c r="J323" s="1117"/>
      <c r="K323" s="1117"/>
      <c r="L323" s="1117"/>
      <c r="M323" s="1117"/>
      <c r="N323" s="1117"/>
      <c r="O323" s="1117"/>
      <c r="P323" s="1117"/>
      <c r="Q323" s="1117"/>
      <c r="R323" s="1117"/>
      <c r="S323"/>
      <c r="T323" s="41" t="s">
        <v>89</v>
      </c>
      <c r="U323"/>
      <c r="V323" s="41"/>
      <c r="W323" s="41"/>
      <c r="X323" s="41"/>
      <c r="Y323" s="41"/>
      <c r="Z323"/>
      <c r="AA323" s="1117"/>
      <c r="AB323" s="1117"/>
      <c r="AC323" s="1117"/>
      <c r="AD323" s="1117"/>
      <c r="AE323" s="1117"/>
      <c r="AF323" s="1117"/>
      <c r="AG323" s="1117"/>
      <c r="AH323" s="1117"/>
      <c r="AI323" s="1117"/>
      <c r="AJ323" s="1117"/>
      <c r="AK323" s="1117"/>
      <c r="AL323" s="41"/>
      <c r="AN323" s="279"/>
    </row>
    <row r="324" spans="1:76" s="4" customFormat="1" ht="12.75" customHeight="1">
      <c r="B324" s="41" t="s">
        <v>699</v>
      </c>
      <c r="C324" s="41"/>
      <c r="D324" s="41"/>
      <c r="E324" s="41"/>
      <c r="F324" s="41"/>
      <c r="G324"/>
      <c r="H324" s="1265" t="s">
        <v>2531</v>
      </c>
      <c r="I324" s="1265"/>
      <c r="J324" s="1265"/>
      <c r="K324" s="1265"/>
      <c r="L324" s="1265"/>
      <c r="M324" s="1265"/>
      <c r="N324" s="1265"/>
      <c r="O324" s="1265"/>
      <c r="P324" s="1265"/>
      <c r="Q324" s="1265"/>
      <c r="R324" s="1265"/>
      <c r="S324"/>
      <c r="T324" s="41" t="s">
        <v>699</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99</v>
      </c>
      <c r="C325" s="41"/>
      <c r="D325" s="41"/>
      <c r="E325" s="41"/>
      <c r="F325" s="41"/>
      <c r="G325"/>
      <c r="H325" s="1265" t="s">
        <v>2394</v>
      </c>
      <c r="I325" s="1265"/>
      <c r="J325" s="1265"/>
      <c r="K325" s="1265"/>
      <c r="L325" s="1265"/>
      <c r="M325" s="1265"/>
      <c r="N325" s="1265"/>
      <c r="O325" s="1265"/>
      <c r="P325" s="1265"/>
      <c r="Q325" s="1265"/>
      <c r="R325" s="1265"/>
      <c r="S325"/>
      <c r="T325" s="41" t="s">
        <v>99</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374</v>
      </c>
      <c r="C326" s="41"/>
      <c r="D326" s="41"/>
      <c r="E326" s="41"/>
      <c r="F326" s="41"/>
      <c r="G326"/>
      <c r="H326" s="1265" t="s">
        <v>2532</v>
      </c>
      <c r="I326" s="1265"/>
      <c r="J326" s="1265"/>
      <c r="K326" s="1265"/>
      <c r="L326" s="1265"/>
      <c r="M326" s="1265"/>
      <c r="N326" s="1265"/>
      <c r="O326" s="1265"/>
      <c r="P326" s="1265"/>
      <c r="Q326" s="1265"/>
      <c r="R326" s="1265"/>
      <c r="S326"/>
      <c r="T326" s="41" t="s">
        <v>374</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375</v>
      </c>
      <c r="C327" s="41"/>
      <c r="D327" s="41"/>
      <c r="E327" s="41"/>
      <c r="F327" s="41"/>
      <c r="G327" s="41"/>
      <c r="H327" s="1416" t="s">
        <v>2533</v>
      </c>
      <c r="I327" s="1416"/>
      <c r="J327" s="1416"/>
      <c r="K327" s="1416"/>
      <c r="L327" s="1416"/>
      <c r="M327" s="1416"/>
      <c r="N327" s="5" t="s">
        <v>818</v>
      </c>
      <c r="O327" s="5"/>
      <c r="P327" s="1421"/>
      <c r="Q327" s="1421"/>
      <c r="R327" s="1421"/>
      <c r="S327" s="41"/>
      <c r="T327" s="41" t="s">
        <v>375</v>
      </c>
      <c r="U327"/>
      <c r="V327" s="41"/>
      <c r="W327" s="41"/>
      <c r="X327" s="41"/>
      <c r="Y327" s="41"/>
      <c r="Z327"/>
      <c r="AA327" s="1416"/>
      <c r="AB327" s="1416"/>
      <c r="AC327" s="1416"/>
      <c r="AD327" s="1416"/>
      <c r="AE327" s="1416"/>
      <c r="AF327" s="1416"/>
      <c r="AG327" s="5" t="s">
        <v>818</v>
      </c>
      <c r="AH327" s="5"/>
      <c r="AI327" s="1421"/>
      <c r="AJ327" s="1421"/>
      <c r="AK327" s="1421"/>
      <c r="AL327" s="41"/>
      <c r="AN327" s="279"/>
    </row>
    <row r="328" spans="1:76" s="4" customFormat="1" ht="12.75" customHeight="1">
      <c r="B328" s="41" t="s">
        <v>88</v>
      </c>
      <c r="C328" s="41"/>
      <c r="D328" s="41"/>
      <c r="E328" s="41"/>
      <c r="F328" s="41"/>
      <c r="G328" s="41"/>
      <c r="H328" s="1265" t="s">
        <v>347</v>
      </c>
      <c r="I328" s="1265"/>
      <c r="J328" s="1265"/>
      <c r="K328" s="1265"/>
      <c r="L328" s="1265"/>
      <c r="M328" s="1265"/>
      <c r="N328" s="1265"/>
      <c r="O328" s="1265"/>
      <c r="P328" s="1265"/>
      <c r="Q328" s="1265"/>
      <c r="R328" s="1265"/>
      <c r="S328" s="41"/>
      <c r="T328" s="41" t="s">
        <v>88</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90</v>
      </c>
      <c r="C329" s="41"/>
      <c r="D329" s="41"/>
      <c r="E329" s="41"/>
      <c r="F329" s="41"/>
      <c r="G329" s="41"/>
      <c r="H329" s="1265" t="s">
        <v>2534</v>
      </c>
      <c r="I329" s="1265"/>
      <c r="J329" s="1265"/>
      <c r="K329" s="1265"/>
      <c r="L329" s="1265"/>
      <c r="M329" s="1265"/>
      <c r="N329" s="1265"/>
      <c r="O329" s="1265"/>
      <c r="P329" s="1265"/>
      <c r="Q329" s="1265"/>
      <c r="R329" s="1265"/>
      <c r="S329" s="41"/>
      <c r="T329" s="41" t="s">
        <v>90</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101</v>
      </c>
      <c r="C330" s="41"/>
      <c r="D330" s="41"/>
      <c r="E330" s="41"/>
      <c r="F330" s="41"/>
      <c r="G330" s="41"/>
      <c r="H330" s="1677" t="s">
        <v>2535</v>
      </c>
      <c r="I330" s="1677"/>
      <c r="J330" s="1677"/>
      <c r="K330" s="1677"/>
      <c r="L330" s="1677"/>
      <c r="M330" s="1677"/>
      <c r="N330" s="1677"/>
      <c r="O330" s="1677"/>
      <c r="P330" s="1677"/>
      <c r="Q330" s="1677"/>
      <c r="R330" s="1677"/>
      <c r="S330" s="41"/>
      <c r="T330" s="41" t="s">
        <v>101</v>
      </c>
      <c r="U330" s="41"/>
      <c r="V330" s="41"/>
      <c r="W330" s="41"/>
      <c r="X330" s="41"/>
      <c r="Y330" s="41"/>
      <c r="Z330" s="12"/>
      <c r="AA330" s="1677"/>
      <c r="AB330" s="1677"/>
      <c r="AC330" s="1677"/>
      <c r="AD330" s="1677"/>
      <c r="AE330" s="1677"/>
      <c r="AF330" s="1677"/>
      <c r="AG330" s="1677"/>
      <c r="AH330" s="1677"/>
      <c r="AI330" s="1677"/>
      <c r="AJ330" s="1677"/>
      <c r="AK330" s="167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7" t="s">
        <v>364</v>
      </c>
      <c r="AF333" s="1707"/>
      <c r="AG333" s="1707"/>
      <c r="AH333" s="1707"/>
      <c r="AI333" s="1707"/>
      <c r="AJ333" s="1707"/>
      <c r="AK333" s="1707"/>
      <c r="AL333" s="3"/>
      <c r="AM333" s="824"/>
      <c r="AN333" s="3"/>
    </row>
    <row r="334" spans="1:76" s="4" customFormat="1" ht="12.75" customHeight="1">
      <c r="A334" s="3"/>
      <c r="B334" s="5"/>
      <c r="C334" s="1708" t="s">
        <v>1826</v>
      </c>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8"/>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79"/>
      <c r="AO341" s="183"/>
    </row>
    <row r="342" spans="1:76" s="4" customFormat="1" ht="12.75" customHeight="1">
      <c r="A342" s="27"/>
      <c r="B342" s="26"/>
      <c r="C342" s="1708" t="s">
        <v>1827</v>
      </c>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79"/>
    </row>
    <row r="343" spans="1:76" s="4" customFormat="1" ht="12.75"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79"/>
    </row>
    <row r="344" spans="1:76" s="4" customFormat="1" ht="12.75" customHeight="1">
      <c r="A344" s="27"/>
      <c r="B344" s="26"/>
      <c r="C344" s="1708"/>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79"/>
      <c r="AQ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79"/>
      <c r="AQ345"/>
    </row>
    <row r="346" spans="1:76" s="4" customFormat="1" ht="12.6"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79"/>
      <c r="AQ346"/>
      <c r="AR346"/>
    </row>
    <row r="347" spans="1:76" s="4" customFormat="1" ht="12.75" customHeight="1">
      <c r="A347" s="27"/>
      <c r="B347" s="26"/>
      <c r="C347" s="1708" t="s">
        <v>2274</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79"/>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79"/>
      <c r="AR348"/>
    </row>
    <row r="349" spans="1:76" s="4" customFormat="1" ht="12.7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79"/>
      <c r="AR349"/>
    </row>
    <row r="350" spans="1:76" s="4" customFormat="1" ht="12.75" customHeight="1">
      <c r="A350" s="27"/>
      <c r="B350" s="26"/>
      <c r="C350" s="1708" t="s">
        <v>1828</v>
      </c>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79"/>
      <c r="AQ350"/>
      <c r="AR350"/>
    </row>
    <row r="351" spans="1:76" s="4" customFormat="1" ht="12.7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79"/>
      <c r="AQ351"/>
      <c r="AR351"/>
    </row>
    <row r="352" spans="1:76" s="4" customFormat="1" ht="13.3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79"/>
      <c r="AQ352"/>
      <c r="AR352"/>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79"/>
      <c r="AO353" s="168"/>
      <c r="AP353" s="168"/>
      <c r="AQ353"/>
    </row>
    <row r="354" spans="1:46" s="4" customFormat="1" ht="11.8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79"/>
      <c r="AO354" s="685" t="s">
        <v>900</v>
      </c>
      <c r="AP354" s="71">
        <f>IF(C379="Yes",5,0)</f>
        <v>0</v>
      </c>
      <c r="AS354" s="3" t="s">
        <v>1764</v>
      </c>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79"/>
      <c r="AO355" s="685"/>
      <c r="AP355" s="71"/>
      <c r="AS355" s="1736">
        <f>IF(AQ368=0,AQ381,AQ368)</f>
        <v>10</v>
      </c>
      <c r="AT355" s="1736"/>
    </row>
    <row r="356" spans="1:46" s="4" customFormat="1" ht="12.75" customHeight="1">
      <c r="A356" s="27"/>
      <c r="B356" s="26"/>
      <c r="C356" s="1708"/>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79"/>
      <c r="AO356" s="685" t="s">
        <v>901</v>
      </c>
      <c r="AP356" s="71">
        <f>IF(C389="Yes",5,0)</f>
        <v>0</v>
      </c>
      <c r="AS356" s="3" t="s">
        <v>1797</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79"/>
      <c r="AO357" s="685"/>
      <c r="AP357" s="71"/>
      <c r="AS357" s="1736">
        <f>IF(AND(AQ368&gt;0,AQ381&gt;0),(AQ368+AQ381)/2,0)</f>
        <v>0</v>
      </c>
      <c r="AT357" s="1736"/>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79"/>
      <c r="AO358" s="685" t="s">
        <v>907</v>
      </c>
      <c r="AP358" s="71">
        <f>IF(C399="Yes",7,0)</f>
        <v>0</v>
      </c>
    </row>
    <row r="359" spans="1:46" s="4" customFormat="1" ht="12.75" customHeight="1">
      <c r="A359" s="27"/>
      <c r="B359" s="26"/>
      <c r="C359" s="1708" t="s">
        <v>1829</v>
      </c>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79"/>
      <c r="AO359" s="279"/>
      <c r="AP359" s="71">
        <f>IF(C401="Yes",5,0)</f>
        <v>0</v>
      </c>
    </row>
    <row r="360" spans="1:46" s="4" customFormat="1" ht="12.75"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79"/>
      <c r="AO360" s="279"/>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79"/>
      <c r="AO361" s="685" t="s">
        <v>431</v>
      </c>
      <c r="AP361" s="71">
        <f>IF(C409="Yes",5,0)</f>
        <v>0</v>
      </c>
    </row>
    <row r="362" spans="1:46" s="4" customFormat="1" ht="11.8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79"/>
      <c r="AO362" s="279"/>
      <c r="AP362" s="71">
        <f>IF(C411="Yes",3,0)</f>
        <v>0</v>
      </c>
    </row>
    <row r="363" spans="1:46" s="4" customFormat="1" ht="12.6" customHeight="1">
      <c r="A363" s="27"/>
      <c r="B363" s="26"/>
      <c r="C363" s="1708"/>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79"/>
      <c r="AO363" s="279"/>
      <c r="AP363" s="71"/>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79"/>
      <c r="AO364" s="685" t="s">
        <v>171</v>
      </c>
      <c r="AP364" s="71">
        <f>IF(C414="Yes",5,0)</f>
        <v>0</v>
      </c>
    </row>
    <row r="365" spans="1:46" s="4" customFormat="1" ht="12.75"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79"/>
      <c r="AO365" s="685" t="s">
        <v>434</v>
      </c>
      <c r="AP365" s="71">
        <f>IF(C423="Yes",5,0)</f>
        <v>0</v>
      </c>
    </row>
    <row r="366" spans="1:46" s="4" customFormat="1" ht="12.75" customHeight="1">
      <c r="A366" s="27"/>
      <c r="B366" s="26"/>
      <c r="C366" s="1708" t="s">
        <v>1830</v>
      </c>
      <c r="D366" s="1708"/>
      <c r="E366" s="1708"/>
      <c r="F366" s="1708"/>
      <c r="G366" s="1708"/>
      <c r="H366" s="1708"/>
      <c r="I366" s="1708"/>
      <c r="J366" s="1708"/>
      <c r="K366" s="1708"/>
      <c r="L366" s="1708"/>
      <c r="M366" s="1708"/>
      <c r="N366" s="1708"/>
      <c r="O366" s="1708"/>
      <c r="P366" s="1708"/>
      <c r="Q366" s="1708"/>
      <c r="R366" s="1708"/>
      <c r="S366" s="1708"/>
      <c r="T366" s="1708"/>
      <c r="U366" s="1708"/>
      <c r="V366" s="1708"/>
      <c r="W366" s="1708"/>
      <c r="X366" s="1708"/>
      <c r="Y366" s="1708"/>
      <c r="Z366" s="1708"/>
      <c r="AA366" s="1708"/>
      <c r="AB366" s="1708"/>
      <c r="AC366" s="1708"/>
      <c r="AD366" s="1708"/>
      <c r="AE366" s="1708"/>
      <c r="AF366" s="1708"/>
      <c r="AG366" s="1708"/>
      <c r="AH366" s="1708"/>
      <c r="AI366" s="1708"/>
      <c r="AJ366" s="1708"/>
      <c r="AK366" s="27"/>
      <c r="AL366" s="27"/>
      <c r="AM366" s="27"/>
      <c r="AN366" s="279"/>
      <c r="AO366" s="279"/>
      <c r="AP366" s="71">
        <f>IF(C425="Yes",3,0)</f>
        <v>0</v>
      </c>
    </row>
    <row r="367" spans="1:46" s="4" customFormat="1" ht="12.75" customHeight="1">
      <c r="A367" s="27"/>
      <c r="B367" s="26"/>
      <c r="C367" s="1708"/>
      <c r="D367" s="1708"/>
      <c r="E367" s="1708"/>
      <c r="F367" s="1708"/>
      <c r="G367" s="1708"/>
      <c r="H367" s="1708"/>
      <c r="I367" s="1708"/>
      <c r="J367" s="1708"/>
      <c r="K367" s="1708"/>
      <c r="L367" s="1708"/>
      <c r="M367" s="1708"/>
      <c r="N367" s="1708"/>
      <c r="O367" s="1708"/>
      <c r="P367" s="1708"/>
      <c r="Q367" s="1708"/>
      <c r="R367" s="1708"/>
      <c r="S367" s="1708"/>
      <c r="T367" s="1708"/>
      <c r="U367" s="1708"/>
      <c r="V367" s="1708"/>
      <c r="W367" s="1708"/>
      <c r="X367" s="1708"/>
      <c r="Y367" s="1708"/>
      <c r="Z367" s="1708"/>
      <c r="AA367" s="1708"/>
      <c r="AB367" s="1708"/>
      <c r="AC367" s="1708"/>
      <c r="AD367" s="1708"/>
      <c r="AE367" s="1708"/>
      <c r="AF367" s="1708"/>
      <c r="AG367" s="1708"/>
      <c r="AH367" s="1708"/>
      <c r="AI367" s="1708"/>
      <c r="AJ367" s="1708"/>
      <c r="AK367" s="27"/>
      <c r="AL367" s="27"/>
      <c r="AM367" s="27"/>
      <c r="AN367" s="279"/>
      <c r="AO367" s="686"/>
      <c r="AP367" s="55"/>
    </row>
    <row r="368" spans="1:46" s="4" customFormat="1" ht="68.099999999999994" customHeight="1">
      <c r="A368" s="27"/>
      <c r="B368" s="26"/>
      <c r="C368" s="1708"/>
      <c r="D368" s="1708"/>
      <c r="E368" s="1708"/>
      <c r="F368" s="1708"/>
      <c r="G368" s="1708"/>
      <c r="H368" s="1708"/>
      <c r="I368" s="1708"/>
      <c r="J368" s="1708"/>
      <c r="K368" s="1708"/>
      <c r="L368" s="1708"/>
      <c r="M368" s="1708"/>
      <c r="N368" s="1708"/>
      <c r="O368" s="1708"/>
      <c r="P368" s="1708"/>
      <c r="Q368" s="1708"/>
      <c r="R368" s="1708"/>
      <c r="S368" s="1708"/>
      <c r="T368" s="1708"/>
      <c r="U368" s="1708"/>
      <c r="V368" s="1708"/>
      <c r="W368" s="1708"/>
      <c r="X368" s="1708"/>
      <c r="Y368" s="1708"/>
      <c r="Z368" s="1708"/>
      <c r="AA368" s="1708"/>
      <c r="AB368" s="1708"/>
      <c r="AC368" s="1708"/>
      <c r="AD368" s="1708"/>
      <c r="AE368" s="1708"/>
      <c r="AF368" s="1708"/>
      <c r="AG368" s="1708"/>
      <c r="AH368" s="1708"/>
      <c r="AI368" s="1708"/>
      <c r="AJ368" s="1708"/>
      <c r="AK368" s="27"/>
      <c r="AL368" s="27"/>
      <c r="AM368" s="27"/>
      <c r="AN368" s="279"/>
      <c r="AO368" s="687" t="s">
        <v>610</v>
      </c>
      <c r="AP368" s="166">
        <f>SUM(AP354:AP367)</f>
        <v>0</v>
      </c>
      <c r="AQ368" s="1513">
        <f>IF(AP368&gt;0,AP368,0)</f>
        <v>0</v>
      </c>
      <c r="AR368" s="1513"/>
    </row>
    <row r="369" spans="1:153" s="4" customFormat="1" ht="12.6" customHeight="1">
      <c r="A369" s="27"/>
      <c r="B369" s="26"/>
      <c r="C369" s="4" t="s">
        <v>1488</v>
      </c>
      <c r="AF369" s="27"/>
      <c r="AG369" s="27"/>
      <c r="AH369" s="27"/>
      <c r="AI369" s="27"/>
      <c r="AJ369" s="27"/>
      <c r="AK369" s="27"/>
      <c r="AL369" s="27"/>
      <c r="AM369" s="27"/>
      <c r="AN369" s="279"/>
      <c r="AO369" s="685" t="s">
        <v>742</v>
      </c>
      <c r="AP369" s="71">
        <f>IF(C432="Yes",5,0)</f>
        <v>5</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3">
        <f>Application!CQ657-U371</f>
        <v>0</v>
      </c>
      <c r="V370" s="1713"/>
      <c r="W370" s="1713"/>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4">
        <f>IF(Application!D214="SRO",Application!CQ636,Application!AG741)</f>
        <v>74</v>
      </c>
      <c r="V371" s="1714"/>
      <c r="W371" s="1714"/>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9" t="s">
        <v>1773</v>
      </c>
      <c r="G375" s="1709"/>
      <c r="H375" s="1709"/>
      <c r="I375" s="1709"/>
      <c r="J375" s="1709"/>
      <c r="K375" s="1709"/>
      <c r="L375" s="1709"/>
      <c r="M375" s="1709"/>
      <c r="N375" s="1709"/>
      <c r="O375" s="1709"/>
      <c r="P375" s="1709"/>
      <c r="Q375" s="1709"/>
      <c r="R375" s="1709"/>
      <c r="S375" s="1709"/>
      <c r="T375" s="1709"/>
      <c r="U375" s="1709"/>
      <c r="V375" s="1709"/>
      <c r="W375" s="1709"/>
      <c r="X375" s="1709"/>
      <c r="Y375" s="1709"/>
      <c r="Z375" s="1709"/>
      <c r="AA375" s="1709"/>
      <c r="AB375" s="1709"/>
      <c r="AC375" s="1709"/>
      <c r="AD375" s="1709"/>
      <c r="AE375" s="1709"/>
      <c r="AF375" s="1709"/>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78"/>
      <c r="AM376"/>
      <c r="AN376" s="279"/>
      <c r="AO376" s="685" t="s">
        <v>174</v>
      </c>
      <c r="AP376" s="71">
        <f>IF(C455="Yes",5,0)</f>
        <v>5</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6" t="s">
        <v>124</v>
      </c>
      <c r="D379" s="1108"/>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319</v>
      </c>
      <c r="AG379" s="1168"/>
      <c r="AH379" s="1168"/>
      <c r="AI379" s="1168"/>
      <c r="AJ379" s="1168"/>
      <c r="AK379" s="1168"/>
      <c r="AL379" s="171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513">
        <f>IF(AP381&gt;0,AP381,0)</f>
        <v>10</v>
      </c>
      <c r="AR381" s="151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9" t="s">
        <v>1772</v>
      </c>
      <c r="G384" s="1709"/>
      <c r="H384" s="1709"/>
      <c r="I384" s="1709"/>
      <c r="J384" s="1709"/>
      <c r="K384" s="1709"/>
      <c r="L384" s="1709"/>
      <c r="M384" s="1709"/>
      <c r="N384" s="1709"/>
      <c r="O384" s="1709"/>
      <c r="P384" s="1709"/>
      <c r="Q384" s="1709"/>
      <c r="R384" s="1709"/>
      <c r="S384" s="1709"/>
      <c r="T384" s="1709"/>
      <c r="U384" s="1709"/>
      <c r="V384" s="1709"/>
      <c r="W384" s="1709"/>
      <c r="X384" s="1709"/>
      <c r="Y384" s="1709"/>
      <c r="Z384" s="1709"/>
      <c r="AA384" s="1709"/>
      <c r="AB384" s="1709"/>
      <c r="AC384" s="1709"/>
      <c r="AD384" s="1709"/>
      <c r="AE384" s="1709"/>
      <c r="AF384" s="1709"/>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6" t="s">
        <v>124</v>
      </c>
      <c r="D389" s="1108"/>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319</v>
      </c>
      <c r="AG389" s="1168"/>
      <c r="AH389" s="1168"/>
      <c r="AI389" s="1168"/>
      <c r="AJ389" s="1168"/>
      <c r="AK389" s="1168"/>
      <c r="AL389" s="171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7"/>
      <c r="D391" s="1497"/>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7" t="s">
        <v>1936</v>
      </c>
      <c r="G394" s="1737"/>
      <c r="H394" s="1737"/>
      <c r="I394" s="1737"/>
      <c r="J394" s="1737"/>
      <c r="K394" s="1737"/>
      <c r="L394" s="1737"/>
      <c r="M394" s="1737"/>
      <c r="N394" s="1737"/>
      <c r="O394" s="1737"/>
      <c r="P394" s="1737"/>
      <c r="Q394" s="1737"/>
      <c r="R394" s="1737"/>
      <c r="S394" s="1737"/>
      <c r="T394" s="1737"/>
      <c r="U394" s="1737"/>
      <c r="V394" s="1737"/>
      <c r="W394" s="1737"/>
      <c r="X394" s="1737"/>
      <c r="Y394" s="1737"/>
      <c r="Z394" s="1737"/>
      <c r="AA394" s="1737"/>
      <c r="AB394" s="1737"/>
      <c r="AC394" s="1737"/>
      <c r="AD394" s="1737"/>
      <c r="AE394" s="1737"/>
      <c r="AF394" s="173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8"/>
      <c r="G395" s="1738"/>
      <c r="H395" s="1738"/>
      <c r="I395" s="1738"/>
      <c r="J395" s="1738"/>
      <c r="K395" s="1738"/>
      <c r="L395" s="1738"/>
      <c r="M395" s="1738"/>
      <c r="N395" s="1738"/>
      <c r="O395" s="1738"/>
      <c r="P395" s="1738"/>
      <c r="Q395" s="1738"/>
      <c r="R395" s="1738"/>
      <c r="S395" s="1738"/>
      <c r="T395" s="1738"/>
      <c r="U395" s="1738"/>
      <c r="V395" s="1738"/>
      <c r="W395" s="1738"/>
      <c r="X395" s="1738"/>
      <c r="Y395" s="1738"/>
      <c r="Z395" s="1738"/>
      <c r="AA395" s="1738"/>
      <c r="AB395" s="1738"/>
      <c r="AC395" s="1738"/>
      <c r="AD395" s="1738"/>
      <c r="AE395" s="1738"/>
      <c r="AF395" s="1738"/>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8"/>
      <c r="G396" s="1738"/>
      <c r="H396" s="1738"/>
      <c r="I396" s="1738"/>
      <c r="J396" s="1738"/>
      <c r="K396" s="1738"/>
      <c r="L396" s="1738"/>
      <c r="M396" s="1738"/>
      <c r="N396" s="1738"/>
      <c r="O396" s="1738"/>
      <c r="P396" s="1738"/>
      <c r="Q396" s="1738"/>
      <c r="R396" s="1738"/>
      <c r="S396" s="1738"/>
      <c r="T396" s="1738"/>
      <c r="U396" s="1738"/>
      <c r="V396" s="1738"/>
      <c r="W396" s="1738"/>
      <c r="X396" s="1738"/>
      <c r="Y396" s="1738"/>
      <c r="Z396" s="1738"/>
      <c r="AA396" s="1738"/>
      <c r="AB396" s="1738"/>
      <c r="AC396" s="1738"/>
      <c r="AD396" s="1738"/>
      <c r="AE396" s="1738"/>
      <c r="AF396" s="1738"/>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8"/>
      <c r="G397" s="1738"/>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8"/>
      <c r="G398" s="1738"/>
      <c r="H398" s="1738"/>
      <c r="I398" s="1738"/>
      <c r="J398" s="1738"/>
      <c r="K398" s="1738"/>
      <c r="L398" s="1738"/>
      <c r="M398" s="1738"/>
      <c r="N398" s="1738"/>
      <c r="O398" s="1738"/>
      <c r="P398" s="1738"/>
      <c r="Q398" s="1738"/>
      <c r="R398" s="1738"/>
      <c r="S398" s="1738"/>
      <c r="T398" s="1738"/>
      <c r="U398" s="1738"/>
      <c r="V398" s="1738"/>
      <c r="W398" s="1738"/>
      <c r="X398" s="1738"/>
      <c r="Y398" s="1738"/>
      <c r="Z398" s="1738"/>
      <c r="AA398" s="1738"/>
      <c r="AB398" s="1738"/>
      <c r="AC398" s="1738"/>
      <c r="AD398" s="1738"/>
      <c r="AE398" s="1738"/>
      <c r="AF398" s="1738"/>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6" t="s">
        <v>124</v>
      </c>
      <c r="D399" s="1108"/>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963</v>
      </c>
      <c r="AG399" s="1168"/>
      <c r="AH399" s="1168"/>
      <c r="AI399" s="1168"/>
      <c r="AJ399" s="1168"/>
      <c r="AK399" s="1168"/>
      <c r="AL399" s="171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6" t="s">
        <v>124</v>
      </c>
      <c r="D401" s="1108"/>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8" t="s">
        <v>319</v>
      </c>
      <c r="AG401" s="1168"/>
      <c r="AH401" s="1168"/>
      <c r="AI401" s="1168"/>
      <c r="AJ401" s="1168"/>
      <c r="AK401" s="1168"/>
      <c r="AL401" s="171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9" t="s">
        <v>1771</v>
      </c>
      <c r="G405" s="1709"/>
      <c r="H405" s="1709"/>
      <c r="I405" s="1709"/>
      <c r="J405" s="1709"/>
      <c r="K405" s="1709"/>
      <c r="L405" s="1709"/>
      <c r="M405" s="1709"/>
      <c r="N405" s="1709"/>
      <c r="O405" s="1709"/>
      <c r="P405" s="1709"/>
      <c r="Q405" s="1709"/>
      <c r="R405" s="1709"/>
      <c r="S405" s="1709"/>
      <c r="T405" s="1709"/>
      <c r="U405" s="1709"/>
      <c r="V405" s="1709"/>
      <c r="W405" s="1709"/>
      <c r="X405" s="1709"/>
      <c r="Y405" s="1709"/>
      <c r="Z405" s="1709"/>
      <c r="AA405" s="1709"/>
      <c r="AB405" s="1709"/>
      <c r="AC405" s="1709"/>
      <c r="AD405" s="1709"/>
      <c r="AE405" s="1709"/>
      <c r="AF405" s="1709"/>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6" t="s">
        <v>124</v>
      </c>
      <c r="D409" s="1108"/>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319</v>
      </c>
      <c r="AG409" s="1168"/>
      <c r="AH409" s="1168"/>
      <c r="AI409" s="1168"/>
      <c r="AJ409" s="1168"/>
      <c r="AK409" s="1168"/>
      <c r="AL409" s="171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6" t="s">
        <v>124</v>
      </c>
      <c r="D411" s="1108"/>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962</v>
      </c>
      <c r="AG411" s="1168"/>
      <c r="AH411" s="1168"/>
      <c r="AI411" s="1168"/>
      <c r="AJ411" s="1168"/>
      <c r="AK411" s="1168"/>
      <c r="AL411" s="171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6" t="s">
        <v>124</v>
      </c>
      <c r="D414" s="1108"/>
      <c r="E414" s="695" t="s">
        <v>193</v>
      </c>
      <c r="F414" s="1709" t="s">
        <v>1775</v>
      </c>
      <c r="G414" s="1709"/>
      <c r="H414" s="1709"/>
      <c r="I414" s="1709"/>
      <c r="J414" s="1709"/>
      <c r="K414" s="1709"/>
      <c r="L414" s="1709"/>
      <c r="M414" s="1709"/>
      <c r="N414" s="1709"/>
      <c r="O414" s="1709"/>
      <c r="P414" s="1709"/>
      <c r="Q414" s="1709"/>
      <c r="R414" s="1709"/>
      <c r="S414" s="1709"/>
      <c r="T414" s="1709"/>
      <c r="U414" s="1709"/>
      <c r="V414" s="1709"/>
      <c r="W414" s="1709"/>
      <c r="X414" s="1709"/>
      <c r="Y414" s="1709"/>
      <c r="Z414" s="1709"/>
      <c r="AA414" s="1709"/>
      <c r="AB414" s="1709"/>
      <c r="AC414" s="1709"/>
      <c r="AD414" s="1709"/>
      <c r="AE414" s="1709"/>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698" t="s">
        <v>319</v>
      </c>
      <c r="AG415" s="1698"/>
      <c r="AH415" s="1698"/>
      <c r="AI415" s="1698"/>
      <c r="AJ415" s="1698"/>
      <c r="AK415" s="1698"/>
      <c r="AL415" s="171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9" t="s">
        <v>1777</v>
      </c>
      <c r="G419" s="1709"/>
      <c r="H419" s="1709"/>
      <c r="I419" s="1709"/>
      <c r="J419" s="1709"/>
      <c r="K419" s="1709"/>
      <c r="L419" s="1709"/>
      <c r="M419" s="1709"/>
      <c r="N419" s="1709"/>
      <c r="O419" s="1709"/>
      <c r="P419" s="1709"/>
      <c r="Q419" s="1709"/>
      <c r="R419" s="1709"/>
      <c r="S419" s="1709"/>
      <c r="T419" s="1709"/>
      <c r="U419" s="1709"/>
      <c r="V419" s="1709"/>
      <c r="W419" s="1709"/>
      <c r="X419" s="1709"/>
      <c r="Y419" s="1709"/>
      <c r="Z419" s="1709"/>
      <c r="AA419" s="1709"/>
      <c r="AB419" s="1709"/>
      <c r="AC419" s="1709"/>
      <c r="AD419" s="1709"/>
      <c r="AE419" s="1709"/>
      <c r="AF419" s="715"/>
      <c r="AG419" s="715"/>
      <c r="AH419" s="715"/>
      <c r="AI419" s="715"/>
      <c r="AJ419" s="715"/>
      <c r="AK419" s="715"/>
      <c r="AL419" s="716"/>
      <c r="AM419"/>
    </row>
    <row r="420" spans="1:55">
      <c r="A420" s="5"/>
      <c r="C420" s="701"/>
      <c r="E420" s="192"/>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2"/>
      <c r="AM420"/>
    </row>
    <row r="421" spans="1:55" s="4" customFormat="1" ht="12.75" customHeight="1">
      <c r="A421" s="5"/>
      <c r="B421" s="21"/>
      <c r="C421" s="701"/>
      <c r="D421" s="21"/>
      <c r="E421" s="192"/>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2"/>
      <c r="AM421"/>
      <c r="AN421" s="279"/>
    </row>
    <row r="422" spans="1:55" s="4" customFormat="1" ht="12.75" customHeight="1">
      <c r="A422" s="5"/>
      <c r="B422" s="21"/>
      <c r="C422" s="704"/>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2"/>
      <c r="AM422"/>
      <c r="AN422" s="279"/>
    </row>
    <row r="423" spans="1:55" s="4" customFormat="1" ht="12.75" customHeight="1">
      <c r="A423" s="5"/>
      <c r="B423" s="21"/>
      <c r="C423" s="1706" t="s">
        <v>124</v>
      </c>
      <c r="D423" s="1108"/>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319</v>
      </c>
      <c r="AG423" s="1698"/>
      <c r="AH423" s="1698"/>
      <c r="AI423" s="1698"/>
      <c r="AJ423" s="1698"/>
      <c r="AK423" s="1698"/>
      <c r="AL423" s="1711"/>
      <c r="AM423"/>
      <c r="AN423" s="279"/>
    </row>
    <row r="424" spans="1:55" s="4" customFormat="1" ht="12.75" customHeight="1">
      <c r="A424" s="5"/>
      <c r="B424" s="21"/>
      <c r="C424" s="704"/>
      <c r="AL424" s="702"/>
      <c r="AM424"/>
      <c r="AN424" s="279"/>
    </row>
    <row r="425" spans="1:55" s="4" customFormat="1" ht="12.75" customHeight="1">
      <c r="A425" s="5"/>
      <c r="B425" s="21"/>
      <c r="C425" s="1706" t="s">
        <v>124</v>
      </c>
      <c r="D425" s="1108"/>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962</v>
      </c>
      <c r="AG425" s="1698"/>
      <c r="AH425" s="1698"/>
      <c r="AI425" s="1698"/>
      <c r="AJ425" s="1698"/>
      <c r="AK425" s="1698"/>
      <c r="AL425" s="171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9" t="s">
        <v>1778</v>
      </c>
      <c r="G429" s="1709"/>
      <c r="H429" s="1709"/>
      <c r="I429" s="1709"/>
      <c r="J429" s="1709"/>
      <c r="K429" s="1709"/>
      <c r="L429" s="1709"/>
      <c r="M429" s="1709"/>
      <c r="N429" s="1709"/>
      <c r="O429" s="1709"/>
      <c r="P429" s="1709"/>
      <c r="Q429" s="1709"/>
      <c r="R429" s="1709"/>
      <c r="S429" s="1709"/>
      <c r="T429" s="1709"/>
      <c r="U429" s="1709"/>
      <c r="V429" s="1709"/>
      <c r="W429" s="1709"/>
      <c r="X429" s="1709"/>
      <c r="Y429" s="1709"/>
      <c r="Z429" s="1709"/>
      <c r="AA429" s="1709"/>
      <c r="AB429" s="1709"/>
      <c r="AC429" s="1709"/>
      <c r="AD429" s="1709"/>
      <c r="AE429" s="1709"/>
      <c r="AF429" s="694"/>
      <c r="AG429" s="694"/>
      <c r="AH429" s="694"/>
      <c r="AI429" s="694"/>
      <c r="AJ429" s="694"/>
      <c r="AK429" s="694"/>
      <c r="AL429" s="718"/>
      <c r="AM429"/>
      <c r="AN429" s="279"/>
    </row>
    <row r="430" spans="1:55" s="4" customFormat="1" ht="12.75" customHeight="1">
      <c r="A430" s="5"/>
      <c r="B430" s="73"/>
      <c r="C430" s="719"/>
      <c r="D430" s="73"/>
      <c r="E430" s="192"/>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2"/>
      <c r="AM430"/>
      <c r="AN430" s="279"/>
    </row>
    <row r="431" spans="1:55" s="4" customFormat="1" ht="12.6" customHeight="1">
      <c r="A431" s="5"/>
      <c r="B431" s="73"/>
      <c r="C431" s="719"/>
      <c r="D431" s="73"/>
      <c r="E431" s="192"/>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2"/>
      <c r="AM431"/>
      <c r="AN431" s="279"/>
    </row>
    <row r="432" spans="1:55" s="4" customFormat="1" ht="12.75" customHeight="1">
      <c r="A432" s="5"/>
      <c r="B432" s="73"/>
      <c r="C432" s="1706" t="s">
        <v>108</v>
      </c>
      <c r="D432" s="1108"/>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319</v>
      </c>
      <c r="AG432" s="1698"/>
      <c r="AH432" s="1698"/>
      <c r="AI432" s="1698"/>
      <c r="AJ432" s="1698"/>
      <c r="AK432" s="1698"/>
      <c r="AL432" s="1711"/>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667</v>
      </c>
      <c r="F435" s="1709" t="s">
        <v>1779</v>
      </c>
      <c r="G435" s="1709"/>
      <c r="H435" s="1709"/>
      <c r="I435" s="1709"/>
      <c r="J435" s="1709"/>
      <c r="K435" s="1709"/>
      <c r="L435" s="1709"/>
      <c r="M435" s="1709"/>
      <c r="N435" s="1709"/>
      <c r="O435" s="1709"/>
      <c r="P435" s="1709"/>
      <c r="Q435" s="1709"/>
      <c r="R435" s="1709"/>
      <c r="S435" s="1709"/>
      <c r="T435" s="1709"/>
      <c r="U435" s="1709"/>
      <c r="V435" s="1709"/>
      <c r="W435" s="1709"/>
      <c r="X435" s="1709"/>
      <c r="Y435" s="1709"/>
      <c r="Z435" s="1709"/>
      <c r="AA435" s="1709"/>
      <c r="AB435" s="1709"/>
      <c r="AC435" s="1709"/>
      <c r="AD435" s="1709"/>
      <c r="AE435" s="1709"/>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6"/>
      <c r="AG436" s="106"/>
      <c r="AH436" s="106"/>
      <c r="AI436" s="106"/>
      <c r="AJ436" s="106"/>
      <c r="AK436" s="106"/>
      <c r="AL436" s="781"/>
      <c r="AM436"/>
      <c r="AO436" s="4"/>
      <c r="AP436" s="4"/>
    </row>
    <row r="437" spans="1:60" s="4" customFormat="1" ht="12.75" customHeight="1">
      <c r="A437" s="5"/>
      <c r="B437" s="73"/>
      <c r="C437" s="719"/>
      <c r="D437" s="73"/>
      <c r="E437" s="192"/>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6"/>
      <c r="AG437" s="106"/>
      <c r="AH437" s="106"/>
      <c r="AI437" s="106"/>
      <c r="AJ437" s="106"/>
      <c r="AK437" s="106"/>
      <c r="AL437" s="781"/>
      <c r="AM437"/>
      <c r="AN437" s="279"/>
    </row>
    <row r="438" spans="1:60" s="4" customFormat="1" ht="12.75" customHeight="1">
      <c r="A438" s="5"/>
      <c r="B438" s="73"/>
      <c r="C438" s="720"/>
      <c r="D438" s="1"/>
      <c r="E438" s="223"/>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6"/>
      <c r="AG439" s="106"/>
      <c r="AH439" s="106"/>
      <c r="AI439" s="106"/>
      <c r="AJ439" s="106"/>
      <c r="AK439" s="106"/>
      <c r="AL439" s="781"/>
      <c r="AM439"/>
      <c r="AN439" s="279"/>
    </row>
    <row r="440" spans="1:60" s="4" customFormat="1" ht="12.75" customHeight="1">
      <c r="A440" s="5"/>
      <c r="B440" s="73"/>
      <c r="C440" s="720"/>
      <c r="D440" s="1"/>
      <c r="E440" s="223"/>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6"/>
      <c r="AG440" s="106"/>
      <c r="AH440" s="106"/>
      <c r="AI440" s="106"/>
      <c r="AJ440" s="106"/>
      <c r="AK440" s="106"/>
      <c r="AL440" s="781"/>
      <c r="AM440"/>
      <c r="AN440" s="279"/>
    </row>
    <row r="441" spans="1:60" s="4" customFormat="1" ht="12.75" customHeight="1">
      <c r="A441" s="5"/>
      <c r="B441" s="73"/>
      <c r="C441" s="720"/>
      <c r="D441" s="1"/>
      <c r="E441" s="223"/>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6"/>
      <c r="AG441" s="106"/>
      <c r="AH441" s="106"/>
      <c r="AI441" s="106"/>
      <c r="AJ441" s="106"/>
      <c r="AK441" s="106"/>
      <c r="AL441" s="781"/>
      <c r="AM441"/>
      <c r="AN441" s="279"/>
    </row>
    <row r="442" spans="1:60" s="4" customFormat="1" ht="12.75" customHeight="1">
      <c r="A442" s="5"/>
      <c r="B442" s="73"/>
      <c r="C442" s="720"/>
      <c r="D442" s="1"/>
      <c r="E442" s="223"/>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6"/>
      <c r="AG442" s="106"/>
      <c r="AH442" s="106"/>
      <c r="AI442" s="106"/>
      <c r="AJ442" s="106"/>
      <c r="AK442" s="106"/>
      <c r="AL442" s="781"/>
      <c r="AM442"/>
      <c r="AN442" s="279"/>
    </row>
    <row r="443" spans="1:60" s="4" customFormat="1" ht="17.25" customHeight="1">
      <c r="A443" s="5"/>
      <c r="B443" s="73"/>
      <c r="C443" s="720"/>
      <c r="D443" s="1"/>
      <c r="E443" s="223"/>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2"/>
      <c r="AM443"/>
      <c r="AN443" s="279"/>
    </row>
    <row r="444" spans="1:60" s="4" customFormat="1" ht="12.75" customHeight="1">
      <c r="A444" s="5"/>
      <c r="B444" s="21"/>
      <c r="C444" s="1706" t="s">
        <v>124</v>
      </c>
      <c r="D444" s="1108"/>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319</v>
      </c>
      <c r="AG444" s="1698"/>
      <c r="AH444" s="1698"/>
      <c r="AI444" s="1698"/>
      <c r="AJ444" s="1698"/>
      <c r="AK444" s="1698"/>
      <c r="AL444" s="171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9" t="s">
        <v>1782</v>
      </c>
      <c r="G447" s="1709"/>
      <c r="H447" s="1709"/>
      <c r="I447" s="1709"/>
      <c r="J447" s="1709"/>
      <c r="K447" s="1709"/>
      <c r="L447" s="1709"/>
      <c r="M447" s="1709"/>
      <c r="N447" s="1709"/>
      <c r="O447" s="1709"/>
      <c r="P447" s="1709"/>
      <c r="Q447" s="1709"/>
      <c r="R447" s="1709"/>
      <c r="S447" s="1709"/>
      <c r="T447" s="1709"/>
      <c r="U447" s="1709"/>
      <c r="V447" s="1709"/>
      <c r="W447" s="1709"/>
      <c r="X447" s="1709"/>
      <c r="Y447" s="1709"/>
      <c r="Z447" s="1709"/>
      <c r="AA447" s="1709"/>
      <c r="AB447" s="1709"/>
      <c r="AC447" s="1709"/>
      <c r="AD447" s="1709"/>
      <c r="AE447" s="1709"/>
      <c r="AF447" s="694"/>
      <c r="AG447" s="694"/>
      <c r="AH447" s="694"/>
      <c r="AI447" s="694"/>
      <c r="AJ447" s="694"/>
      <c r="AK447" s="694"/>
      <c r="AL447" s="718"/>
      <c r="AM447"/>
      <c r="AN447" s="279"/>
    </row>
    <row r="448" spans="1:60" s="4" customFormat="1" ht="12.75" customHeight="1">
      <c r="A448" s="5"/>
      <c r="B448" s="73"/>
      <c r="C448" s="720"/>
      <c r="D448" s="1"/>
      <c r="E448" s="223"/>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78"/>
      <c r="AM448"/>
      <c r="AN448" s="279"/>
    </row>
    <row r="449" spans="1:49" s="4" customFormat="1" ht="12.75" customHeight="1">
      <c r="A449" s="5"/>
      <c r="B449" s="73"/>
      <c r="C449" s="720"/>
      <c r="D449" s="1"/>
      <c r="E449" s="223"/>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78"/>
      <c r="AM449"/>
      <c r="AN449" s="279"/>
    </row>
    <row r="450" spans="1:49" s="4" customFormat="1" ht="12.75" customHeight="1">
      <c r="A450" s="5"/>
      <c r="B450" s="73"/>
      <c r="C450" s="720"/>
      <c r="D450" s="1"/>
      <c r="E450" s="223"/>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2"/>
      <c r="AM450"/>
      <c r="AN450" s="279"/>
    </row>
    <row r="451" spans="1:49" s="4" customFormat="1" ht="12.75" customHeight="1">
      <c r="A451" s="5"/>
      <c r="B451" s="73"/>
      <c r="C451" s="1706" t="s">
        <v>124</v>
      </c>
      <c r="D451" s="1108"/>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319</v>
      </c>
      <c r="AG451" s="1698"/>
      <c r="AH451" s="1698"/>
      <c r="AI451" s="1698"/>
      <c r="AJ451" s="1698"/>
      <c r="AK451" s="1698"/>
      <c r="AL451" s="171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0" t="s">
        <v>108</v>
      </c>
      <c r="D455" s="1721"/>
      <c r="E455" s="695" t="s">
        <v>967</v>
      </c>
      <c r="F455" s="1709" t="s">
        <v>969</v>
      </c>
      <c r="G455" s="1709"/>
      <c r="H455" s="1709"/>
      <c r="I455" s="1709"/>
      <c r="J455" s="1709"/>
      <c r="K455" s="1709"/>
      <c r="L455" s="1709"/>
      <c r="M455" s="1709"/>
      <c r="N455" s="1709"/>
      <c r="O455" s="1709"/>
      <c r="P455" s="1709"/>
      <c r="Q455" s="1709"/>
      <c r="R455" s="1709"/>
      <c r="S455" s="1709"/>
      <c r="T455" s="1709"/>
      <c r="U455" s="1709"/>
      <c r="V455" s="1709"/>
      <c r="W455" s="1709"/>
      <c r="X455" s="1709"/>
      <c r="Y455" s="1709"/>
      <c r="Z455" s="1709"/>
      <c r="AA455" s="1709"/>
      <c r="AB455" s="1709"/>
      <c r="AC455" s="1709"/>
      <c r="AD455" s="1709"/>
      <c r="AE455" s="1709"/>
      <c r="AF455" s="1728" t="s">
        <v>319</v>
      </c>
      <c r="AG455" s="1728"/>
      <c r="AH455" s="1728"/>
      <c r="AI455" s="1728"/>
      <c r="AJ455" s="1728"/>
      <c r="AK455" s="1728"/>
      <c r="AL455" s="1729"/>
      <c r="AM455"/>
      <c r="AN455" s="671"/>
      <c r="AQ455" s="164"/>
    </row>
    <row r="456" spans="1:49" s="4" customFormat="1" ht="12.75" customHeight="1">
      <c r="A456" s="5"/>
      <c r="B456" s="73"/>
      <c r="C456" s="720"/>
      <c r="D456" s="1"/>
      <c r="E456" s="223"/>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20" t="s">
        <v>124</v>
      </c>
      <c r="D459" s="1721"/>
      <c r="E459" s="695" t="s">
        <v>968</v>
      </c>
      <c r="F459" s="1709" t="s">
        <v>1819</v>
      </c>
      <c r="G459" s="1709"/>
      <c r="H459" s="1709"/>
      <c r="I459" s="1709"/>
      <c r="J459" s="1709"/>
      <c r="K459" s="1709"/>
      <c r="L459" s="1709"/>
      <c r="M459" s="1709"/>
      <c r="N459" s="1709"/>
      <c r="O459" s="1709"/>
      <c r="P459" s="1709"/>
      <c r="Q459" s="1709"/>
      <c r="R459" s="1709"/>
      <c r="S459" s="1709"/>
      <c r="T459" s="1709"/>
      <c r="U459" s="1709"/>
      <c r="V459" s="1709"/>
      <c r="W459" s="1709"/>
      <c r="X459" s="1709"/>
      <c r="Y459" s="1709"/>
      <c r="Z459" s="1709"/>
      <c r="AA459" s="1709"/>
      <c r="AB459" s="1709"/>
      <c r="AC459" s="1709"/>
      <c r="AD459" s="1709"/>
      <c r="AE459" s="1709"/>
      <c r="AF459" s="1728" t="s">
        <v>319</v>
      </c>
      <c r="AG459" s="1728"/>
      <c r="AH459" s="1728"/>
      <c r="AI459" s="1728"/>
      <c r="AJ459" s="1728"/>
      <c r="AK459" s="1728"/>
      <c r="AL459" s="1729"/>
      <c r="AM459"/>
      <c r="AN459" s="667"/>
      <c r="AO459" s="4" t="s">
        <v>1333</v>
      </c>
      <c r="AP459" s="4">
        <v>5</v>
      </c>
      <c r="AQ459" s="5"/>
    </row>
    <row r="460" spans="1:49" s="4" customFormat="1" ht="12.75" customHeight="1">
      <c r="A460" s="5"/>
      <c r="B460" s="21"/>
      <c r="C460" s="701"/>
      <c r="D460" s="21"/>
      <c r="E460" s="192"/>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2"/>
      <c r="AM460"/>
      <c r="AN460" s="667"/>
      <c r="AO460" s="4" t="s">
        <v>1329</v>
      </c>
      <c r="AP460" s="4">
        <v>5</v>
      </c>
    </row>
    <row r="461" spans="1:49" s="4" customFormat="1" ht="12.75" customHeight="1">
      <c r="A461" s="5"/>
      <c r="B461" s="21"/>
      <c r="C461" s="701"/>
      <c r="D461" s="21"/>
      <c r="E461" s="192"/>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2"/>
      <c r="AM461"/>
      <c r="AN461" s="667"/>
      <c r="AO461" s="4" t="s">
        <v>1330</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966</v>
      </c>
      <c r="F464" s="1709" t="s">
        <v>1820</v>
      </c>
      <c r="G464" s="1709"/>
      <c r="H464" s="1709"/>
      <c r="I464" s="1709"/>
      <c r="J464" s="1709"/>
      <c r="K464" s="1709"/>
      <c r="L464" s="1709"/>
      <c r="M464" s="1709"/>
      <c r="N464" s="1709"/>
      <c r="O464" s="1709"/>
      <c r="P464" s="1709"/>
      <c r="Q464" s="1709"/>
      <c r="R464" s="1709"/>
      <c r="S464" s="1709"/>
      <c r="T464" s="1709"/>
      <c r="U464" s="1709"/>
      <c r="V464" s="1709"/>
      <c r="W464" s="1709"/>
      <c r="X464" s="1709"/>
      <c r="Y464" s="1709"/>
      <c r="Z464" s="1709"/>
      <c r="AA464" s="1709"/>
      <c r="AB464" s="1709"/>
      <c r="AC464" s="1709"/>
      <c r="AD464" s="1709"/>
      <c r="AE464" s="1709"/>
      <c r="AF464" s="1709"/>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2"/>
      <c r="AM465"/>
      <c r="AN465" s="279"/>
      <c r="AS465" s="343"/>
      <c r="AW465" s="343" t="s">
        <v>975</v>
      </c>
      <c r="BA465" s="343" t="s">
        <v>976</v>
      </c>
    </row>
    <row r="466" spans="1:54" s="4" customFormat="1" ht="12.75" customHeight="1">
      <c r="A466" s="5"/>
      <c r="B466" s="21"/>
      <c r="C466" s="704"/>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6" t="s">
        <v>124</v>
      </c>
      <c r="D468" s="1108"/>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319</v>
      </c>
      <c r="AG468" s="1168"/>
      <c r="AH468" s="1168"/>
      <c r="AI468" s="1168"/>
      <c r="AJ468" s="1168"/>
      <c r="AK468" s="1168"/>
      <c r="AL468" s="1712"/>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2">
        <f>IF(AS357=0,AS355,AS357)</f>
        <v>10</v>
      </c>
      <c r="AL474" s="1273"/>
      <c r="AM474" s="127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68" t="s">
        <v>1256</v>
      </c>
      <c r="AF477" s="1168"/>
      <c r="AG477" s="1168"/>
      <c r="AH477" s="1168"/>
      <c r="AI477" s="1168"/>
      <c r="AJ477" s="1168"/>
      <c r="AK477" s="1168"/>
      <c r="AL477" s="18"/>
      <c r="AN477" s="279"/>
      <c r="AO477" s="4" t="s">
        <v>970</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7" t="s">
        <v>124</v>
      </c>
      <c r="D483" s="1718"/>
      <c r="E483" s="746" t="s">
        <v>195</v>
      </c>
      <c r="F483" s="1699" t="s">
        <v>972</v>
      </c>
      <c r="G483" s="1699"/>
      <c r="H483" s="1699"/>
      <c r="I483" s="1699"/>
      <c r="J483" s="1699"/>
      <c r="K483" s="1699"/>
      <c r="L483" s="1699"/>
      <c r="M483" s="1699"/>
      <c r="N483" s="1699"/>
      <c r="O483" s="1699"/>
      <c r="P483" s="1699"/>
      <c r="Q483" s="1699"/>
      <c r="R483" s="1699"/>
      <c r="S483" s="1699"/>
      <c r="T483" s="1699"/>
      <c r="U483" s="1699"/>
      <c r="V483" s="1699"/>
      <c r="W483" s="1699"/>
      <c r="X483" s="1699"/>
      <c r="Y483" s="1699"/>
      <c r="Z483" s="1699"/>
      <c r="AA483" s="1699"/>
      <c r="AB483" s="1699"/>
      <c r="AC483" s="1699"/>
      <c r="AD483" s="1699"/>
      <c r="AE483" s="1699"/>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700"/>
      <c r="G484" s="1700"/>
      <c r="H484" s="1700"/>
      <c r="I484" s="1700"/>
      <c r="J484" s="1700"/>
      <c r="K484" s="1700"/>
      <c r="L484" s="1700"/>
      <c r="M484" s="1700"/>
      <c r="N484" s="1700"/>
      <c r="O484" s="1700"/>
      <c r="P484" s="1700"/>
      <c r="Q484" s="1700"/>
      <c r="R484" s="1700"/>
      <c r="S484" s="1700"/>
      <c r="T484" s="1700"/>
      <c r="U484" s="1700"/>
      <c r="V484" s="1700"/>
      <c r="W484" s="1700"/>
      <c r="X484" s="1700"/>
      <c r="Y484" s="1700"/>
      <c r="Z484" s="1700"/>
      <c r="AA484" s="1700"/>
      <c r="AB484" s="1700"/>
      <c r="AC484" s="1700"/>
      <c r="AD484" s="1700"/>
      <c r="AE484" s="1700"/>
      <c r="AG484" s="19"/>
      <c r="AH484" s="19"/>
      <c r="AI484" s="19"/>
      <c r="AJ484" s="19"/>
      <c r="AK484" s="702"/>
      <c r="AN484" s="279"/>
      <c r="AO484" s="4" t="s">
        <v>1332</v>
      </c>
      <c r="AP484" s="4">
        <v>1</v>
      </c>
    </row>
    <row r="485" spans="1:50" s="4" customFormat="1" ht="12.75" hidden="1" customHeight="1">
      <c r="C485" s="724"/>
      <c r="D485" s="711"/>
      <c r="E485" s="725"/>
      <c r="F485" s="1726" t="s">
        <v>124</v>
      </c>
      <c r="G485" s="1726"/>
      <c r="H485" s="1726"/>
      <c r="I485" s="1726"/>
      <c r="J485" s="1726"/>
      <c r="K485" s="1726"/>
      <c r="L485" s="1726"/>
      <c r="M485" s="1726"/>
      <c r="N485" s="1726"/>
      <c r="O485" s="1726"/>
      <c r="P485" s="1726"/>
      <c r="Q485" s="1726"/>
      <c r="R485" s="1726"/>
      <c r="S485" s="1726"/>
      <c r="T485" s="1726"/>
      <c r="U485" s="1726"/>
      <c r="V485" s="1726"/>
      <c r="W485" s="1726"/>
      <c r="X485" s="1726"/>
      <c r="Y485" s="1726"/>
      <c r="Z485" s="1726"/>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0" t="s">
        <v>108</v>
      </c>
      <c r="D487" s="1721"/>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7" t="s">
        <v>124</v>
      </c>
      <c r="W490" s="1697"/>
      <c r="X490" s="1697"/>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7" t="s">
        <v>124</v>
      </c>
      <c r="W492" s="1697"/>
      <c r="X492" s="1697"/>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1338</v>
      </c>
      <c r="M497" s="141"/>
      <c r="N497" s="141"/>
      <c r="O497" s="141"/>
      <c r="P497" s="141"/>
      <c r="Q497" s="19"/>
      <c r="R497" s="19"/>
      <c r="S497" s="19"/>
      <c r="T497" s="19"/>
      <c r="U497" s="19"/>
      <c r="V497" s="1697" t="s">
        <v>124</v>
      </c>
      <c r="W497" s="1697"/>
      <c r="X497" s="1697"/>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413"/>
      <c r="E500" s="1413"/>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7" t="s">
        <v>124</v>
      </c>
      <c r="W501" s="1697"/>
      <c r="X501" s="1697"/>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7" t="s">
        <v>124</v>
      </c>
      <c r="W503" s="1697"/>
      <c r="X503" s="1697"/>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8" t="s">
        <v>657</v>
      </c>
      <c r="AV504" s="1779"/>
      <c r="AW504" s="1779"/>
      <c r="AX504" s="1779"/>
      <c r="AY504" s="1779"/>
      <c r="AZ504" s="1779"/>
      <c r="BA504" s="1779"/>
      <c r="BB504" s="20"/>
      <c r="BC504" s="20"/>
      <c r="BE504" s="4"/>
      <c r="BF504" s="4"/>
      <c r="BG504" s="4"/>
      <c r="BH504" s="4"/>
      <c r="BI504" s="4"/>
      <c r="BJ504" s="1776" t="s">
        <v>30</v>
      </c>
      <c r="BK504" s="1777"/>
      <c r="BL504" s="1777"/>
      <c r="BM504" s="1777"/>
      <c r="BN504" s="1777"/>
      <c r="BO504" s="1777"/>
      <c r="BP504" s="177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8"/>
      <c r="AV505" s="1779"/>
      <c r="AW505" s="1779"/>
      <c r="AX505" s="1779"/>
      <c r="AY505" s="1779"/>
      <c r="AZ505" s="1779"/>
      <c r="BA505" s="1779"/>
      <c r="BB505" s="20"/>
      <c r="BC505" s="20"/>
      <c r="BE505" s="4"/>
      <c r="BF505" s="4"/>
      <c r="BG505" s="4"/>
      <c r="BH505" s="4"/>
      <c r="BI505" s="4"/>
      <c r="BJ505" s="1776"/>
      <c r="BK505" s="1777"/>
      <c r="BL505" s="1777"/>
      <c r="BM505" s="1777"/>
      <c r="BN505" s="1777"/>
      <c r="BO505" s="1777"/>
      <c r="BP505" s="1777"/>
      <c r="BQ505" s="20"/>
      <c r="BR505" s="4"/>
    </row>
    <row r="506" spans="1:147" customFormat="1" ht="12.75" hidden="1" customHeight="1">
      <c r="A506" s="118"/>
      <c r="B506" s="4"/>
      <c r="C506" s="1717" t="s">
        <v>124</v>
      </c>
      <c r="D506" s="1718"/>
      <c r="E506" s="739" t="s">
        <v>195</v>
      </c>
      <c r="F506" s="1699" t="s">
        <v>972</v>
      </c>
      <c r="G506" s="1699"/>
      <c r="H506" s="1699"/>
      <c r="I506" s="1699"/>
      <c r="J506" s="1699"/>
      <c r="K506" s="1699"/>
      <c r="L506" s="1699"/>
      <c r="M506" s="1699"/>
      <c r="N506" s="1699"/>
      <c r="O506" s="1699"/>
      <c r="P506" s="1699"/>
      <c r="Q506" s="1699"/>
      <c r="R506" s="1699"/>
      <c r="S506" s="1699"/>
      <c r="T506" s="1699"/>
      <c r="U506" s="1699"/>
      <c r="V506" s="1699"/>
      <c r="W506" s="1699"/>
      <c r="X506" s="1699"/>
      <c r="Y506" s="1699"/>
      <c r="Z506" s="1699"/>
      <c r="AA506" s="1699"/>
      <c r="AB506" s="1699"/>
      <c r="AC506" s="1699"/>
      <c r="AD506" s="1699"/>
      <c r="AE506" s="1699"/>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00"/>
      <c r="G507" s="1700"/>
      <c r="H507" s="1700"/>
      <c r="I507" s="1700"/>
      <c r="J507" s="1700"/>
      <c r="K507" s="1700"/>
      <c r="L507" s="1700"/>
      <c r="M507" s="1700"/>
      <c r="N507" s="1700"/>
      <c r="O507" s="1700"/>
      <c r="P507" s="1700"/>
      <c r="Q507" s="1700"/>
      <c r="R507" s="1700"/>
      <c r="S507" s="1700"/>
      <c r="T507" s="1700"/>
      <c r="U507" s="1700"/>
      <c r="V507" s="1700"/>
      <c r="W507" s="1700"/>
      <c r="X507" s="1700"/>
      <c r="Y507" s="1700"/>
      <c r="Z507" s="1700"/>
      <c r="AA507" s="1700"/>
      <c r="AB507" s="1700"/>
      <c r="AC507" s="1700"/>
      <c r="AD507" s="1700"/>
      <c r="AE507" s="1700"/>
      <c r="AF507" s="4"/>
      <c r="AG507" s="19"/>
      <c r="AH507" s="19"/>
      <c r="AI507" s="19"/>
      <c r="AJ507" s="19"/>
      <c r="AK507" s="702"/>
      <c r="AL507" s="4"/>
      <c r="AM507" s="4"/>
      <c r="AN507" s="666"/>
      <c r="AO507" s="38"/>
      <c r="AP507" s="1518" t="s">
        <v>1495</v>
      </c>
      <c r="AQ507" s="1519"/>
      <c r="AR507" s="1520"/>
      <c r="AS507" s="621">
        <v>80</v>
      </c>
      <c r="AT507" s="4">
        <v>0</v>
      </c>
      <c r="AU507" s="158">
        <v>10</v>
      </c>
      <c r="AV507" s="158">
        <v>25</v>
      </c>
      <c r="AW507" s="158">
        <v>37.5</v>
      </c>
      <c r="AX507" s="158">
        <v>35</v>
      </c>
      <c r="AY507" s="158">
        <v>37.5</v>
      </c>
      <c r="AZ507" s="158">
        <v>50</v>
      </c>
      <c r="BA507" s="158">
        <v>50</v>
      </c>
      <c r="BB507" s="21"/>
      <c r="BC507" s="21"/>
      <c r="BE507" s="1518" t="s">
        <v>1495</v>
      </c>
      <c r="BF507" s="1519"/>
      <c r="BG507" s="152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4" t="s">
        <v>124</v>
      </c>
      <c r="G508" s="1724"/>
      <c r="H508" s="1724"/>
      <c r="I508" s="1724"/>
      <c r="J508" s="1724"/>
      <c r="K508" s="1724"/>
      <c r="L508" s="1724"/>
      <c r="M508" s="1724"/>
      <c r="N508" s="1724"/>
      <c r="O508" s="1724"/>
      <c r="P508" s="1724"/>
      <c r="Q508" s="1724"/>
      <c r="R508" s="1724"/>
      <c r="S508" s="1724"/>
      <c r="T508" s="1724"/>
      <c r="U508" s="1724"/>
      <c r="V508" s="1724"/>
      <c r="W508" s="1724"/>
      <c r="X508" s="1724"/>
      <c r="Y508" s="1724"/>
      <c r="Z508" s="1724"/>
      <c r="AA508" s="726"/>
      <c r="AB508" s="727"/>
      <c r="AC508" s="727"/>
      <c r="AD508" s="711"/>
      <c r="AE508" s="711"/>
      <c r="AF508" s="711"/>
      <c r="AG508" s="728">
        <f>IF($C$506="Yes",(VLOOKUP($F$508,$AO$476:$AP$484,2,FALSE)),0)</f>
        <v>0</v>
      </c>
      <c r="AH508" s="729" t="s">
        <v>974</v>
      </c>
      <c r="AI508" s="728"/>
      <c r="AJ508" s="727"/>
      <c r="AK508" s="712"/>
      <c r="AL508" s="4"/>
      <c r="AM508" s="4"/>
      <c r="AN508" s="666"/>
      <c r="AO508" s="38"/>
      <c r="AP508" s="1521"/>
      <c r="AQ508" s="1522"/>
      <c r="AR508" s="1523"/>
      <c r="AS508" s="621">
        <v>75</v>
      </c>
      <c r="AT508" s="4">
        <v>0</v>
      </c>
      <c r="AU508" s="158">
        <v>10</v>
      </c>
      <c r="AV508" s="158">
        <v>25</v>
      </c>
      <c r="AW508" s="158">
        <v>37.5</v>
      </c>
      <c r="AX508" s="158">
        <v>35</v>
      </c>
      <c r="AY508" s="158">
        <v>37.5</v>
      </c>
      <c r="AZ508" s="158">
        <v>50</v>
      </c>
      <c r="BA508" s="158">
        <v>50</v>
      </c>
      <c r="BB508" s="21"/>
      <c r="BC508" s="21"/>
      <c r="BE508" s="1521"/>
      <c r="BF508" s="1522"/>
      <c r="BG508" s="152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21"/>
      <c r="AQ509" s="1522"/>
      <c r="AR509" s="1523"/>
      <c r="AS509" s="621">
        <v>70</v>
      </c>
      <c r="AT509" s="4">
        <v>0</v>
      </c>
      <c r="AU509" s="158">
        <v>10</v>
      </c>
      <c r="AV509" s="158">
        <v>25</v>
      </c>
      <c r="AW509" s="158">
        <v>37.5</v>
      </c>
      <c r="AX509" s="158">
        <v>35</v>
      </c>
      <c r="AY509" s="158">
        <v>37.5</v>
      </c>
      <c r="AZ509" s="158">
        <v>50</v>
      </c>
      <c r="BA509" s="158">
        <v>50</v>
      </c>
      <c r="BB509" s="21"/>
      <c r="BC509" s="21"/>
      <c r="BE509" s="1521"/>
      <c r="BF509" s="1522"/>
      <c r="BG509" s="152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7" t="s">
        <v>124</v>
      </c>
      <c r="D510" s="1718"/>
      <c r="E510" s="739" t="s">
        <v>302</v>
      </c>
      <c r="F510" s="1715" t="s">
        <v>1158</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4"/>
      <c r="AG510" s="731"/>
      <c r="AH510" s="731"/>
      <c r="AI510" s="731"/>
      <c r="AJ510" s="731"/>
      <c r="AK510" s="718"/>
      <c r="AL510" s="4"/>
      <c r="AM510" s="4"/>
      <c r="AN510" s="666"/>
      <c r="AO510" s="38"/>
      <c r="AP510" s="1521"/>
      <c r="AQ510" s="1522"/>
      <c r="AR510" s="1523"/>
      <c r="AS510" s="621">
        <v>65</v>
      </c>
      <c r="AT510" s="4">
        <v>0</v>
      </c>
      <c r="AU510" s="158">
        <v>10</v>
      </c>
      <c r="AV510" s="158">
        <v>25</v>
      </c>
      <c r="AW510" s="158">
        <v>37.5</v>
      </c>
      <c r="AX510" s="158">
        <v>35</v>
      </c>
      <c r="AY510" s="158">
        <v>37.5</v>
      </c>
      <c r="AZ510" s="158">
        <v>50</v>
      </c>
      <c r="BA510" s="158">
        <v>50</v>
      </c>
      <c r="BB510" s="21"/>
      <c r="BC510" s="21"/>
      <c r="BE510" s="1521"/>
      <c r="BF510" s="1522"/>
      <c r="BG510" s="152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2"/>
      <c r="AL511" s="4"/>
      <c r="AM511" s="4"/>
      <c r="AN511" s="666"/>
      <c r="AO511" s="38"/>
      <c r="AP511" s="1521"/>
      <c r="AQ511" s="1522"/>
      <c r="AR511" s="1523"/>
      <c r="AS511" s="621">
        <v>60</v>
      </c>
      <c r="AT511" s="4">
        <v>0</v>
      </c>
      <c r="AU511" s="158">
        <v>10</v>
      </c>
      <c r="AV511" s="158">
        <v>25</v>
      </c>
      <c r="AW511" s="158">
        <v>37.5</v>
      </c>
      <c r="AX511" s="158">
        <v>35</v>
      </c>
      <c r="AY511" s="158">
        <v>37.5</v>
      </c>
      <c r="AZ511" s="158">
        <v>50</v>
      </c>
      <c r="BA511" s="158">
        <v>50</v>
      </c>
      <c r="BB511" s="21"/>
      <c r="BC511" s="21"/>
      <c r="BE511" s="1521"/>
      <c r="BF511" s="1522"/>
      <c r="BG511" s="152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21"/>
      <c r="AQ512" s="1522"/>
      <c r="AR512" s="1523"/>
      <c r="AS512" s="621">
        <v>55</v>
      </c>
      <c r="AT512" s="4">
        <v>0</v>
      </c>
      <c r="AU512" s="158">
        <v>10</v>
      </c>
      <c r="AV512" s="158">
        <v>25</v>
      </c>
      <c r="AW512" s="158">
        <v>37.5</v>
      </c>
      <c r="AX512" s="158">
        <v>35</v>
      </c>
      <c r="AY512" s="158">
        <v>37.5</v>
      </c>
      <c r="AZ512" s="158">
        <v>50</v>
      </c>
      <c r="BA512" s="158">
        <v>50</v>
      </c>
      <c r="BE512" s="1521"/>
      <c r="BF512" s="1522"/>
      <c r="BG512" s="152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5" t="s">
        <v>124</v>
      </c>
      <c r="G513" s="1725"/>
      <c r="H513" s="172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21"/>
      <c r="AQ513" s="1522"/>
      <c r="AR513" s="1523"/>
      <c r="AS513" s="157">
        <v>50</v>
      </c>
      <c r="AT513" s="4">
        <v>0</v>
      </c>
      <c r="AU513" s="158">
        <v>10</v>
      </c>
      <c r="AV513" s="158">
        <v>25</v>
      </c>
      <c r="AW513" s="158">
        <v>37.5</v>
      </c>
      <c r="AX513" s="158">
        <v>35</v>
      </c>
      <c r="AY513" s="158">
        <v>37.5</v>
      </c>
      <c r="AZ513" s="158">
        <v>50</v>
      </c>
      <c r="BA513" s="158">
        <v>50</v>
      </c>
      <c r="BE513" s="1521"/>
      <c r="BF513" s="1522"/>
      <c r="BG513" s="152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21"/>
      <c r="AQ514" s="1522"/>
      <c r="AR514" s="1523"/>
      <c r="AS514" s="157">
        <v>45</v>
      </c>
      <c r="AT514" s="4">
        <v>0</v>
      </c>
      <c r="AU514" s="158">
        <v>10</v>
      </c>
      <c r="AV514" s="158">
        <v>22.5</v>
      </c>
      <c r="AW514" s="158">
        <v>33.799999999999997</v>
      </c>
      <c r="AX514" s="158">
        <v>35</v>
      </c>
      <c r="AY514" s="158">
        <v>37.5</v>
      </c>
      <c r="AZ514" s="158">
        <v>50</v>
      </c>
      <c r="BA514" s="158">
        <v>50</v>
      </c>
      <c r="BE514" s="1521"/>
      <c r="BF514" s="1522"/>
      <c r="BG514" s="152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7" t="s">
        <v>124</v>
      </c>
      <c r="D515" s="1718"/>
      <c r="E515" s="739" t="s">
        <v>1259</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21"/>
      <c r="AQ515" s="1522"/>
      <c r="AR515" s="1523"/>
      <c r="AS515" s="157">
        <v>40</v>
      </c>
      <c r="AT515" s="4">
        <v>0</v>
      </c>
      <c r="AU515" s="158">
        <v>10</v>
      </c>
      <c r="AV515" s="158">
        <v>20</v>
      </c>
      <c r="AW515" s="158">
        <v>30</v>
      </c>
      <c r="AX515" s="158">
        <v>35</v>
      </c>
      <c r="AY515" s="158">
        <v>37.5</v>
      </c>
      <c r="AZ515" s="158">
        <v>50</v>
      </c>
      <c r="BA515" s="158">
        <v>50</v>
      </c>
      <c r="BE515" s="1521"/>
      <c r="BF515" s="1522"/>
      <c r="BG515" s="152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21"/>
      <c r="AQ516" s="1522"/>
      <c r="AR516" s="1523"/>
      <c r="AS516" s="157">
        <v>35</v>
      </c>
      <c r="AT516" s="4">
        <v>0</v>
      </c>
      <c r="AU516" s="158">
        <v>8.8000000000000007</v>
      </c>
      <c r="AV516" s="158">
        <v>17.5</v>
      </c>
      <c r="AW516" s="158">
        <v>26.3</v>
      </c>
      <c r="AX516" s="158">
        <v>35</v>
      </c>
      <c r="AY516" s="158">
        <v>37.5</v>
      </c>
      <c r="AZ516" s="158">
        <v>50</v>
      </c>
      <c r="BA516" s="158">
        <v>50</v>
      </c>
      <c r="BE516" s="1521"/>
      <c r="BF516" s="1522"/>
      <c r="BG516" s="152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7"/>
      <c r="D517" s="1413"/>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21"/>
      <c r="AQ517" s="1522"/>
      <c r="AR517" s="1523"/>
      <c r="AS517" s="157">
        <v>30</v>
      </c>
      <c r="AT517" s="4">
        <v>0</v>
      </c>
      <c r="AU517" s="158">
        <v>7.5</v>
      </c>
      <c r="AV517" s="158">
        <v>15</v>
      </c>
      <c r="AW517" s="158">
        <v>22.5</v>
      </c>
      <c r="AX517" s="158">
        <v>30</v>
      </c>
      <c r="AY517" s="158">
        <v>37.5</v>
      </c>
      <c r="AZ517" s="158">
        <v>45</v>
      </c>
      <c r="BA517" s="158">
        <v>50</v>
      </c>
      <c r="BE517" s="1521"/>
      <c r="BF517" s="1522"/>
      <c r="BG517" s="152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9" t="s">
        <v>124</v>
      </c>
      <c r="H518" s="1719"/>
      <c r="I518" s="1719"/>
      <c r="J518" s="1719"/>
      <c r="K518" s="1719"/>
      <c r="L518" s="1719"/>
      <c r="M518" s="1719"/>
      <c r="N518" s="1719"/>
      <c r="O518" s="1719"/>
      <c r="P518" s="1719"/>
      <c r="Q518" s="1719"/>
      <c r="R518" s="1719"/>
      <c r="S518" s="1719"/>
      <c r="T518" s="1719"/>
      <c r="U518" s="1719"/>
      <c r="V518" s="1719"/>
      <c r="W518" s="1719"/>
      <c r="X518" s="1719"/>
      <c r="Y518" s="1719"/>
      <c r="Z518" s="1719"/>
      <c r="AA518" s="1719"/>
      <c r="AB518" s="1719"/>
      <c r="AC518" s="1719"/>
      <c r="AD518" s="1719"/>
      <c r="AE518" s="1719"/>
      <c r="AF518" s="1719"/>
      <c r="AG518" s="4"/>
      <c r="AH518" s="4"/>
      <c r="AI518" s="4"/>
      <c r="AJ518" s="19"/>
      <c r="AK518" s="702"/>
      <c r="AL518" s="4"/>
      <c r="AM518" s="4"/>
      <c r="AN518" s="666"/>
      <c r="AP518" s="1521"/>
      <c r="AQ518" s="1522"/>
      <c r="AR518" s="1523"/>
      <c r="AS518" s="157">
        <v>25</v>
      </c>
      <c r="AT518" s="4">
        <v>0</v>
      </c>
      <c r="AU518" s="158">
        <v>6.3</v>
      </c>
      <c r="AV518" s="158">
        <v>12.5</v>
      </c>
      <c r="AW518" s="158">
        <v>18.8</v>
      </c>
      <c r="AX518" s="158">
        <v>25</v>
      </c>
      <c r="AY518" s="158">
        <v>31.3</v>
      </c>
      <c r="AZ518" s="158">
        <v>37.5</v>
      </c>
      <c r="BA518" s="158">
        <v>50</v>
      </c>
      <c r="BE518" s="1521"/>
      <c r="BF518" s="1522"/>
      <c r="BG518" s="152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21"/>
      <c r="AQ519" s="1522"/>
      <c r="AR519" s="1523"/>
      <c r="AS519" s="157">
        <v>20</v>
      </c>
      <c r="AT519" s="4">
        <v>0</v>
      </c>
      <c r="AU519" s="158">
        <v>5</v>
      </c>
      <c r="AV519" s="158">
        <v>10</v>
      </c>
      <c r="AW519" s="158">
        <v>15</v>
      </c>
      <c r="AX519" s="158">
        <v>20</v>
      </c>
      <c r="AY519" s="158">
        <v>25</v>
      </c>
      <c r="AZ519" s="158">
        <v>30</v>
      </c>
      <c r="BA519" s="158">
        <v>40</v>
      </c>
      <c r="BE519" s="1521"/>
      <c r="BF519" s="1522"/>
      <c r="BG519" s="152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0" t="s">
        <v>124</v>
      </c>
      <c r="D520" s="1731"/>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21"/>
      <c r="AQ520" s="1522"/>
      <c r="AR520" s="1523"/>
      <c r="AS520" s="157">
        <v>15</v>
      </c>
      <c r="AT520" s="4">
        <v>0</v>
      </c>
      <c r="AU520" s="158">
        <v>3.8</v>
      </c>
      <c r="AV520" s="158">
        <v>7.5</v>
      </c>
      <c r="AW520" s="158">
        <v>11.3</v>
      </c>
      <c r="AX520" s="158">
        <v>15</v>
      </c>
      <c r="AY520" s="158">
        <v>18.8</v>
      </c>
      <c r="AZ520" s="158">
        <v>22.5</v>
      </c>
      <c r="BA520" s="158">
        <v>30</v>
      </c>
      <c r="BE520" s="1521"/>
      <c r="BF520" s="1522"/>
      <c r="BG520" s="152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24"/>
      <c r="AQ521" s="1525"/>
      <c r="AR521" s="1526"/>
      <c r="AS521" s="157">
        <v>10</v>
      </c>
      <c r="AT521" s="4">
        <v>0</v>
      </c>
      <c r="AU521" s="158">
        <v>2.5</v>
      </c>
      <c r="AV521" s="158">
        <v>5</v>
      </c>
      <c r="AW521" s="158">
        <v>7.5</v>
      </c>
      <c r="AX521" s="158">
        <v>10</v>
      </c>
      <c r="AY521" s="158">
        <v>12.5</v>
      </c>
      <c r="AZ521" s="158">
        <v>15</v>
      </c>
      <c r="BA521" s="158">
        <v>20</v>
      </c>
      <c r="BE521" s="1524"/>
      <c r="BF521" s="1525"/>
      <c r="BG521" s="152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0" t="s">
        <v>124</v>
      </c>
      <c r="D524" s="1731"/>
      <c r="F524" s="493" t="s">
        <v>874</v>
      </c>
      <c r="G524" s="1676" t="s">
        <v>983</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40">
        <f>BJ528</f>
        <v>69</v>
      </c>
      <c r="BE524" s="1740"/>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0">
        <f>SUM(E581:J589)</f>
        <v>69</v>
      </c>
      <c r="BE525" s="174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4">
        <v>0</v>
      </c>
      <c r="BK526" s="177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4">
        <f>Application!AG439</f>
        <v>0</v>
      </c>
      <c r="BK527" s="1775"/>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6" t="s">
        <v>124</v>
      </c>
      <c r="D528" s="1108"/>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4">
        <f>Application!AG441</f>
        <v>69</v>
      </c>
      <c r="BK528" s="1775"/>
      <c r="BM528" s="1722"/>
      <c r="BN528" s="1723"/>
      <c r="BO528" s="1722"/>
      <c r="BP528" s="1723"/>
      <c r="BQ528" s="1732"/>
      <c r="BR528" s="1734"/>
      <c r="BS528" s="1732"/>
      <c r="BT528" s="1734"/>
      <c r="BU528" s="1722">
        <f>IF(T611&gt;0,1,0)</f>
        <v>1</v>
      </c>
      <c r="BV528" s="1723"/>
      <c r="BW528" s="1722">
        <f>IF(Y611&gt;=0.1,1,0)</f>
        <v>1</v>
      </c>
      <c r="BX528" s="1723"/>
      <c r="BY528" s="1732"/>
      <c r="BZ528" s="1734"/>
      <c r="CA528" s="1732"/>
      <c r="CB528" s="1734"/>
      <c r="CC528" s="1722"/>
      <c r="CD528" s="1723"/>
      <c r="CE528" s="1722"/>
      <c r="CF528" s="1723"/>
      <c r="CG528"/>
      <c r="CH528"/>
      <c r="CI528"/>
      <c r="CJ528"/>
    </row>
    <row r="529" spans="1:101" s="4" customFormat="1" ht="12.75" hidden="1" customHeight="1">
      <c r="C529" s="696"/>
      <c r="E529" s="141"/>
      <c r="F529" s="1109" t="s">
        <v>124</v>
      </c>
      <c r="G529" s="1109"/>
      <c r="H529" s="1109"/>
      <c r="I529" s="1109"/>
      <c r="J529" s="1109"/>
      <c r="K529" s="1109"/>
      <c r="L529" s="1109"/>
      <c r="M529" s="1109"/>
      <c r="N529" s="1109"/>
      <c r="O529" s="1109"/>
      <c r="P529" s="1109"/>
      <c r="Q529" s="1109"/>
      <c r="R529" s="1109"/>
      <c r="S529" s="1109"/>
      <c r="T529" s="1109"/>
      <c r="U529" s="1109"/>
      <c r="V529" s="1109"/>
      <c r="W529" s="1109"/>
      <c r="X529" s="1109"/>
      <c r="Y529" s="1109"/>
      <c r="Z529" s="1109"/>
      <c r="AA529" s="1109"/>
      <c r="AB529" s="1109"/>
      <c r="AC529" s="1109"/>
      <c r="AD529" s="1109"/>
      <c r="AE529" s="1109"/>
      <c r="AF529" s="1109"/>
      <c r="AG529" s="19"/>
      <c r="AH529" s="19"/>
      <c r="AI529" s="19"/>
      <c r="AJ529" s="19"/>
      <c r="AK529" s="702"/>
      <c r="AN529" s="279"/>
      <c r="BM529" s="1722"/>
      <c r="BN529" s="1723"/>
      <c r="BO529" s="1722"/>
      <c r="BP529" s="1723"/>
      <c r="BQ529" s="1732"/>
      <c r="BR529" s="1734"/>
      <c r="BS529" s="1732"/>
      <c r="BT529" s="1734"/>
      <c r="BU529" s="1722"/>
      <c r="BV529" s="1723"/>
      <c r="BW529" s="1722"/>
      <c r="BX529" s="1723"/>
      <c r="BY529" s="1732">
        <f>IF(T612&gt;0,1,0)</f>
        <v>1</v>
      </c>
      <c r="BZ529" s="1734"/>
      <c r="CA529" s="1732">
        <f>IF(Y612&gt;=0.1,1,0)</f>
        <v>1</v>
      </c>
      <c r="CB529" s="1734"/>
      <c r="CC529" s="1722"/>
      <c r="CD529" s="1723"/>
      <c r="CE529" s="1722"/>
      <c r="CF529" s="1723"/>
      <c r="CG529"/>
      <c r="CH529"/>
      <c r="CI529"/>
      <c r="CJ529"/>
      <c r="CW529"/>
    </row>
    <row r="530" spans="1:101" s="4" customFormat="1" ht="12.75" hidden="1" customHeight="1">
      <c r="C530" s="744"/>
      <c r="D530" s="711"/>
      <c r="E530" s="725"/>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27"/>
      <c r="AH530" s="727"/>
      <c r="AI530" s="727"/>
      <c r="AJ530" s="727"/>
      <c r="AK530" s="712"/>
      <c r="AN530" s="279"/>
      <c r="BM530" s="1722"/>
      <c r="BN530" s="1723"/>
      <c r="BO530" s="1722"/>
      <c r="BP530" s="1723"/>
      <c r="BQ530" s="1732"/>
      <c r="BR530" s="1734"/>
      <c r="BS530" s="1732"/>
      <c r="BT530" s="1734"/>
      <c r="BU530" s="1722"/>
      <c r="BV530" s="1723"/>
      <c r="BW530" s="1722"/>
      <c r="BX530" s="1723"/>
      <c r="BY530" s="1732"/>
      <c r="BZ530" s="1734"/>
      <c r="CA530" s="1732"/>
      <c r="CB530" s="1734"/>
      <c r="CC530" s="1722">
        <f>IF(T613&gt;0,1,0)</f>
        <v>1</v>
      </c>
      <c r="CD530" s="1723"/>
      <c r="CE530" s="1722">
        <f>IF(Y613&gt;=0.1,1,0)</f>
        <v>1</v>
      </c>
      <c r="CF530" s="172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2">
        <f>SUM(BM526:BN530)</f>
        <v>0</v>
      </c>
      <c r="BN531" s="1723"/>
      <c r="BO531" s="1722">
        <f>SUM(BO526:BP530)</f>
        <v>0</v>
      </c>
      <c r="BP531" s="1723"/>
      <c r="BQ531" s="1722">
        <f>SUM(BQ526:BR530)</f>
        <v>0</v>
      </c>
      <c r="BR531" s="1723"/>
      <c r="BS531" s="1722">
        <f>SUM(BS526:BT530)</f>
        <v>0</v>
      </c>
      <c r="BT531" s="1723"/>
      <c r="BU531" s="1722">
        <f>SUM(BU526:BV530)</f>
        <v>1</v>
      </c>
      <c r="BV531" s="1723"/>
      <c r="BW531" s="1722">
        <f>SUM(BW526:BX530)</f>
        <v>1</v>
      </c>
      <c r="BX531" s="1723"/>
      <c r="BY531" s="1722">
        <f>SUM(BY526:BZ530)</f>
        <v>1</v>
      </c>
      <c r="BZ531" s="1723"/>
      <c r="CA531" s="1722">
        <f>SUM(CA526:CB530)</f>
        <v>1</v>
      </c>
      <c r="CB531" s="1723"/>
      <c r="CC531" s="1722">
        <f>SUM(CC526:CD530)</f>
        <v>1</v>
      </c>
      <c r="CD531" s="1723"/>
      <c r="CE531" s="1722">
        <f>SUM(CE526:CF530)</f>
        <v>1</v>
      </c>
      <c r="CF531" s="1723"/>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7" t="s">
        <v>455</v>
      </c>
      <c r="AQ532" s="1758"/>
      <c r="AR532" s="1758"/>
      <c r="AS532" s="1758"/>
      <c r="AT532" s="1759"/>
      <c r="AU532" s="1757" t="s">
        <v>456</v>
      </c>
      <c r="AV532" s="1758"/>
      <c r="AW532" s="1758"/>
      <c r="AX532" s="1758"/>
      <c r="AY532" s="1759"/>
      <c r="BM532" s="1732">
        <f>SUM(BM531:BP531)</f>
        <v>0</v>
      </c>
      <c r="BN532" s="1733"/>
      <c r="BO532" s="1733"/>
      <c r="BP532" s="1734"/>
      <c r="BQ532" s="1732">
        <f>SUM(BQ531:BT531)</f>
        <v>0</v>
      </c>
      <c r="BR532" s="1733"/>
      <c r="BS532" s="1733"/>
      <c r="BT532" s="1734"/>
      <c r="BU532" s="1732">
        <f>SUM(BU531:BX531)</f>
        <v>2</v>
      </c>
      <c r="BV532" s="1733"/>
      <c r="BW532" s="1733"/>
      <c r="BX532" s="1734"/>
      <c r="BY532" s="1732">
        <f>SUM(BY531:CB531)</f>
        <v>2</v>
      </c>
      <c r="BZ532" s="1733"/>
      <c r="CA532" s="1733"/>
      <c r="CB532" s="1734"/>
      <c r="CC532" s="1732">
        <f>SUM(CC531:CF531)</f>
        <v>2</v>
      </c>
      <c r="CD532" s="1733"/>
      <c r="CE532" s="1733"/>
      <c r="CF532" s="1734"/>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1">
        <f>RANK(T609,$T$609:$X$613,0)+COUNTIF($T$609:$X$613,T609)-1</f>
        <v>5</v>
      </c>
      <c r="AQ533" s="1702"/>
      <c r="AR533" s="1702"/>
      <c r="AS533" s="1702"/>
      <c r="AT533" s="1703"/>
      <c r="AU533" s="1701">
        <f>RANK(Y609,$Y$609:$AC$613,0)+COUNTIF($Y$609:$AC$613,Y609)-1</f>
        <v>5</v>
      </c>
      <c r="AV533" s="1702"/>
      <c r="AW533" s="1702"/>
      <c r="AX533" s="1702"/>
      <c r="AY533" s="1703"/>
      <c r="BM533" s="1732"/>
      <c r="BN533" s="1733"/>
      <c r="BO533" s="1733"/>
      <c r="BP533" s="1734"/>
      <c r="BQ533" s="1732">
        <f>IF(AND(BQ532=2,BM532=1),1,0)</f>
        <v>0</v>
      </c>
      <c r="BR533" s="1733"/>
      <c r="BS533" s="1733"/>
      <c r="BT533" s="1734"/>
      <c r="BU533" s="1732">
        <f>IF(AND(BU532=2,BQ532=1),1,0)</f>
        <v>0</v>
      </c>
      <c r="BV533" s="1733"/>
      <c r="BW533" s="1733"/>
      <c r="BX533" s="1734"/>
      <c r="BY533" s="1732">
        <f>IF(AND(BY532=2,BU532=1),1,0)</f>
        <v>0</v>
      </c>
      <c r="BZ533" s="1733"/>
      <c r="CA533" s="1733"/>
      <c r="CB533" s="1734"/>
      <c r="CC533" s="1732">
        <f>IF(AND(CC532=2,BU532=1),1,0)</f>
        <v>0</v>
      </c>
      <c r="CD533" s="1733"/>
      <c r="CE533" s="1733"/>
      <c r="CF533" s="1734"/>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1">
        <f>RANK(T610,$T$609:$X$613,0)+COUNTIF($T$609:$X$613,T610)-1</f>
        <v>5</v>
      </c>
      <c r="AQ534" s="1702"/>
      <c r="AR534" s="1702"/>
      <c r="AS534" s="1702"/>
      <c r="AT534" s="1703"/>
      <c r="AU534" s="1701">
        <f>RANK(Y610,$Y$609:$AC$613,0)+COUNTIF($Y$609:$AC$613,Y610)-1</f>
        <v>5</v>
      </c>
      <c r="AV534" s="1702"/>
      <c r="AW534" s="1702"/>
      <c r="AX534" s="1702"/>
      <c r="AY534" s="1703"/>
      <c r="BM534" s="1732"/>
      <c r="BN534" s="1733"/>
      <c r="BO534" s="1733"/>
      <c r="BP534" s="1734"/>
      <c r="BQ534" s="1732"/>
      <c r="BR534" s="1733"/>
      <c r="BS534" s="1733"/>
      <c r="BT534" s="1734"/>
      <c r="BU534" s="1732">
        <f>IF(AND(BU532=2,BM532=1),1,0)</f>
        <v>0</v>
      </c>
      <c r="BV534" s="1733"/>
      <c r="BW534" s="1733"/>
      <c r="BX534" s="1734"/>
      <c r="BY534" s="1732">
        <f>IF(AND(BY532=2,BQ532=1),1,0)</f>
        <v>0</v>
      </c>
      <c r="BZ534" s="1733"/>
      <c r="CA534" s="1733"/>
      <c r="CB534" s="1734"/>
      <c r="CC534" s="1732">
        <f>IF(AND(CC533=2,BY533=1),1,0)</f>
        <v>0</v>
      </c>
      <c r="CD534" s="1733"/>
      <c r="CE534" s="1733"/>
      <c r="CF534" s="1734"/>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1">
        <f>RANK(T611,$T$609:$X$613,0)+COUNTIF($T$609:$X$613,T611)-1</f>
        <v>3</v>
      </c>
      <c r="AQ535" s="1702"/>
      <c r="AR535" s="1702"/>
      <c r="AS535" s="1702"/>
      <c r="AT535" s="1703"/>
      <c r="AU535" s="1701">
        <f>RANK(Y611,$Y$609:$AC$613,0)+COUNTIF($Y$609:$AC$613,Y611)-1</f>
        <v>1</v>
      </c>
      <c r="AV535" s="1702"/>
      <c r="AW535" s="1702"/>
      <c r="AX535" s="1702"/>
      <c r="AY535" s="1703"/>
      <c r="BM535" s="1732"/>
      <c r="BN535" s="1733"/>
      <c r="BO535" s="1733"/>
      <c r="BP535" s="1734"/>
      <c r="BQ535" s="1732"/>
      <c r="BR535" s="1733"/>
      <c r="BS535" s="1733"/>
      <c r="BT535" s="1734"/>
      <c r="BU535" s="1732"/>
      <c r="BV535" s="1733"/>
      <c r="BW535" s="1733"/>
      <c r="BX535" s="1734"/>
      <c r="BY535" s="1732">
        <f>IF(AND(BY532=2,BM532=1),1,0)</f>
        <v>0</v>
      </c>
      <c r="BZ535" s="1733"/>
      <c r="CA535" s="1733"/>
      <c r="CB535" s="1734"/>
      <c r="CC535" s="1732">
        <f>IF(AND(CC532=2,BQ532=1),1,0)</f>
        <v>0</v>
      </c>
      <c r="CD535" s="1733"/>
      <c r="CE535" s="1733"/>
      <c r="CF535" s="1734"/>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1">
        <f>RANK(T612,$T$609:$X$613,0)+COUNTIF($T$609:$X$613,T612)-1</f>
        <v>2</v>
      </c>
      <c r="AQ536" s="1702"/>
      <c r="AR536" s="1702"/>
      <c r="AS536" s="1702"/>
      <c r="AT536" s="1703"/>
      <c r="AU536" s="1701">
        <f>RANK(Y612,$Y$609:$AC$613,0)+COUNTIF($Y$609:$AC$613,Y612)-1</f>
        <v>2</v>
      </c>
      <c r="AV536" s="1702"/>
      <c r="AW536" s="1702"/>
      <c r="AX536" s="1702"/>
      <c r="AY536" s="1703"/>
      <c r="BM536" s="1732"/>
      <c r="BN536" s="1733"/>
      <c r="BO536" s="1733"/>
      <c r="BP536" s="1734"/>
      <c r="BQ536" s="1732"/>
      <c r="BR536" s="1733"/>
      <c r="BS536" s="1733"/>
      <c r="BT536" s="1734"/>
      <c r="BU536" s="1732"/>
      <c r="BV536" s="1733"/>
      <c r="BW536" s="1733"/>
      <c r="BX536" s="1734"/>
      <c r="BY536" s="1732"/>
      <c r="BZ536" s="1733"/>
      <c r="CA536" s="1733"/>
      <c r="CB536" s="1734"/>
      <c r="CC536" s="1732">
        <f>IF(AND(CC532=2,BM532=1),1,0)</f>
        <v>0</v>
      </c>
      <c r="CD536" s="1733"/>
      <c r="CE536" s="1733"/>
      <c r="CF536" s="1734"/>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1">
        <f>RANK(T613,$T$609:$X$613,0)+COUNTIF($T$609:$X$613,T613)-1</f>
        <v>1</v>
      </c>
      <c r="AQ537" s="1702"/>
      <c r="AR537" s="1702"/>
      <c r="AS537" s="1702"/>
      <c r="AT537" s="1703"/>
      <c r="AU537" s="1701">
        <f>RANK(Y613,$Y$609:$AC$613,0)+COUNTIF($Y$609:$AC$613,Y613)-1</f>
        <v>3</v>
      </c>
      <c r="AV537" s="1702"/>
      <c r="AW537" s="1702"/>
      <c r="AX537" s="1702"/>
      <c r="AY537" s="1703"/>
      <c r="BM537" s="1732">
        <f>SUM(BM533:BP536)</f>
        <v>0</v>
      </c>
      <c r="BN537" s="1733"/>
      <c r="BO537" s="1733"/>
      <c r="BP537" s="1734"/>
      <c r="BQ537" s="1732">
        <f>SUM(BQ533:BT536)</f>
        <v>0</v>
      </c>
      <c r="BR537" s="1733"/>
      <c r="BS537" s="1733"/>
      <c r="BT537" s="1734"/>
      <c r="BU537" s="1732">
        <f>SUM(BU533:BX536)</f>
        <v>0</v>
      </c>
      <c r="BV537" s="1733"/>
      <c r="BW537" s="1733"/>
      <c r="BX537" s="1734"/>
      <c r="BY537" s="1732">
        <f>SUM(BY533:CB536)</f>
        <v>0</v>
      </c>
      <c r="BZ537" s="1733"/>
      <c r="CA537" s="1733"/>
      <c r="CB537" s="1734"/>
      <c r="CC537" s="1732">
        <f>SUM(CC533:CF536)</f>
        <v>0</v>
      </c>
      <c r="CD537" s="1733"/>
      <c r="CE537" s="1733"/>
      <c r="CF537" s="1734"/>
      <c r="CG537" s="1732">
        <f>SUM(BM537:CF537)</f>
        <v>0</v>
      </c>
      <c r="CH537" s="1733"/>
      <c r="CI537" s="1733"/>
      <c r="CJ537" s="1734"/>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2">
        <f>SUM(AG484:AG529)</f>
        <v>0</v>
      </c>
      <c r="AL540" s="1273"/>
      <c r="AM540" s="1274"/>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2">
        <f>SUM(O609:S613)</f>
        <v>69</v>
      </c>
      <c r="AZ541" s="1723"/>
      <c r="CG541"/>
      <c r="CH541" s="1853" t="s">
        <v>775</v>
      </c>
      <c r="CI541" s="1241"/>
      <c r="CJ541" s="1241"/>
      <c r="CK541" s="124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2" t="str">
        <f>IF(AY541=BK568,"passed","failed")</f>
        <v>passed</v>
      </c>
      <c r="AT542" s="1735"/>
      <c r="AU542" s="1723"/>
      <c r="AV542" s="149"/>
      <c r="AW542" s="149"/>
      <c r="AX542" s="149"/>
      <c r="AY542" s="149"/>
      <c r="AZ542" s="150"/>
      <c r="CG542"/>
      <c r="CH542" s="1243"/>
      <c r="CI542" s="1244"/>
      <c r="CJ542" s="1244"/>
      <c r="CK542" s="1245"/>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7" t="s">
        <v>365</v>
      </c>
      <c r="AF543" s="1707"/>
      <c r="AG543" s="1707"/>
      <c r="AH543" s="1707"/>
      <c r="AI543" s="1707"/>
      <c r="AJ543" s="1707"/>
      <c r="AK543" s="1707"/>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3"/>
      <c r="CI543" s="1244"/>
      <c r="CJ543" s="1244"/>
      <c r="CK543" s="1245"/>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182</v>
      </c>
      <c r="AH544" s="1698"/>
      <c r="AI544" s="1698"/>
      <c r="AJ544" s="1698"/>
      <c r="AK544" s="18"/>
      <c r="AL544" s="18"/>
      <c r="AM544" s="21"/>
      <c r="AN544" s="279"/>
      <c r="BE544" s="1732" t="s">
        <v>223</v>
      </c>
      <c r="BF544" s="1733"/>
      <c r="BG544" s="1733"/>
      <c r="BH544" s="1734"/>
      <c r="BI544" s="1732" t="s">
        <v>716</v>
      </c>
      <c r="BJ544" s="1733"/>
      <c r="BK544" s="1733"/>
      <c r="BL544" s="1734"/>
      <c r="BM544" s="1732" t="s">
        <v>717</v>
      </c>
      <c r="BN544" s="1733"/>
      <c r="BO544" s="1733"/>
      <c r="BP544" s="1734"/>
      <c r="BQ544" s="1732" t="s">
        <v>718</v>
      </c>
      <c r="BR544" s="1733"/>
      <c r="BS544" s="1733"/>
      <c r="BT544" s="1734"/>
      <c r="BU544" s="1732" t="s">
        <v>719</v>
      </c>
      <c r="BV544" s="1733"/>
      <c r="BW544" s="1733"/>
      <c r="BX544" s="1734"/>
      <c r="BY544" s="1732" t="s">
        <v>224</v>
      </c>
      <c r="BZ544" s="1733"/>
      <c r="CA544" s="1733"/>
      <c r="CB544" s="1734"/>
      <c r="CC544"/>
      <c r="CG544"/>
      <c r="CH544" s="1243"/>
      <c r="CI544" s="1244"/>
      <c r="CJ544" s="1244"/>
      <c r="CK544" s="1245"/>
    </row>
    <row r="545" spans="1:89" s="4" customFormat="1" ht="12.75" customHeight="1">
      <c r="A545" s="3"/>
      <c r="B545" s="1687" t="s">
        <v>2303</v>
      </c>
      <c r="C545" s="1687"/>
      <c r="D545" s="1687"/>
      <c r="E545" s="1687"/>
      <c r="F545" s="1687"/>
      <c r="G545" s="1687"/>
      <c r="H545" s="1687"/>
      <c r="I545" s="1687"/>
      <c r="J545" s="1687"/>
      <c r="K545" s="1687"/>
      <c r="L545" s="1687"/>
      <c r="M545" s="1687"/>
      <c r="N545" s="1687"/>
      <c r="O545" s="1687"/>
      <c r="P545" s="1687"/>
      <c r="Q545" s="1687"/>
      <c r="R545" s="1687"/>
      <c r="S545" s="1687"/>
      <c r="T545" s="1687"/>
      <c r="U545" s="1687"/>
      <c r="V545" s="1687"/>
      <c r="W545" s="1687"/>
      <c r="X545" s="1687"/>
      <c r="Y545" s="1687"/>
      <c r="Z545" s="1687"/>
      <c r="AA545" s="1687"/>
      <c r="AB545" s="1687"/>
      <c r="AC545" s="1687"/>
      <c r="AD545" s="1687"/>
      <c r="AE545" s="1687"/>
      <c r="AF545" s="1687"/>
      <c r="AG545" s="1687"/>
      <c r="AK545" s="21"/>
      <c r="AL545" s="21"/>
      <c r="AN545" s="279"/>
      <c r="AP545" s="431" t="s">
        <v>613</v>
      </c>
      <c r="AQ545" s="432"/>
      <c r="AR545" s="432"/>
      <c r="AS545" s="432"/>
      <c r="AT545" s="432"/>
      <c r="AU545" s="432"/>
      <c r="AV545" s="433"/>
      <c r="AW545" s="432"/>
      <c r="AX545" s="432"/>
      <c r="AY545" s="433"/>
      <c r="BE545" s="1722">
        <f>IF(CH546=1,0,1)</f>
        <v>0</v>
      </c>
      <c r="BF545" s="1735"/>
      <c r="BG545" s="1735"/>
      <c r="BH545" s="1723"/>
      <c r="BI545" s="1722"/>
      <c r="BJ545" s="1735"/>
      <c r="BK545" s="1735"/>
      <c r="BL545" s="1723"/>
      <c r="BM545" s="1722"/>
      <c r="BN545" s="1735"/>
      <c r="BO545" s="1735"/>
      <c r="BP545" s="1723"/>
      <c r="BQ545" s="1722"/>
      <c r="BR545" s="1735"/>
      <c r="BS545" s="1735"/>
      <c r="BT545" s="1723"/>
      <c r="BU545" s="1732"/>
      <c r="BV545" s="1733"/>
      <c r="BW545" s="1733"/>
      <c r="BX545" s="1734"/>
      <c r="BY545" s="1732"/>
      <c r="BZ545" s="1733"/>
      <c r="CA545" s="1733"/>
      <c r="CB545" s="1734"/>
      <c r="CC545"/>
      <c r="CG545"/>
      <c r="CH545" s="1246"/>
      <c r="CI545" s="1247"/>
      <c r="CJ545" s="1247"/>
      <c r="CK545" s="1248"/>
    </row>
    <row r="546" spans="1:89" s="4" customFormat="1" ht="12.75" customHeight="1">
      <c r="A546" s="20"/>
      <c r="B546" s="1687"/>
      <c r="C546" s="1687"/>
      <c r="D546" s="1687"/>
      <c r="E546" s="1687"/>
      <c r="F546" s="1687"/>
      <c r="G546" s="1687"/>
      <c r="H546" s="1687"/>
      <c r="I546" s="1687"/>
      <c r="J546" s="1687"/>
      <c r="K546" s="1687"/>
      <c r="L546" s="1687"/>
      <c r="M546" s="1687"/>
      <c r="N546" s="1687"/>
      <c r="O546" s="1687"/>
      <c r="P546" s="1687"/>
      <c r="Q546" s="1687"/>
      <c r="R546" s="1687"/>
      <c r="S546" s="1687"/>
      <c r="T546" s="1687"/>
      <c r="U546" s="1687"/>
      <c r="V546" s="1687"/>
      <c r="W546" s="1687"/>
      <c r="X546" s="1687"/>
      <c r="Y546" s="1687"/>
      <c r="Z546" s="1687"/>
      <c r="AA546" s="1687"/>
      <c r="AB546" s="1687"/>
      <c r="AC546" s="1687"/>
      <c r="AD546" s="1687"/>
      <c r="AE546" s="1687"/>
      <c r="AF546" s="1687"/>
      <c r="AG546" s="1687"/>
      <c r="AK546" s="161"/>
      <c r="AL546" s="161"/>
      <c r="AM546" s="161"/>
      <c r="AN546" s="279"/>
      <c r="AP546" s="434" t="s">
        <v>611</v>
      </c>
      <c r="AQ546" s="435"/>
      <c r="AR546" s="435"/>
      <c r="AS546" s="435"/>
      <c r="AT546" s="435"/>
      <c r="AU546" s="1748">
        <f>ROUNDUP(BK568*0.1,0)</f>
        <v>7</v>
      </c>
      <c r="AV546" s="1750"/>
      <c r="AW546" s="435"/>
      <c r="AX546" s="435">
        <f>AU546-AP548</f>
        <v>-1</v>
      </c>
      <c r="AY546" s="436"/>
      <c r="BE546" s="1722"/>
      <c r="BF546" s="1735"/>
      <c r="BG546" s="1735"/>
      <c r="BH546" s="1723"/>
      <c r="BI546" s="1722">
        <f>IF(AND(CH547=1,BE545=0),0,1)</f>
        <v>0</v>
      </c>
      <c r="BJ546" s="1735"/>
      <c r="BK546" s="1735"/>
      <c r="BL546" s="1723"/>
      <c r="BM546" s="1722"/>
      <c r="BN546" s="1735"/>
      <c r="BO546" s="1735"/>
      <c r="BP546" s="1723"/>
      <c r="BQ546" s="1722"/>
      <c r="BR546" s="1735"/>
      <c r="BS546" s="1735"/>
      <c r="BT546" s="1723"/>
      <c r="BU546" s="1732"/>
      <c r="BV546" s="1733"/>
      <c r="BW546" s="1733"/>
      <c r="BX546" s="1734"/>
      <c r="BY546" s="1732"/>
      <c r="BZ546" s="1733"/>
      <c r="CA546" s="1733"/>
      <c r="CB546" s="1734"/>
      <c r="CC546"/>
      <c r="CG546"/>
      <c r="CH546" s="1732">
        <f>IF(OR(Y609=0,Y609&gt;=0.1),1,0)</f>
        <v>1</v>
      </c>
      <c r="CI546" s="1733"/>
      <c r="CJ546" s="1733"/>
      <c r="CK546" s="1734"/>
    </row>
    <row r="547" spans="1:89" s="4" customFormat="1" ht="12.75" customHeight="1">
      <c r="B547" s="1687"/>
      <c r="C547" s="1687"/>
      <c r="D547" s="1687"/>
      <c r="E547" s="1687"/>
      <c r="F547" s="1687"/>
      <c r="G547" s="1687"/>
      <c r="H547" s="1687"/>
      <c r="I547" s="1687"/>
      <c r="J547" s="1687"/>
      <c r="K547" s="1687"/>
      <c r="L547" s="1687"/>
      <c r="M547" s="1687"/>
      <c r="N547" s="1687"/>
      <c r="O547" s="1687"/>
      <c r="P547" s="1687"/>
      <c r="Q547" s="1687"/>
      <c r="R547" s="1687"/>
      <c r="S547" s="1687"/>
      <c r="T547" s="1687"/>
      <c r="U547" s="1687"/>
      <c r="V547" s="1687"/>
      <c r="W547" s="1687"/>
      <c r="X547" s="1687"/>
      <c r="Y547" s="1687"/>
      <c r="Z547" s="1687"/>
      <c r="AA547" s="1687"/>
      <c r="AB547" s="1687"/>
      <c r="AC547" s="1687"/>
      <c r="AD547" s="1687"/>
      <c r="AE547" s="1687"/>
      <c r="AF547" s="1687"/>
      <c r="AG547" s="1687"/>
      <c r="AH547" s="160"/>
      <c r="AI547" s="160"/>
      <c r="AJ547" s="160"/>
      <c r="AK547" s="161"/>
      <c r="AL547" s="161"/>
      <c r="AM547" s="161"/>
      <c r="AN547" s="279"/>
      <c r="AP547" s="434"/>
      <c r="AQ547" s="435"/>
      <c r="AR547" s="435"/>
      <c r="AS547" s="435"/>
      <c r="AT547" s="435"/>
      <c r="AU547" s="435"/>
      <c r="AV547" s="436"/>
      <c r="AW547" s="435"/>
      <c r="AX547" s="435"/>
      <c r="AY547" s="436"/>
      <c r="BE547" s="1722"/>
      <c r="BF547" s="1735"/>
      <c r="BG547" s="1735"/>
      <c r="BH547" s="1723"/>
      <c r="BI547" s="1722"/>
      <c r="BJ547" s="1735"/>
      <c r="BK547" s="1735"/>
      <c r="BL547" s="1723"/>
      <c r="BM547" s="1722">
        <f>IF(AND(AND(CH548=1,BI546=0,BE545=0)),0,1)</f>
        <v>0</v>
      </c>
      <c r="BN547" s="1735"/>
      <c r="BO547" s="1735"/>
      <c r="BP547" s="1723"/>
      <c r="BQ547" s="1722"/>
      <c r="BR547" s="1735"/>
      <c r="BS547" s="1735"/>
      <c r="BT547" s="1723"/>
      <c r="BU547" s="1732"/>
      <c r="BV547" s="1733"/>
      <c r="BW547" s="1733"/>
      <c r="BX547" s="1734"/>
      <c r="BY547" s="1732"/>
      <c r="BZ547" s="1733"/>
      <c r="CA547" s="1733"/>
      <c r="CB547" s="1734"/>
      <c r="CC547"/>
      <c r="CG547"/>
      <c r="CH547" s="1732">
        <f>IF(OR(Y610=0,Y610&gt;=0.1),1,0)</f>
        <v>1</v>
      </c>
      <c r="CI547" s="1733"/>
      <c r="CJ547" s="1733"/>
      <c r="CK547" s="1734"/>
    </row>
    <row r="548" spans="1:89" s="4" customFormat="1" ht="12.75" customHeight="1">
      <c r="B548" s="1687"/>
      <c r="C548" s="1687"/>
      <c r="D548" s="1687"/>
      <c r="E548" s="1687"/>
      <c r="F548" s="1687"/>
      <c r="G548" s="1687"/>
      <c r="H548" s="1687"/>
      <c r="I548" s="1687"/>
      <c r="J548" s="1687"/>
      <c r="K548" s="1687"/>
      <c r="L548" s="1687"/>
      <c r="M548" s="1687"/>
      <c r="N548" s="1687"/>
      <c r="O548" s="1687"/>
      <c r="P548" s="1687"/>
      <c r="Q548" s="1687"/>
      <c r="R548" s="1687"/>
      <c r="S548" s="1687"/>
      <c r="T548" s="1687"/>
      <c r="U548" s="1687"/>
      <c r="V548" s="1687"/>
      <c r="W548" s="1687"/>
      <c r="X548" s="1687"/>
      <c r="Y548" s="1687"/>
      <c r="Z548" s="1687"/>
      <c r="AA548" s="1687"/>
      <c r="AB548" s="1687"/>
      <c r="AC548" s="1687"/>
      <c r="AD548" s="1687"/>
      <c r="AE548" s="1687"/>
      <c r="AF548" s="1687"/>
      <c r="AG548" s="1687"/>
      <c r="AH548" s="160"/>
      <c r="AI548" s="160"/>
      <c r="AJ548" s="160"/>
      <c r="AK548" s="161"/>
      <c r="AL548" s="161"/>
      <c r="AM548" s="161"/>
      <c r="AN548" s="279"/>
      <c r="AP548" s="1741">
        <f>SUM(T609:X613)</f>
        <v>8</v>
      </c>
      <c r="AQ548" s="1742"/>
      <c r="AR548" s="1742"/>
      <c r="AS548" s="1742"/>
      <c r="AT548" s="1743"/>
      <c r="AU548" s="435"/>
      <c r="AV548" s="436"/>
      <c r="AW548" s="435"/>
      <c r="AX548" s="435"/>
      <c r="AY548" s="436"/>
      <c r="BE548" s="1722"/>
      <c r="BF548" s="1735"/>
      <c r="BG548" s="1735"/>
      <c r="BH548" s="1723"/>
      <c r="BI548" s="1722"/>
      <c r="BJ548" s="1735"/>
      <c r="BK548" s="1735"/>
      <c r="BL548" s="1723"/>
      <c r="BM548" s="1722"/>
      <c r="BN548" s="1735"/>
      <c r="BO548" s="1735"/>
      <c r="BP548" s="1723"/>
      <c r="BQ548" s="1722">
        <f>IF(AND(AND(AND(CH549=1,BM547=0,BI546=0,BE545=0))),0,1)</f>
        <v>0</v>
      </c>
      <c r="BR548" s="1735"/>
      <c r="BS548" s="1735"/>
      <c r="BT548" s="1723"/>
      <c r="BU548" s="1732"/>
      <c r="BV548" s="1733"/>
      <c r="BW548" s="1733"/>
      <c r="BX548" s="1734"/>
      <c r="BY548" s="1732"/>
      <c r="BZ548" s="1733"/>
      <c r="CA548" s="1733"/>
      <c r="CB548" s="1734"/>
      <c r="CC548"/>
      <c r="CG548"/>
      <c r="CH548" s="1732">
        <f>IF(OR(Y611=0,Y611&gt;=0.1),1,0)</f>
        <v>1</v>
      </c>
      <c r="CI548" s="1733"/>
      <c r="CJ548" s="1733"/>
      <c r="CK548" s="1734"/>
    </row>
    <row r="549" spans="1:89" s="4" customFormat="1" ht="12.75" customHeight="1">
      <c r="B549" s="1687"/>
      <c r="C549" s="1687"/>
      <c r="D549" s="1687"/>
      <c r="E549" s="1687"/>
      <c r="F549" s="1687"/>
      <c r="G549" s="1687"/>
      <c r="H549" s="1687"/>
      <c r="I549" s="1687"/>
      <c r="J549" s="1687"/>
      <c r="K549" s="1687"/>
      <c r="L549" s="1687"/>
      <c r="M549" s="1687"/>
      <c r="N549" s="1687"/>
      <c r="O549" s="1687"/>
      <c r="P549" s="1687"/>
      <c r="Q549" s="1687"/>
      <c r="R549" s="1687"/>
      <c r="S549" s="1687"/>
      <c r="T549" s="1687"/>
      <c r="U549" s="1687"/>
      <c r="V549" s="1687"/>
      <c r="W549" s="1687"/>
      <c r="X549" s="1687"/>
      <c r="Y549" s="1687"/>
      <c r="Z549" s="1687"/>
      <c r="AA549" s="1687"/>
      <c r="AB549" s="1687"/>
      <c r="AC549" s="1687"/>
      <c r="AD549" s="1687"/>
      <c r="AE549" s="1687"/>
      <c r="AF549" s="1687"/>
      <c r="AG549" s="1687"/>
      <c r="AH549" s="160"/>
      <c r="AI549" s="160"/>
      <c r="AJ549" s="160"/>
      <c r="AK549" s="161"/>
      <c r="AL549" s="161"/>
      <c r="AM549" s="161"/>
      <c r="AN549" s="279"/>
      <c r="AP549" s="437"/>
      <c r="AQ549" s="438"/>
      <c r="AR549" s="438"/>
      <c r="AS549" s="438"/>
      <c r="AT549" s="439" t="s">
        <v>606</v>
      </c>
      <c r="AU549" s="1748" t="str">
        <f>IF(AP548&gt;=AU546,"passed","failed")</f>
        <v>passed</v>
      </c>
      <c r="AV549" s="1749"/>
      <c r="AW549" s="1750"/>
      <c r="AX549" s="440"/>
      <c r="AY549" s="441"/>
      <c r="BE549" s="1722"/>
      <c r="BF549" s="1735"/>
      <c r="BG549" s="1735"/>
      <c r="BH549" s="1723"/>
      <c r="BI549" s="1722"/>
      <c r="BJ549" s="1735"/>
      <c r="BK549" s="1735"/>
      <c r="BL549" s="1723"/>
      <c r="BM549" s="1722"/>
      <c r="BN549" s="1735"/>
      <c r="BO549" s="1735"/>
      <c r="BP549" s="1723"/>
      <c r="BQ549" s="1722"/>
      <c r="BR549" s="1735"/>
      <c r="BS549" s="1735"/>
      <c r="BT549" s="1723"/>
      <c r="BU549" s="1722">
        <f>IF(AND(AND(AND(AND(CH550=1,BQ548=0,BM547=0,BI546=0,BE545=0)))),0,1)</f>
        <v>0</v>
      </c>
      <c r="BV549" s="1735"/>
      <c r="BW549" s="1735"/>
      <c r="BX549" s="1723"/>
      <c r="BY549" s="1732"/>
      <c r="BZ549" s="1733"/>
      <c r="CA549" s="1733"/>
      <c r="CB549" s="1734"/>
      <c r="CC549"/>
      <c r="CD549"/>
      <c r="CE549"/>
      <c r="CF549"/>
      <c r="CG549"/>
      <c r="CH549" s="1732">
        <f>IF(OR(Y612=0,Y612&gt;=0.1),1,0)</f>
        <v>1</v>
      </c>
      <c r="CI549" s="1733"/>
      <c r="CJ549" s="1733"/>
      <c r="CK549" s="1734"/>
    </row>
    <row r="550" spans="1:89" s="4" customFormat="1" ht="13.7" customHeight="1">
      <c r="B550" s="1687"/>
      <c r="C550" s="1687"/>
      <c r="D550" s="1687"/>
      <c r="E550" s="1687"/>
      <c r="F550" s="1687"/>
      <c r="G550" s="1687"/>
      <c r="H550" s="1687"/>
      <c r="I550" s="1687"/>
      <c r="J550" s="1687"/>
      <c r="K550" s="1687"/>
      <c r="L550" s="1687"/>
      <c r="M550" s="1687"/>
      <c r="N550" s="1687"/>
      <c r="O550" s="1687"/>
      <c r="P550" s="1687"/>
      <c r="Q550" s="1687"/>
      <c r="R550" s="1687"/>
      <c r="S550" s="1687"/>
      <c r="T550" s="1687"/>
      <c r="U550" s="1687"/>
      <c r="V550" s="1687"/>
      <c r="W550" s="1687"/>
      <c r="X550" s="1687"/>
      <c r="Y550" s="1687"/>
      <c r="Z550" s="1687"/>
      <c r="AA550" s="1687"/>
      <c r="AB550" s="1687"/>
      <c r="AC550" s="1687"/>
      <c r="AD550" s="1687"/>
      <c r="AE550" s="1687"/>
      <c r="AF550" s="1687"/>
      <c r="AG550" s="1687"/>
      <c r="AH550" s="160"/>
      <c r="AI550" s="160"/>
      <c r="AJ550" s="160"/>
      <c r="AK550" s="161"/>
      <c r="AL550" s="161"/>
      <c r="AM550" s="161"/>
      <c r="AN550" s="279"/>
      <c r="BE550" s="1722">
        <f>SUM(BE545:BH549)</f>
        <v>0</v>
      </c>
      <c r="BF550" s="1735"/>
      <c r="BG550" s="1735"/>
      <c r="BH550" s="1723"/>
      <c r="BI550" s="1722">
        <f>SUM(BI545:BL549)</f>
        <v>0</v>
      </c>
      <c r="BJ550" s="1735"/>
      <c r="BK550" s="1735"/>
      <c r="BL550" s="1723"/>
      <c r="BM550" s="1722">
        <f>SUM(BM545:BP549)</f>
        <v>0</v>
      </c>
      <c r="BN550" s="1735"/>
      <c r="BO550" s="1735"/>
      <c r="BP550" s="1723"/>
      <c r="BQ550" s="1722">
        <f>SUM(BQ545:BT549)</f>
        <v>0</v>
      </c>
      <c r="BR550" s="1735"/>
      <c r="BS550" s="1735"/>
      <c r="BT550" s="1723"/>
      <c r="BU550" s="1722">
        <f>SUM(BU545:BX549)</f>
        <v>0</v>
      </c>
      <c r="BV550" s="1735"/>
      <c r="BW550" s="1735"/>
      <c r="BX550" s="1723"/>
      <c r="BY550" s="1722">
        <f>SUM(BY545:CB549)</f>
        <v>0</v>
      </c>
      <c r="BZ550" s="1735"/>
      <c r="CA550" s="1735"/>
      <c r="CB550" s="1723"/>
      <c r="CC550" s="1732">
        <f>IF(AND(CH546=1,T609&gt;0),0,SUM(BE550:CB550))</f>
        <v>0</v>
      </c>
      <c r="CD550" s="1733"/>
      <c r="CE550" s="1733"/>
      <c r="CF550" s="1734"/>
      <c r="CG550"/>
      <c r="CH550" s="1732">
        <f>IF(OR(Y613=0,Y613&gt;=0.1),1,0)</f>
        <v>1</v>
      </c>
      <c r="CI550" s="1733"/>
      <c r="CJ550" s="1733"/>
      <c r="CK550" s="1734"/>
    </row>
    <row r="551" spans="1:89" s="4" customFormat="1" ht="12.6" customHeight="1">
      <c r="B551" s="1756" t="s">
        <v>1496</v>
      </c>
      <c r="C551" s="1756"/>
      <c r="D551" s="1756"/>
      <c r="E551" s="1756"/>
      <c r="F551" s="1756"/>
      <c r="G551" s="1756"/>
      <c r="H551" s="1756"/>
      <c r="I551" s="1756"/>
      <c r="J551" s="1756"/>
      <c r="K551" s="1756"/>
      <c r="L551" s="1756"/>
      <c r="M551" s="1756"/>
      <c r="N551" s="1756"/>
      <c r="O551" s="1756"/>
      <c r="P551" s="1756"/>
      <c r="Q551" s="1756"/>
      <c r="R551" s="1756"/>
      <c r="S551" s="1756"/>
      <c r="T551" s="1756"/>
      <c r="U551" s="1756"/>
      <c r="V551" s="1756"/>
      <c r="W551" s="1756"/>
      <c r="X551" s="1756"/>
      <c r="Y551" s="1756"/>
      <c r="Z551" s="1756"/>
      <c r="AA551" s="1756"/>
      <c r="AB551" s="1756"/>
      <c r="AC551" s="1756"/>
      <c r="AD551" s="1756"/>
      <c r="AE551" s="1756"/>
      <c r="AF551" s="1756"/>
      <c r="AG551" s="1756"/>
      <c r="AH551" s="160"/>
      <c r="AI551" s="160"/>
      <c r="AJ551" s="160"/>
      <c r="AK551" s="161"/>
      <c r="AL551" s="161"/>
      <c r="AM551" s="161"/>
      <c r="AN551" s="279"/>
    </row>
    <row r="552" spans="1:89" s="4" customFormat="1" ht="21" customHeight="1">
      <c r="B552" s="1756"/>
      <c r="C552" s="1756"/>
      <c r="D552" s="1756"/>
      <c r="E552" s="1756"/>
      <c r="F552" s="1756"/>
      <c r="G552" s="1756"/>
      <c r="H552" s="1756"/>
      <c r="I552" s="1756"/>
      <c r="J552" s="1756"/>
      <c r="K552" s="1756"/>
      <c r="L552" s="1756"/>
      <c r="M552" s="1756"/>
      <c r="N552" s="1756"/>
      <c r="O552" s="1756"/>
      <c r="P552" s="1756"/>
      <c r="Q552" s="1756"/>
      <c r="R552" s="1756"/>
      <c r="S552" s="1756"/>
      <c r="T552" s="1756"/>
      <c r="U552" s="1756"/>
      <c r="V552" s="1756"/>
      <c r="W552" s="1756"/>
      <c r="X552" s="1756"/>
      <c r="Y552" s="1756"/>
      <c r="Z552" s="1756"/>
      <c r="AA552" s="1756"/>
      <c r="AB552" s="1756"/>
      <c r="AC552" s="1756"/>
      <c r="AD552" s="1756"/>
      <c r="AE552" s="1756"/>
      <c r="AF552" s="1756"/>
      <c r="AG552" s="175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6" t="s">
        <v>1749</v>
      </c>
      <c r="C553" s="1756"/>
      <c r="D553" s="1756"/>
      <c r="E553" s="1756"/>
      <c r="F553" s="1756"/>
      <c r="G553" s="1756"/>
      <c r="H553" s="1756"/>
      <c r="I553" s="1756"/>
      <c r="J553" s="1756"/>
      <c r="K553" s="1756"/>
      <c r="L553" s="1756"/>
      <c r="M553" s="1756"/>
      <c r="N553" s="1756"/>
      <c r="O553" s="1756"/>
      <c r="P553" s="1756"/>
      <c r="Q553" s="1756"/>
      <c r="R553" s="1756"/>
      <c r="S553" s="1756"/>
      <c r="T553" s="1756"/>
      <c r="U553" s="1756"/>
      <c r="V553" s="1756"/>
      <c r="W553" s="1756"/>
      <c r="X553" s="1756"/>
      <c r="Y553" s="1756"/>
      <c r="Z553" s="1756"/>
      <c r="AA553" s="1756"/>
      <c r="AB553" s="1756"/>
      <c r="AC553" s="1756"/>
      <c r="AD553" s="1756"/>
      <c r="AE553" s="1756"/>
      <c r="AF553" s="175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6"/>
      <c r="C554" s="1756"/>
      <c r="D554" s="1756"/>
      <c r="E554" s="1756"/>
      <c r="F554" s="1756"/>
      <c r="G554" s="1756"/>
      <c r="H554" s="1756"/>
      <c r="I554" s="1756"/>
      <c r="J554" s="1756"/>
      <c r="K554" s="1756"/>
      <c r="L554" s="1756"/>
      <c r="M554" s="1756"/>
      <c r="N554" s="1756"/>
      <c r="O554" s="1756"/>
      <c r="P554" s="1756"/>
      <c r="Q554" s="1756"/>
      <c r="R554" s="1756"/>
      <c r="S554" s="1756"/>
      <c r="T554" s="1756"/>
      <c r="U554" s="1756"/>
      <c r="V554" s="1756"/>
      <c r="W554" s="1756"/>
      <c r="X554" s="1756"/>
      <c r="Y554" s="1756"/>
      <c r="Z554" s="1756"/>
      <c r="AA554" s="1756"/>
      <c r="AB554" s="1756"/>
      <c r="AC554" s="1756"/>
      <c r="AD554" s="1756"/>
      <c r="AE554" s="1756"/>
      <c r="AF554" s="1756"/>
      <c r="AG554" s="160"/>
      <c r="AH554" s="160"/>
      <c r="AI554" s="160"/>
      <c r="AJ554" s="160"/>
      <c r="AK554" s="161"/>
      <c r="AL554" s="161"/>
      <c r="AM554" s="161"/>
      <c r="AN554" s="279"/>
      <c r="AP554" s="148"/>
      <c r="AQ554" s="149"/>
      <c r="AR554" s="149"/>
      <c r="AS554" s="149"/>
      <c r="AT554" s="155" t="s">
        <v>606</v>
      </c>
      <c r="AU554" s="149"/>
      <c r="AV554" s="1722" t="str">
        <f>IF(BJ590&gt;0,"failed","passed")</f>
        <v>failed</v>
      </c>
      <c r="AW554" s="1735"/>
      <c r="AX554" s="1735"/>
      <c r="AY554" s="1723"/>
    </row>
    <row r="555" spans="1:89" s="4" customFormat="1" ht="12.6"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4" t="s">
        <v>1497</v>
      </c>
      <c r="R557" s="1694"/>
      <c r="S557" s="1694"/>
      <c r="T557" s="1694"/>
      <c r="U557" s="1694"/>
      <c r="V557" s="1694"/>
      <c r="W557" s="1694"/>
      <c r="X557" s="1694"/>
      <c r="Y557" s="1694"/>
      <c r="Z557" s="1694"/>
      <c r="AA557" s="1694"/>
      <c r="AB557" s="1694"/>
      <c r="AC557" s="1694"/>
      <c r="AD557" s="1694"/>
      <c r="AE557" s="1694"/>
      <c r="AF557" s="1694"/>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4"/>
      <c r="R558" s="1694"/>
      <c r="S558" s="1694"/>
      <c r="T558" s="1694"/>
      <c r="U558" s="1694"/>
      <c r="V558" s="1694"/>
      <c r="W558" s="1694"/>
      <c r="X558" s="1694"/>
      <c r="Y558" s="1694"/>
      <c r="Z558" s="1694"/>
      <c r="AA558" s="1694"/>
      <c r="AB558" s="1694"/>
      <c r="AC558" s="1694"/>
      <c r="AD558" s="1694"/>
      <c r="AE558" s="1694"/>
      <c r="AF558" s="1694"/>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84" t="s">
        <v>1748</v>
      </c>
      <c r="R559" s="1685"/>
      <c r="S559" s="1705" t="s">
        <v>204</v>
      </c>
      <c r="T559" s="1705"/>
      <c r="U559" s="1684">
        <v>0.5</v>
      </c>
      <c r="V559" s="1685"/>
      <c r="W559" s="1684">
        <v>0.45</v>
      </c>
      <c r="X559" s="1685"/>
      <c r="Y559" s="1684">
        <v>0.4</v>
      </c>
      <c r="Z559" s="1685"/>
      <c r="AA559" s="1684">
        <v>0.35</v>
      </c>
      <c r="AB559" s="1685"/>
      <c r="AC559" s="1746">
        <v>0.3</v>
      </c>
      <c r="AD559" s="1747"/>
      <c r="AE559" s="1684">
        <v>0.2</v>
      </c>
      <c r="AF559" s="168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0"/>
      <c r="P560" s="1661"/>
      <c r="Q560" s="1693"/>
      <c r="R560" s="1692"/>
      <c r="S560" s="1866"/>
      <c r="T560" s="1866"/>
      <c r="U560" s="1692"/>
      <c r="V560" s="1692"/>
      <c r="W560" s="1692"/>
      <c r="X560" s="1692"/>
      <c r="Y560" s="1692"/>
      <c r="Z560" s="1692"/>
      <c r="AA560" s="1862"/>
      <c r="AB560" s="1862"/>
      <c r="AC560" s="1692"/>
      <c r="AD560" s="1692"/>
      <c r="AE560" s="1744"/>
      <c r="AF560" s="1745"/>
      <c r="AN560" s="279"/>
      <c r="AP560" s="142" t="s">
        <v>713</v>
      </c>
      <c r="AQ560" s="9"/>
      <c r="AR560" s="9"/>
      <c r="AS560" s="9"/>
      <c r="AT560" s="1732" t="str">
        <f>IF(OR(AV554="passed",BD558="passed"),"passed","failed")</f>
        <v>passed</v>
      </c>
      <c r="AU560" s="1733"/>
      <c r="AV560" s="1733"/>
      <c r="AW560" s="1733"/>
      <c r="AX560" s="1734"/>
    </row>
    <row r="561" spans="1:96" s="4" customFormat="1" ht="12.75" customHeight="1">
      <c r="B561" s="63"/>
      <c r="I561" s="218"/>
      <c r="J561" s="160"/>
      <c r="N561" s="5"/>
      <c r="O561" s="1660"/>
      <c r="P561" s="1661"/>
      <c r="Q561" s="1689"/>
      <c r="R561" s="1688"/>
      <c r="S561" s="1688"/>
      <c r="T561" s="1688"/>
      <c r="U561" s="1688"/>
      <c r="V561" s="1688"/>
      <c r="W561" s="1688"/>
      <c r="X561" s="1688"/>
      <c r="Y561" s="1686"/>
      <c r="Z561" s="1686"/>
      <c r="AA561" s="1688"/>
      <c r="AB561" s="1688"/>
      <c r="AC561" s="1686"/>
      <c r="AD561" s="1686"/>
      <c r="AE561" s="1690"/>
      <c r="AF561" s="1691"/>
      <c r="AN561" s="279"/>
      <c r="AP561"/>
      <c r="AQ561"/>
      <c r="AR561"/>
      <c r="AS561"/>
      <c r="AT561"/>
      <c r="AU561"/>
      <c r="AV561"/>
      <c r="AW561"/>
      <c r="AX561"/>
      <c r="AY561"/>
    </row>
    <row r="562" spans="1:96" s="4" customFormat="1" ht="12.75" customHeight="1">
      <c r="B562" s="63"/>
      <c r="I562" s="218"/>
      <c r="J562" s="160"/>
      <c r="N562" s="5"/>
      <c r="O562" s="1660"/>
      <c r="P562" s="1661"/>
      <c r="Q562" s="1689"/>
      <c r="R562" s="1688"/>
      <c r="S562" s="1688"/>
      <c r="T562" s="1688"/>
      <c r="U562" s="1688"/>
      <c r="V562" s="1688"/>
      <c r="W562" s="1688"/>
      <c r="X562" s="1688"/>
      <c r="Y562" s="1688"/>
      <c r="Z562" s="1688"/>
      <c r="AA562" s="1686"/>
      <c r="AB562" s="1686"/>
      <c r="AC562" s="1688"/>
      <c r="AD562" s="1688"/>
      <c r="AE562" s="1754"/>
      <c r="AF562" s="1755"/>
      <c r="AN562" s="279"/>
      <c r="AP562" s="151" t="s">
        <v>607</v>
      </c>
      <c r="AQ562" s="152"/>
      <c r="AR562" s="152"/>
      <c r="AS562" s="152"/>
      <c r="AT562" s="152"/>
      <c r="AU562" s="152"/>
      <c r="AV562" s="153"/>
      <c r="AW562" s="1751" t="str">
        <f>IF(AND(AND(AND(AND(AS542="passed",AU549="passed",BD558="passed",SUM(T609:X613)&gt;1)))),"YES","NO")</f>
        <v>YES</v>
      </c>
      <c r="AX562" s="1752"/>
      <c r="AY562" s="1753"/>
      <c r="AZ562" s="40"/>
      <c r="BA562" s="40"/>
      <c r="BB562" s="40"/>
      <c r="BC562" s="40"/>
      <c r="BD562" s="40"/>
      <c r="BE562" s="21"/>
      <c r="BF562" s="21"/>
      <c r="BG562" s="21"/>
    </row>
    <row r="563" spans="1:96" s="4" customFormat="1" ht="12.75" customHeight="1">
      <c r="B563" s="63"/>
      <c r="I563" s="218"/>
      <c r="J563" s="160"/>
      <c r="N563" s="5"/>
      <c r="O563" s="1660"/>
      <c r="P563" s="1661"/>
      <c r="Q563" s="1689"/>
      <c r="R563" s="1688"/>
      <c r="S563" s="1688"/>
      <c r="T563" s="1688"/>
      <c r="U563" s="1688"/>
      <c r="V563" s="1688"/>
      <c r="W563" s="1688"/>
      <c r="X563" s="1688"/>
      <c r="Y563" s="1686"/>
      <c r="Z563" s="1686"/>
      <c r="AA563" s="1688"/>
      <c r="AB563" s="1688"/>
      <c r="AC563" s="1686"/>
      <c r="AD563" s="1686"/>
      <c r="AE563" s="1690"/>
      <c r="AF563" s="1691"/>
      <c r="AN563" s="279"/>
    </row>
    <row r="564" spans="1:96" s="4" customFormat="1" ht="12.75" customHeight="1">
      <c r="B564" s="63"/>
      <c r="I564" s="218"/>
      <c r="J564" s="160"/>
      <c r="N564" s="5"/>
      <c r="O564" s="1660"/>
      <c r="P564" s="1661"/>
      <c r="Q564" s="1689"/>
      <c r="R564" s="1688"/>
      <c r="S564" s="1688"/>
      <c r="T564" s="1688"/>
      <c r="U564" s="1688"/>
      <c r="V564" s="1688"/>
      <c r="W564" s="1686"/>
      <c r="X564" s="1686"/>
      <c r="Y564" s="1688"/>
      <c r="Z564" s="1688"/>
      <c r="AA564" s="1686"/>
      <c r="AB564" s="1686"/>
      <c r="AC564" s="1688"/>
      <c r="AD564" s="1688"/>
      <c r="AE564" s="1754"/>
      <c r="AF564" s="1755"/>
      <c r="AN564" s="279"/>
    </row>
    <row r="565" spans="1:96" s="4" customFormat="1" ht="12.75" customHeight="1">
      <c r="B565" s="63"/>
      <c r="I565" s="218"/>
      <c r="J565" s="160"/>
      <c r="N565" s="5"/>
      <c r="O565" s="1660"/>
      <c r="P565" s="1661"/>
      <c r="Q565" s="1689"/>
      <c r="R565" s="1688"/>
      <c r="S565" s="1688"/>
      <c r="T565" s="1688"/>
      <c r="U565" s="1688"/>
      <c r="V565" s="1688"/>
      <c r="W565" s="1688"/>
      <c r="X565" s="1688"/>
      <c r="Y565" s="1686"/>
      <c r="Z565" s="1686"/>
      <c r="AA565" s="1688"/>
      <c r="AB565" s="1688"/>
      <c r="AC565" s="1686"/>
      <c r="AD565" s="1686"/>
      <c r="AE565" s="1690"/>
      <c r="AF565" s="1691"/>
      <c r="AN565" s="279"/>
      <c r="AU565" s="21"/>
      <c r="AV565" s="21"/>
      <c r="AW565" s="8"/>
      <c r="AX565" s="9"/>
      <c r="AY565" s="9"/>
      <c r="AZ565" s="60" t="s">
        <v>1126</v>
      </c>
      <c r="BA565" s="1844" t="s">
        <v>714</v>
      </c>
      <c r="BB565" s="1845"/>
      <c r="BC565" s="1845"/>
      <c r="BD565" s="1845"/>
      <c r="BE565" s="1846"/>
      <c r="BF565" s="1863">
        <f>SUM(O609:S613)</f>
        <v>69</v>
      </c>
      <c r="BG565" s="1864"/>
      <c r="BH565" s="1864"/>
      <c r="BI565" s="1864"/>
      <c r="BJ565" s="1865"/>
      <c r="BK565" s="1665">
        <f>SUM(T609:X613)</f>
        <v>8</v>
      </c>
      <c r="BL565" s="1666"/>
      <c r="BM565" s="1666"/>
      <c r="BN565" s="1666"/>
      <c r="BO565" s="1667"/>
    </row>
    <row r="566" spans="1:96" s="4" customFormat="1" ht="12.75" customHeight="1">
      <c r="B566" s="35"/>
      <c r="I566" s="1521" t="s">
        <v>1495</v>
      </c>
      <c r="J566" s="1522"/>
      <c r="K566" s="1522"/>
      <c r="L566" s="1522"/>
      <c r="M566" s="1522"/>
      <c r="N566" s="1523"/>
      <c r="O566" s="1660">
        <v>0.5</v>
      </c>
      <c r="P566" s="1661"/>
      <c r="Q566" s="1903"/>
      <c r="R566" s="1695"/>
      <c r="S566" s="1688"/>
      <c r="T566" s="1688"/>
      <c r="U566" s="1704" t="s">
        <v>1499</v>
      </c>
      <c r="V566" s="1704"/>
      <c r="W566" s="1905">
        <v>37.5</v>
      </c>
      <c r="X566" s="1905"/>
      <c r="Y566" s="1695"/>
      <c r="Z566" s="1695"/>
      <c r="AA566" s="1905"/>
      <c r="AB566" s="1905"/>
      <c r="AC566" s="1695"/>
      <c r="AD566" s="1695"/>
      <c r="AE566" s="1854"/>
      <c r="AF566" s="1855"/>
      <c r="AN566" s="279"/>
      <c r="CL566"/>
      <c r="CM566"/>
    </row>
    <row r="567" spans="1:96" s="4" customFormat="1" ht="12.75" customHeight="1">
      <c r="B567" s="118"/>
      <c r="C567" s="61"/>
      <c r="I567" s="1521"/>
      <c r="J567" s="1522"/>
      <c r="K567" s="1522"/>
      <c r="L567" s="1522"/>
      <c r="M567" s="1522"/>
      <c r="N567" s="1523"/>
      <c r="O567" s="1660">
        <v>0.45</v>
      </c>
      <c r="P567" s="1661"/>
      <c r="Q567" s="1689"/>
      <c r="R567" s="1688"/>
      <c r="S567" s="1688"/>
      <c r="T567" s="1688"/>
      <c r="U567" s="1766" t="s">
        <v>130</v>
      </c>
      <c r="V567" s="1766"/>
      <c r="W567" s="1686">
        <v>33.799999999999997</v>
      </c>
      <c r="X567" s="1686"/>
      <c r="Y567" s="1686"/>
      <c r="Z567" s="1686"/>
      <c r="AA567" s="1688"/>
      <c r="AB567" s="1688"/>
      <c r="AC567" s="1686"/>
      <c r="AD567" s="1686"/>
      <c r="AE567" s="1690"/>
      <c r="AF567" s="1691"/>
      <c r="AN567" s="279"/>
      <c r="CL567"/>
      <c r="CM567"/>
    </row>
    <row r="568" spans="1:96" s="4" customFormat="1" ht="12.75" customHeight="1">
      <c r="B568" s="5"/>
      <c r="C568" s="5"/>
      <c r="D568" s="5"/>
      <c r="E568" s="5"/>
      <c r="I568" s="1521"/>
      <c r="J568" s="1522"/>
      <c r="K568" s="1522"/>
      <c r="L568" s="1522"/>
      <c r="M568" s="1522"/>
      <c r="N568" s="1523"/>
      <c r="O568" s="1660">
        <v>0.4</v>
      </c>
      <c r="P568" s="1661"/>
      <c r="Q568" s="1689"/>
      <c r="R568" s="1688"/>
      <c r="S568" s="1766" t="s">
        <v>1498</v>
      </c>
      <c r="T568" s="1766"/>
      <c r="U568" s="1686">
        <v>20</v>
      </c>
      <c r="V568" s="1686"/>
      <c r="W568" s="1686">
        <v>30</v>
      </c>
      <c r="X568" s="1686"/>
      <c r="Y568" s="1686"/>
      <c r="Z568" s="1686"/>
      <c r="AA568" s="1686"/>
      <c r="AB568" s="1686"/>
      <c r="AC568" s="1686"/>
      <c r="AD568" s="1686"/>
      <c r="AE568" s="1690"/>
      <c r="AF568" s="1691"/>
      <c r="AN568" s="279"/>
      <c r="AP568" s="1847" t="s">
        <v>205</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856">
        <f>BF565</f>
        <v>69</v>
      </c>
      <c r="BL568" s="1857"/>
      <c r="BM568" s="1857"/>
      <c r="BN568" s="1857"/>
      <c r="BO568" s="185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21"/>
      <c r="J569" s="1522"/>
      <c r="K569" s="1522"/>
      <c r="L569" s="1522"/>
      <c r="M569" s="1522"/>
      <c r="N569" s="1523"/>
      <c r="O569" s="1660">
        <v>0.35</v>
      </c>
      <c r="P569" s="1661"/>
      <c r="Q569" s="1689"/>
      <c r="R569" s="1688"/>
      <c r="S569" s="1766" t="s">
        <v>1750</v>
      </c>
      <c r="T569" s="1766"/>
      <c r="U569" s="1686">
        <v>17.5</v>
      </c>
      <c r="V569" s="1686"/>
      <c r="W569" s="1686">
        <v>26.3</v>
      </c>
      <c r="X569" s="1686"/>
      <c r="Y569" s="1686">
        <v>35</v>
      </c>
      <c r="Z569" s="1686"/>
      <c r="AA569" s="1686"/>
      <c r="AB569" s="1686"/>
      <c r="AC569" s="1686">
        <v>50</v>
      </c>
      <c r="AD569" s="1686"/>
      <c r="AE569" s="1690"/>
      <c r="AF569" s="1691"/>
      <c r="AN569" s="279"/>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859"/>
      <c r="BL569" s="1860"/>
      <c r="BM569" s="1860"/>
      <c r="BN569" s="1860"/>
      <c r="BO569" s="186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21"/>
      <c r="J570" s="1522"/>
      <c r="K570" s="1522"/>
      <c r="L570" s="1522"/>
      <c r="M570" s="1522"/>
      <c r="N570" s="1523"/>
      <c r="O570" s="1660">
        <v>0.3</v>
      </c>
      <c r="P570" s="1661"/>
      <c r="Q570" s="1689"/>
      <c r="R570" s="1688"/>
      <c r="S570" s="1766" t="s">
        <v>1751</v>
      </c>
      <c r="T570" s="1766"/>
      <c r="U570" s="1686">
        <v>15</v>
      </c>
      <c r="V570" s="1686"/>
      <c r="W570" s="1686">
        <v>22.5</v>
      </c>
      <c r="X570" s="1686"/>
      <c r="Y570" s="1686">
        <v>30</v>
      </c>
      <c r="Z570" s="1686"/>
      <c r="AA570" s="1686">
        <v>37.5</v>
      </c>
      <c r="AB570" s="1686"/>
      <c r="AC570" s="1686">
        <v>45</v>
      </c>
      <c r="AD570" s="1686"/>
      <c r="AE570" s="1690"/>
      <c r="AF570" s="169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0">
        <v>5</v>
      </c>
      <c r="BK570" s="1121"/>
      <c r="BL570" s="1121"/>
      <c r="BM570" s="1121"/>
      <c r="BN570" s="1122"/>
      <c r="BO570" s="1120">
        <v>4</v>
      </c>
      <c r="BP570" s="1121"/>
      <c r="BQ570" s="1121"/>
      <c r="BR570" s="1121"/>
      <c r="BS570" s="1122"/>
      <c r="BT570" s="1120">
        <v>3</v>
      </c>
      <c r="BU570" s="1121"/>
      <c r="BV570" s="1121"/>
      <c r="BW570" s="1121"/>
      <c r="BX570" s="1122"/>
      <c r="BY570" s="1120">
        <v>2</v>
      </c>
      <c r="BZ570" s="1121"/>
      <c r="CA570" s="1121"/>
      <c r="CB570" s="1121"/>
      <c r="CC570" s="1122"/>
      <c r="CD570" s="1120">
        <v>1</v>
      </c>
      <c r="CE570" s="1121"/>
      <c r="CF570" s="1121"/>
      <c r="CG570" s="1121"/>
      <c r="CH570" s="1122"/>
      <c r="CI570" s="1120">
        <v>0</v>
      </c>
      <c r="CJ570" s="1121"/>
      <c r="CK570" s="1121"/>
      <c r="CL570" s="1121"/>
      <c r="CM570" s="1122"/>
      <c r="CN570" s="21"/>
      <c r="CO570" s="21"/>
      <c r="CP570" s="21"/>
      <c r="CQ570" s="21"/>
      <c r="CR570" s="21"/>
    </row>
    <row r="571" spans="1:96" s="4" customFormat="1" ht="12.75" customHeight="1">
      <c r="B571" s="5"/>
      <c r="C571" s="5"/>
      <c r="D571" s="5"/>
      <c r="E571" s="5"/>
      <c r="I571" s="1521"/>
      <c r="J571" s="1522"/>
      <c r="K571" s="1522"/>
      <c r="L571" s="1522"/>
      <c r="M571" s="1522"/>
      <c r="N571" s="1523"/>
      <c r="O571" s="1660">
        <v>0.25</v>
      </c>
      <c r="P571" s="1661"/>
      <c r="Q571" s="1689"/>
      <c r="R571" s="1688"/>
      <c r="S571" s="1766" t="s">
        <v>1752</v>
      </c>
      <c r="T571" s="1766"/>
      <c r="U571" s="1686">
        <v>12.5</v>
      </c>
      <c r="V571" s="1686"/>
      <c r="W571" s="1686">
        <v>18.8</v>
      </c>
      <c r="X571" s="1686"/>
      <c r="Y571" s="1686">
        <v>25</v>
      </c>
      <c r="Z571" s="1686"/>
      <c r="AA571" s="1686">
        <v>31.3</v>
      </c>
      <c r="AB571" s="1686"/>
      <c r="AC571" s="1686">
        <v>37.5</v>
      </c>
      <c r="AD571" s="1686"/>
      <c r="AE571" s="1690">
        <v>50</v>
      </c>
      <c r="AF571" s="1691"/>
      <c r="AN571" s="279"/>
      <c r="AP571" s="1786" t="str">
        <f t="shared" ref="AP571:AP577" si="0">J608</f>
        <v>5 BR</v>
      </c>
      <c r="AQ571" s="1787"/>
      <c r="AR571" s="1787"/>
      <c r="AS571" s="1787"/>
      <c r="AT571" s="1788"/>
      <c r="AU571" s="1455">
        <f t="shared" ref="AU571:AU576" si="1">O608</f>
        <v>0</v>
      </c>
      <c r="AV571" s="1456"/>
      <c r="AW571" s="1456"/>
      <c r="AX571" s="1456"/>
      <c r="AY571" s="1457"/>
      <c r="AZ571" s="1455">
        <f t="shared" ref="AZ571:AZ576" si="2">T608</f>
        <v>0</v>
      </c>
      <c r="BA571" s="1456"/>
      <c r="BB571" s="1456"/>
      <c r="BC571" s="1456"/>
      <c r="BD571" s="1457"/>
      <c r="BE571" s="1783">
        <f t="shared" ref="BE571:BE576" si="3">Y608</f>
        <v>0</v>
      </c>
      <c r="BF571" s="1784"/>
      <c r="BG571" s="1784"/>
      <c r="BH571" s="1784"/>
      <c r="BI571" s="1785"/>
      <c r="BJ571" s="1120">
        <f>IF(OR(AP581=0,BE571&gt;=0.1),0,1)</f>
        <v>0</v>
      </c>
      <c r="BK571" s="1121"/>
      <c r="BL571" s="1121"/>
      <c r="BM571" s="1121"/>
      <c r="BN571" s="1122"/>
      <c r="BO571" s="1120"/>
      <c r="BP571" s="1121"/>
      <c r="BQ571" s="1121"/>
      <c r="BR571" s="1121"/>
      <c r="BS571" s="1122"/>
      <c r="BT571" s="1120"/>
      <c r="BU571" s="1121"/>
      <c r="BV571" s="1121"/>
      <c r="BW571" s="1121"/>
      <c r="BX571" s="1122"/>
      <c r="BY571" s="1120"/>
      <c r="BZ571" s="1121"/>
      <c r="CA571" s="1121"/>
      <c r="CB571" s="1121"/>
      <c r="CC571" s="1122"/>
      <c r="CD571" s="1120"/>
      <c r="CE571" s="1121"/>
      <c r="CF571" s="1121"/>
      <c r="CG571" s="1121"/>
      <c r="CH571" s="1122"/>
      <c r="CI571" s="1120"/>
      <c r="CJ571" s="1121"/>
      <c r="CK571" s="1121"/>
      <c r="CL571" s="1121"/>
      <c r="CM571" s="1122"/>
      <c r="CN571" s="21"/>
      <c r="CO571" s="21"/>
      <c r="CP571" s="21"/>
      <c r="CQ571" s="21"/>
      <c r="CR571" s="21"/>
    </row>
    <row r="572" spans="1:96" s="4" customFormat="1" ht="12.75" customHeight="1">
      <c r="A572" s="118"/>
      <c r="B572" s="5"/>
      <c r="C572" s="5"/>
      <c r="D572" s="5"/>
      <c r="E572" s="5"/>
      <c r="I572" s="1521"/>
      <c r="J572" s="1522"/>
      <c r="K572" s="1522"/>
      <c r="L572" s="1522"/>
      <c r="M572" s="1522"/>
      <c r="N572" s="1523"/>
      <c r="O572" s="1660">
        <v>0.2</v>
      </c>
      <c r="P572" s="1661"/>
      <c r="Q572" s="1689"/>
      <c r="R572" s="1688"/>
      <c r="S572" s="1812" t="s">
        <v>1755</v>
      </c>
      <c r="T572" s="1812"/>
      <c r="U572" s="1686">
        <v>10</v>
      </c>
      <c r="V572" s="1686"/>
      <c r="W572" s="1686">
        <v>15</v>
      </c>
      <c r="X572" s="1686"/>
      <c r="Y572" s="1686">
        <v>20</v>
      </c>
      <c r="Z572" s="1686"/>
      <c r="AA572" s="1686">
        <v>25</v>
      </c>
      <c r="AB572" s="1686"/>
      <c r="AC572" s="1686">
        <v>30</v>
      </c>
      <c r="AD572" s="1686"/>
      <c r="AE572" s="1690">
        <v>40</v>
      </c>
      <c r="AF572" s="1691"/>
      <c r="AN572" s="279"/>
      <c r="AP572" s="1786" t="str">
        <f t="shared" si="0"/>
        <v>4 BR</v>
      </c>
      <c r="AQ572" s="1787"/>
      <c r="AR572" s="1787"/>
      <c r="AS572" s="1787"/>
      <c r="AT572" s="1788"/>
      <c r="AU572" s="1455">
        <f t="shared" si="1"/>
        <v>0</v>
      </c>
      <c r="AV572" s="1456"/>
      <c r="AW572" s="1456"/>
      <c r="AX572" s="1456"/>
      <c r="AY572" s="1457"/>
      <c r="AZ572" s="1455">
        <f t="shared" si="2"/>
        <v>0</v>
      </c>
      <c r="BA572" s="1456"/>
      <c r="BB572" s="1456"/>
      <c r="BC572" s="1456"/>
      <c r="BD572" s="1457"/>
      <c r="BE572" s="1783">
        <f t="shared" si="3"/>
        <v>0</v>
      </c>
      <c r="BF572" s="1784"/>
      <c r="BG572" s="1784"/>
      <c r="BH572" s="1784"/>
      <c r="BI572" s="1785"/>
      <c r="BJ572" s="1120"/>
      <c r="BK572" s="1121"/>
      <c r="BL572" s="1121"/>
      <c r="BM572" s="1121"/>
      <c r="BN572" s="1122"/>
      <c r="BO572" s="1120">
        <f>IF(AND(AND(AZ571=0,BJ571=0,AP582=1)),1,0)</f>
        <v>0</v>
      </c>
      <c r="BP572" s="1121"/>
      <c r="BQ572" s="1121"/>
      <c r="BR572" s="1121"/>
      <c r="BS572" s="1122"/>
      <c r="BT572" s="1120"/>
      <c r="BU572" s="1121"/>
      <c r="BV572" s="1121"/>
      <c r="BW572" s="1121"/>
      <c r="BX572" s="1122"/>
      <c r="BY572" s="1120"/>
      <c r="BZ572" s="1121"/>
      <c r="CA572" s="1121"/>
      <c r="CB572" s="1121"/>
      <c r="CC572" s="1122"/>
      <c r="CD572" s="1120"/>
      <c r="CE572" s="1121"/>
      <c r="CF572" s="1121"/>
      <c r="CG572" s="1121"/>
      <c r="CH572" s="1122"/>
      <c r="CI572" s="1120"/>
      <c r="CJ572" s="1121"/>
      <c r="CK572" s="1121"/>
      <c r="CL572" s="1121"/>
      <c r="CM572" s="1122"/>
      <c r="CN572" s="21"/>
      <c r="CO572" s="21"/>
      <c r="CP572" s="21"/>
      <c r="CQ572" s="21"/>
      <c r="CR572" s="21"/>
    </row>
    <row r="573" spans="1:96" s="4" customFormat="1" ht="12.75" customHeight="1">
      <c r="A573" s="118"/>
      <c r="B573" s="5"/>
      <c r="C573" s="5"/>
      <c r="D573" s="5"/>
      <c r="E573" s="5"/>
      <c r="I573" s="1521"/>
      <c r="J573" s="1522"/>
      <c r="K573" s="1522"/>
      <c r="L573" s="1522"/>
      <c r="M573" s="1522"/>
      <c r="N573" s="1523"/>
      <c r="O573" s="1660">
        <v>0.15</v>
      </c>
      <c r="P573" s="1661"/>
      <c r="Q573" s="1689"/>
      <c r="R573" s="1688"/>
      <c r="S573" s="1766" t="s">
        <v>1753</v>
      </c>
      <c r="T573" s="1766"/>
      <c r="U573" s="1686">
        <v>7.5</v>
      </c>
      <c r="V573" s="1686"/>
      <c r="W573" s="1686">
        <v>11.3</v>
      </c>
      <c r="X573" s="1686"/>
      <c r="Y573" s="1686">
        <v>15</v>
      </c>
      <c r="Z573" s="1686"/>
      <c r="AA573" s="1686">
        <v>18.8</v>
      </c>
      <c r="AB573" s="1686"/>
      <c r="AC573" s="1686">
        <v>22.5</v>
      </c>
      <c r="AD573" s="1686"/>
      <c r="AE573" s="1690">
        <v>30</v>
      </c>
      <c r="AF573" s="1691"/>
      <c r="AN573" s="279"/>
      <c r="AP573" s="1786" t="str">
        <f t="shared" si="0"/>
        <v>3 BR</v>
      </c>
      <c r="AQ573" s="1787"/>
      <c r="AR573" s="1787"/>
      <c r="AS573" s="1787"/>
      <c r="AT573" s="1788"/>
      <c r="AU573" s="1455">
        <f t="shared" si="1"/>
        <v>0</v>
      </c>
      <c r="AV573" s="1456"/>
      <c r="AW573" s="1456"/>
      <c r="AX573" s="1456"/>
      <c r="AY573" s="1457"/>
      <c r="AZ573" s="1455">
        <f t="shared" si="2"/>
        <v>0</v>
      </c>
      <c r="BA573" s="1456"/>
      <c r="BB573" s="1456"/>
      <c r="BC573" s="1456"/>
      <c r="BD573" s="1457"/>
      <c r="BE573" s="1783">
        <f t="shared" si="3"/>
        <v>0</v>
      </c>
      <c r="BF573" s="1784"/>
      <c r="BG573" s="1784"/>
      <c r="BH573" s="1784"/>
      <c r="BI573" s="1785"/>
      <c r="BJ573" s="1120"/>
      <c r="BK573" s="1121"/>
      <c r="BL573" s="1121"/>
      <c r="BM573" s="1121"/>
      <c r="BN573" s="1122"/>
      <c r="BO573" s="1120"/>
      <c r="BP573" s="1121"/>
      <c r="BQ573" s="1121"/>
      <c r="BR573" s="1121"/>
      <c r="BS573" s="1122"/>
      <c r="BT573" s="1120">
        <f>IF(AND(AND(AZ571+AZ572=0,BJ571+BO572=0,AP583=1)),1,0)</f>
        <v>0</v>
      </c>
      <c r="BU573" s="1121"/>
      <c r="BV573" s="1121"/>
      <c r="BW573" s="1121"/>
      <c r="BX573" s="1122"/>
      <c r="BY573" s="1120"/>
      <c r="BZ573" s="1121"/>
      <c r="CA573" s="1121"/>
      <c r="CB573" s="1121"/>
      <c r="CC573" s="1122"/>
      <c r="CD573" s="1120"/>
      <c r="CE573" s="1121"/>
      <c r="CF573" s="1121"/>
      <c r="CG573" s="1121"/>
      <c r="CH573" s="1122"/>
      <c r="CI573" s="1120"/>
      <c r="CJ573" s="1121"/>
      <c r="CK573" s="1121"/>
      <c r="CL573" s="1121"/>
      <c r="CM573" s="1122"/>
      <c r="CN573" s="21"/>
      <c r="CO573" s="21"/>
      <c r="CP573" s="21"/>
      <c r="CQ573" s="21"/>
      <c r="CR573" s="21"/>
    </row>
    <row r="574" spans="1:96" s="4" customFormat="1" ht="12.75" customHeight="1" thickBot="1">
      <c r="B574" s="5"/>
      <c r="C574" s="5"/>
      <c r="D574" s="5"/>
      <c r="E574" s="5"/>
      <c r="I574" s="1524"/>
      <c r="J574" s="1525"/>
      <c r="K574" s="1525"/>
      <c r="L574" s="1525"/>
      <c r="M574" s="1525"/>
      <c r="N574" s="1526"/>
      <c r="O574" s="1660">
        <v>0.1</v>
      </c>
      <c r="P574" s="1661"/>
      <c r="Q574" s="1810"/>
      <c r="R574" s="1811"/>
      <c r="S574" s="1766" t="s">
        <v>1754</v>
      </c>
      <c r="T574" s="1766"/>
      <c r="U574" s="1782">
        <v>5</v>
      </c>
      <c r="V574" s="1782"/>
      <c r="W574" s="1782">
        <v>7.5</v>
      </c>
      <c r="X574" s="1782"/>
      <c r="Y574" s="1782">
        <v>10</v>
      </c>
      <c r="Z574" s="1782"/>
      <c r="AA574" s="1782">
        <v>12.5</v>
      </c>
      <c r="AB574" s="1782"/>
      <c r="AC574" s="1782">
        <v>15</v>
      </c>
      <c r="AD574" s="1782"/>
      <c r="AE574" s="1808">
        <v>20</v>
      </c>
      <c r="AF574" s="1809"/>
      <c r="AK574" s="165"/>
      <c r="AL574" s="165"/>
      <c r="AM574" s="5"/>
      <c r="AN574" s="279"/>
      <c r="AP574" s="1786" t="str">
        <f t="shared" si="0"/>
        <v>2 BR</v>
      </c>
      <c r="AQ574" s="1787"/>
      <c r="AR574" s="1787"/>
      <c r="AS574" s="1787"/>
      <c r="AT574" s="1788"/>
      <c r="AU574" s="1455">
        <f t="shared" si="1"/>
        <v>5</v>
      </c>
      <c r="AV574" s="1456"/>
      <c r="AW574" s="1456"/>
      <c r="AX574" s="1456"/>
      <c r="AY574" s="1457"/>
      <c r="AZ574" s="1455">
        <f t="shared" si="2"/>
        <v>1</v>
      </c>
      <c r="BA574" s="1456"/>
      <c r="BB574" s="1456"/>
      <c r="BC574" s="1456"/>
      <c r="BD574" s="1457"/>
      <c r="BE574" s="1783">
        <f t="shared" si="3"/>
        <v>0.2</v>
      </c>
      <c r="BF574" s="1784"/>
      <c r="BG574" s="1784"/>
      <c r="BH574" s="1784"/>
      <c r="BI574" s="1785"/>
      <c r="BJ574" s="1120"/>
      <c r="BK574" s="1121"/>
      <c r="BL574" s="1121"/>
      <c r="BM574" s="1121"/>
      <c r="BN574" s="1122"/>
      <c r="BO574" s="1120"/>
      <c r="BP574" s="1121"/>
      <c r="BQ574" s="1121"/>
      <c r="BR574" s="1121"/>
      <c r="BS574" s="1122"/>
      <c r="BT574" s="1120"/>
      <c r="BU574" s="1121"/>
      <c r="BV574" s="1121"/>
      <c r="BW574" s="1121"/>
      <c r="BX574" s="1122"/>
      <c r="BY574" s="1120">
        <f>IF(AND(AND(AZ571+AZ572+AZ573=0,BO572+BT573+BJ571=0,AP584=1)),1,0)</f>
        <v>0</v>
      </c>
      <c r="BZ574" s="1121"/>
      <c r="CA574" s="1121"/>
      <c r="CB574" s="1121"/>
      <c r="CC574" s="1122"/>
      <c r="CD574" s="1120"/>
      <c r="CE574" s="1121"/>
      <c r="CF574" s="1121"/>
      <c r="CG574" s="1121"/>
      <c r="CH574" s="1122"/>
      <c r="CI574" s="1120"/>
      <c r="CJ574" s="1121"/>
      <c r="CK574" s="1121"/>
      <c r="CL574" s="1121"/>
      <c r="CM574" s="1122"/>
      <c r="CN574" s="21"/>
      <c r="CO574" s="21"/>
      <c r="CP574" s="21"/>
      <c r="CQ574" s="21"/>
      <c r="CR574" s="21"/>
    </row>
    <row r="575" spans="1:96" s="4" customFormat="1" ht="12.75" customHeight="1">
      <c r="B575" s="5"/>
      <c r="C575" s="5"/>
      <c r="D575" s="5"/>
      <c r="E575" s="1568" t="s">
        <v>939</v>
      </c>
      <c r="F575" s="1561"/>
      <c r="G575" s="1561"/>
      <c r="H575" s="1561"/>
      <c r="I575" s="1561"/>
      <c r="J575" s="1561"/>
      <c r="K575" s="1561"/>
      <c r="L575" s="1561"/>
      <c r="M575" s="1561"/>
      <c r="N575" s="1561"/>
      <c r="O575" s="1561"/>
      <c r="P575" s="1561"/>
      <c r="Q575" s="1561"/>
      <c r="R575" s="1561"/>
      <c r="S575" s="1561"/>
      <c r="T575" s="1561"/>
      <c r="U575" s="1561"/>
      <c r="V575" s="1561"/>
      <c r="W575" s="1561"/>
      <c r="X575" s="1561"/>
      <c r="Y575" s="1561"/>
      <c r="Z575" s="1561"/>
      <c r="AA575" s="1561"/>
      <c r="AB575" s="1561"/>
      <c r="AC575" s="1561"/>
      <c r="AD575" s="1561"/>
      <c r="AE575" s="1561"/>
      <c r="AF575" s="1561"/>
      <c r="AG575" s="1561"/>
      <c r="AH575" s="1562"/>
      <c r="AK575" s="165"/>
      <c r="AL575" s="165"/>
      <c r="AM575" s="5"/>
      <c r="AN575" s="279"/>
      <c r="AP575" s="1786" t="str">
        <f t="shared" si="0"/>
        <v>1 BR</v>
      </c>
      <c r="AQ575" s="1787"/>
      <c r="AR575" s="1787"/>
      <c r="AS575" s="1787"/>
      <c r="AT575" s="1788"/>
      <c r="AU575" s="1455">
        <f t="shared" si="1"/>
        <v>27</v>
      </c>
      <c r="AV575" s="1456"/>
      <c r="AW575" s="1456"/>
      <c r="AX575" s="1456"/>
      <c r="AY575" s="1457"/>
      <c r="AZ575" s="1455">
        <f t="shared" si="2"/>
        <v>3</v>
      </c>
      <c r="BA575" s="1456"/>
      <c r="BB575" s="1456"/>
      <c r="BC575" s="1456"/>
      <c r="BD575" s="1457"/>
      <c r="BE575" s="1783">
        <f t="shared" si="3"/>
        <v>0.1111111111111111</v>
      </c>
      <c r="BF575" s="1784"/>
      <c r="BG575" s="1784"/>
      <c r="BH575" s="1784"/>
      <c r="BI575" s="1785"/>
      <c r="BJ575" s="1120"/>
      <c r="BK575" s="1121"/>
      <c r="BL575" s="1121"/>
      <c r="BM575" s="1121"/>
      <c r="BN575" s="1122"/>
      <c r="BO575" s="1120"/>
      <c r="BP575" s="1121"/>
      <c r="BQ575" s="1121"/>
      <c r="BR575" s="1121"/>
      <c r="BS575" s="1122"/>
      <c r="BT575" s="1120"/>
      <c r="BU575" s="1121"/>
      <c r="BV575" s="1121"/>
      <c r="BW575" s="1121"/>
      <c r="BX575" s="1122"/>
      <c r="BY575" s="1120"/>
      <c r="BZ575" s="1121"/>
      <c r="CA575" s="1121"/>
      <c r="CB575" s="1121"/>
      <c r="CC575" s="1122"/>
      <c r="CD575" s="1120">
        <f>IF(AND(AND(BE572+BE573+BE574+BE571=0,BT573+BY574+BO572+BJ571=0,AP585=1)),1,0)</f>
        <v>0</v>
      </c>
      <c r="CE575" s="1121"/>
      <c r="CF575" s="1121"/>
      <c r="CG575" s="1121"/>
      <c r="CH575" s="1122"/>
      <c r="CI575" s="1120"/>
      <c r="CJ575" s="1121"/>
      <c r="CK575" s="1121"/>
      <c r="CL575" s="1121"/>
      <c r="CM575" s="1122"/>
      <c r="CN575" s="21"/>
      <c r="CO575" s="21"/>
      <c r="CP575" s="21"/>
      <c r="CQ575" s="21"/>
      <c r="CR575" s="21"/>
    </row>
    <row r="576" spans="1:96" s="4" customFormat="1" ht="12.75" customHeight="1">
      <c r="E576" s="1772"/>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73"/>
      <c r="AN576" s="279"/>
      <c r="AP576" s="1786" t="str">
        <f t="shared" si="0"/>
        <v>SRO</v>
      </c>
      <c r="AQ576" s="1787"/>
      <c r="AR576" s="1787"/>
      <c r="AS576" s="1787"/>
      <c r="AT576" s="1788"/>
      <c r="AU576" s="1455">
        <f t="shared" si="1"/>
        <v>37</v>
      </c>
      <c r="AV576" s="1456"/>
      <c r="AW576" s="1456"/>
      <c r="AX576" s="1456"/>
      <c r="AY576" s="1457"/>
      <c r="AZ576" s="1455">
        <f t="shared" si="2"/>
        <v>4</v>
      </c>
      <c r="BA576" s="1456"/>
      <c r="BB576" s="1456"/>
      <c r="BC576" s="1456"/>
      <c r="BD576" s="1457"/>
      <c r="BE576" s="1783">
        <f t="shared" si="3"/>
        <v>0.10810810810810811</v>
      </c>
      <c r="BF576" s="1784"/>
      <c r="BG576" s="1784"/>
      <c r="BH576" s="1784"/>
      <c r="BI576" s="1785"/>
      <c r="BJ576" s="1120"/>
      <c r="BK576" s="1121"/>
      <c r="BL576" s="1121"/>
      <c r="BM576" s="1121"/>
      <c r="BN576" s="1122"/>
      <c r="BO576" s="1120"/>
      <c r="BP576" s="1121"/>
      <c r="BQ576" s="1121"/>
      <c r="BR576" s="1121"/>
      <c r="BS576" s="1122"/>
      <c r="BT576" s="1120"/>
      <c r="BU576" s="1121"/>
      <c r="BV576" s="1121"/>
      <c r="BW576" s="1121"/>
      <c r="BX576" s="1122"/>
      <c r="BY576" s="1120"/>
      <c r="BZ576" s="1121"/>
      <c r="CA576" s="1121"/>
      <c r="CB576" s="1121"/>
      <c r="CC576" s="1122"/>
      <c r="CD576" s="1120"/>
      <c r="CE576" s="1121"/>
      <c r="CF576" s="1121"/>
      <c r="CG576" s="1121"/>
      <c r="CH576" s="1122"/>
      <c r="CI576" s="1120">
        <f>IF(AND(AND(AZ573+AZ574+AZ575+AZ572+AZ571=0,BY574+CD575+BT573+BO572+BJ571=0,AP586=1)),1,0)</f>
        <v>0</v>
      </c>
      <c r="CJ576" s="1121"/>
      <c r="CK576" s="1121"/>
      <c r="CL576" s="1121"/>
      <c r="CM576" s="1122"/>
      <c r="CN576" s="21"/>
      <c r="CO576" s="21"/>
      <c r="CP576" s="21"/>
      <c r="CQ576" s="21"/>
      <c r="CR576" s="21"/>
    </row>
    <row r="577" spans="5:96" s="4" customFormat="1" ht="12.75" customHeight="1">
      <c r="E577" s="1678" t="s">
        <v>1505</v>
      </c>
      <c r="F577" s="1679"/>
      <c r="G577" s="1679"/>
      <c r="H577" s="1679"/>
      <c r="I577" s="1679"/>
      <c r="J577" s="1680"/>
      <c r="K577" s="1678" t="s">
        <v>2304</v>
      </c>
      <c r="L577" s="1679"/>
      <c r="M577" s="1679"/>
      <c r="N577" s="1679"/>
      <c r="O577" s="1679"/>
      <c r="P577" s="1680"/>
      <c r="Q577" s="1518" t="s">
        <v>1501</v>
      </c>
      <c r="R577" s="1519"/>
      <c r="S577" s="1519"/>
      <c r="T577" s="1519"/>
      <c r="U577" s="1519"/>
      <c r="V577" s="1520"/>
      <c r="W577" s="1518" t="str">
        <f>I566</f>
        <v>Percent of Low-Income Units (exclusive of manager’s units)</v>
      </c>
      <c r="X577" s="1519"/>
      <c r="Y577" s="1519"/>
      <c r="Z577" s="1519"/>
      <c r="AA577" s="1519"/>
      <c r="AB577" s="1520"/>
      <c r="AC577" s="1518" t="s">
        <v>1504</v>
      </c>
      <c r="AD577" s="1519"/>
      <c r="AE577" s="1519"/>
      <c r="AF577" s="1519"/>
      <c r="AG577" s="1519"/>
      <c r="AH577" s="1520"/>
      <c r="AN577" s="279"/>
      <c r="AP577" s="1786" t="str">
        <f t="shared" si="0"/>
        <v>Total:</v>
      </c>
      <c r="AQ577" s="1787"/>
      <c r="AR577" s="1787"/>
      <c r="AS577" s="1787"/>
      <c r="AT577" s="1788"/>
      <c r="AU577" s="1786"/>
      <c r="AV577" s="1787"/>
      <c r="AW577" s="1787"/>
      <c r="AX577" s="1787"/>
      <c r="AY577" s="1788"/>
      <c r="AZ577" s="1786"/>
      <c r="BA577" s="1787"/>
      <c r="BB577" s="1787"/>
      <c r="BC577" s="1787"/>
      <c r="BD577" s="1788"/>
      <c r="BE577" s="1786"/>
      <c r="BF577" s="1787"/>
      <c r="BG577" s="1787"/>
      <c r="BH577" s="1787"/>
      <c r="BI577" s="1788"/>
      <c r="BJ577" s="1120">
        <f>SUM(BJ571:BN576)</f>
        <v>0</v>
      </c>
      <c r="BK577" s="1121"/>
      <c r="BL577" s="1121"/>
      <c r="BM577" s="1121"/>
      <c r="BN577" s="1122"/>
      <c r="BO577" s="1120">
        <f>SUM(BO571:BS576)</f>
        <v>0</v>
      </c>
      <c r="BP577" s="1121"/>
      <c r="BQ577" s="1121"/>
      <c r="BR577" s="1121"/>
      <c r="BS577" s="1122"/>
      <c r="BT577" s="1120">
        <f>SUM(BT571:BX576)</f>
        <v>0</v>
      </c>
      <c r="BU577" s="1121"/>
      <c r="BV577" s="1121"/>
      <c r="BW577" s="1121"/>
      <c r="BX577" s="1122"/>
      <c r="BY577" s="1120">
        <f>SUM(BY571:CC576)</f>
        <v>0</v>
      </c>
      <c r="BZ577" s="1121"/>
      <c r="CA577" s="1121"/>
      <c r="CB577" s="1121"/>
      <c r="CC577" s="1122"/>
      <c r="CD577" s="1120">
        <f>SUM(CD571:CH576)</f>
        <v>0</v>
      </c>
      <c r="CE577" s="1121"/>
      <c r="CF577" s="1121"/>
      <c r="CG577" s="1121"/>
      <c r="CH577" s="1122"/>
      <c r="CI577" s="1120">
        <f>SUM(CI571:CM576)</f>
        <v>0</v>
      </c>
      <c r="CJ577" s="1121"/>
      <c r="CK577" s="1121"/>
      <c r="CL577" s="1121"/>
      <c r="CM577" s="1122"/>
      <c r="CN577" s="1120">
        <f>SUM(BJ577:CM577)</f>
        <v>0</v>
      </c>
      <c r="CO577" s="1121"/>
      <c r="CP577" s="1121"/>
      <c r="CQ577" s="1121"/>
      <c r="CR577" s="1122"/>
    </row>
    <row r="578" spans="5:96" s="4" customFormat="1" ht="12.75" customHeight="1">
      <c r="E578" s="1681"/>
      <c r="F578" s="1682"/>
      <c r="G578" s="1682"/>
      <c r="H578" s="1682"/>
      <c r="I578" s="1682"/>
      <c r="J578" s="1683"/>
      <c r="K578" s="1681"/>
      <c r="L578" s="1682"/>
      <c r="M578" s="1682"/>
      <c r="N578" s="1682"/>
      <c r="O578" s="1682"/>
      <c r="P578" s="1683"/>
      <c r="Q578" s="1521"/>
      <c r="R578" s="1522"/>
      <c r="S578" s="1522"/>
      <c r="T578" s="1522"/>
      <c r="U578" s="1522"/>
      <c r="V578" s="1523"/>
      <c r="W578" s="1521"/>
      <c r="X578" s="1522"/>
      <c r="Y578" s="1522"/>
      <c r="Z578" s="1522"/>
      <c r="AA578" s="1522"/>
      <c r="AB578" s="1523"/>
      <c r="AC578" s="1521"/>
      <c r="AD578" s="1522"/>
      <c r="AE578" s="1522"/>
      <c r="AF578" s="1522"/>
      <c r="AG578" s="1522"/>
      <c r="AH578" s="1523"/>
      <c r="AN578" s="279"/>
    </row>
    <row r="579" spans="5:96" s="4" customFormat="1" ht="12.75" customHeight="1">
      <c r="E579" s="1681"/>
      <c r="F579" s="1682"/>
      <c r="G579" s="1682"/>
      <c r="H579" s="1682"/>
      <c r="I579" s="1682"/>
      <c r="J579" s="1683"/>
      <c r="K579" s="1681"/>
      <c r="L579" s="1682"/>
      <c r="M579" s="1682"/>
      <c r="N579" s="1682"/>
      <c r="O579" s="1682"/>
      <c r="P579" s="1683"/>
      <c r="Q579" s="1521"/>
      <c r="R579" s="1522"/>
      <c r="S579" s="1522"/>
      <c r="T579" s="1522"/>
      <c r="U579" s="1522"/>
      <c r="V579" s="1523"/>
      <c r="W579" s="1521"/>
      <c r="X579" s="1522"/>
      <c r="Y579" s="1522"/>
      <c r="Z579" s="1522"/>
      <c r="AA579" s="1522"/>
      <c r="AB579" s="1523"/>
      <c r="AC579" s="1521"/>
      <c r="AD579" s="1522"/>
      <c r="AE579" s="1522"/>
      <c r="AF579" s="1522"/>
      <c r="AG579" s="1522"/>
      <c r="AH579" s="1523"/>
      <c r="AN579" s="279"/>
    </row>
    <row r="580" spans="5:96" s="4" customFormat="1" ht="12.75" customHeight="1">
      <c r="E580" s="1681"/>
      <c r="F580" s="1682"/>
      <c r="G580" s="1682"/>
      <c r="H580" s="1682"/>
      <c r="I580" s="1682"/>
      <c r="J580" s="1683"/>
      <c r="K580" s="1681"/>
      <c r="L580" s="1682"/>
      <c r="M580" s="1682"/>
      <c r="N580" s="1682"/>
      <c r="O580" s="1682"/>
      <c r="P580" s="1683"/>
      <c r="Q580" s="1521"/>
      <c r="R580" s="1522"/>
      <c r="S580" s="1522"/>
      <c r="T580" s="1522"/>
      <c r="U580" s="1522"/>
      <c r="V580" s="1523"/>
      <c r="W580" s="1521"/>
      <c r="X580" s="1522"/>
      <c r="Y580" s="1522"/>
      <c r="Z580" s="1522"/>
      <c r="AA580" s="1522"/>
      <c r="AB580" s="1523"/>
      <c r="AC580" s="1521"/>
      <c r="AD580" s="1522"/>
      <c r="AE580" s="1522"/>
      <c r="AF580" s="1522"/>
      <c r="AG580" s="1522"/>
      <c r="AH580" s="1523"/>
      <c r="AN580" s="279"/>
      <c r="AP580" s="3" t="s">
        <v>1127</v>
      </c>
      <c r="BH580" s="3" t="s">
        <v>1128</v>
      </c>
    </row>
    <row r="581" spans="5:96" s="4" customFormat="1" ht="12.75" customHeight="1">
      <c r="E581" s="1662"/>
      <c r="F581" s="1663"/>
      <c r="G581" s="1663"/>
      <c r="H581" s="1663"/>
      <c r="I581" s="1663"/>
      <c r="J581" s="1664"/>
      <c r="K581" s="1665">
        <v>20</v>
      </c>
      <c r="L581" s="1666"/>
      <c r="M581" s="1666"/>
      <c r="N581" s="1666"/>
      <c r="O581" s="1666"/>
      <c r="P581" s="1667"/>
      <c r="Q581" s="1763">
        <f>IF(ISERROR(IF((((E581/$BJ$528)*100)&gt;100),"EXCESSIVE VALUE",(E581/$BJ$528)*100)),0,IF((((E581/$BJ$528)*100)&gt;100),"EXCESSIVE VALUE",(E581/$BJ$528)*100))</f>
        <v>0</v>
      </c>
      <c r="R581" s="1764"/>
      <c r="S581" s="1764"/>
      <c r="T581" s="1764"/>
      <c r="U581" s="1764"/>
      <c r="V581" s="1765"/>
      <c r="W581" s="1760">
        <f>IF(FLOOR(Q581,5)&gt;80,80,FLOOR(Q581,5))</f>
        <v>0</v>
      </c>
      <c r="X581" s="1761"/>
      <c r="Y581" s="1761"/>
      <c r="Z581" s="1761"/>
      <c r="AA581" s="1761"/>
      <c r="AB581" s="1762"/>
      <c r="AC581" s="1760">
        <f>IFERROR(IF(W581&gt;0,INDEX($BI$507:$BP$521,MATCH(W581,$BH$507:$BH$521,0),MATCH(K581,$BI$506:$BP$506,0)),0),0)</f>
        <v>0</v>
      </c>
      <c r="AD581" s="1761"/>
      <c r="AE581" s="1761"/>
      <c r="AF581" s="1761"/>
      <c r="AG581" s="1761"/>
      <c r="AH581" s="1762"/>
      <c r="AN581" s="279"/>
      <c r="AO581" s="4">
        <v>5</v>
      </c>
      <c r="AP581" s="1665">
        <f t="shared" ref="AP581:AP586" si="4">IF(OR(BE571&gt;=0.1,BE571=0),0,1)</f>
        <v>0</v>
      </c>
      <c r="AQ581" s="1666"/>
      <c r="AR581" s="1666"/>
      <c r="AS581" s="1666"/>
      <c r="AT581" s="1667"/>
      <c r="AX581" s="1722" t="s">
        <v>794</v>
      </c>
      <c r="AY581" s="1735"/>
      <c r="AZ581" s="1735"/>
      <c r="BA581" s="1735"/>
      <c r="BB581" s="1735"/>
      <c r="BC581" s="1735"/>
      <c r="BD581" s="1735"/>
      <c r="BE581" s="1735"/>
      <c r="BF581" s="1735"/>
      <c r="BG581" s="1735"/>
      <c r="BH581" s="1735"/>
      <c r="BI581" s="1735"/>
      <c r="BJ581" s="1735"/>
      <c r="BK581" s="1735"/>
      <c r="BL581" s="1735"/>
      <c r="BM581" s="1735"/>
      <c r="BN581" s="1735"/>
      <c r="BO581" s="1735"/>
      <c r="BP581" s="1735"/>
      <c r="BQ581" s="1723"/>
    </row>
    <row r="582" spans="5:96" s="4" customFormat="1" ht="12.75" customHeight="1">
      <c r="E582" s="1662">
        <v>8</v>
      </c>
      <c r="F582" s="1663"/>
      <c r="G582" s="1663"/>
      <c r="H582" s="1663"/>
      <c r="I582" s="1663"/>
      <c r="J582" s="1664"/>
      <c r="K582" s="1665">
        <v>30</v>
      </c>
      <c r="L582" s="1666"/>
      <c r="M582" s="1666"/>
      <c r="N582" s="1666"/>
      <c r="O582" s="1666"/>
      <c r="P582" s="1667"/>
      <c r="Q582" s="1763">
        <f>IF(ISERROR(IF((((E582/$BJ$528)*100)&gt;100),"EXCESSIVE VALUE",(E582/$BJ$528)*100)),0,IF((((E582/$BJ$528)*100)&gt;100),"EXCESSIVE VALUE",(E582/$BJ$528)*100))</f>
        <v>11.594202898550725</v>
      </c>
      <c r="R582" s="1764"/>
      <c r="S582" s="1764"/>
      <c r="T582" s="1764"/>
      <c r="U582" s="1764"/>
      <c r="V582" s="1765"/>
      <c r="W582" s="1760">
        <f>IF(FLOOR(Q582,5)&gt;80,80,FLOOR(Q582,5))</f>
        <v>10</v>
      </c>
      <c r="X582" s="1761"/>
      <c r="Y582" s="1761"/>
      <c r="Z582" s="1761"/>
      <c r="AA582" s="1761"/>
      <c r="AB582" s="1762"/>
      <c r="AC582" s="1760">
        <f t="shared" ref="AC582:AC586" si="5">IFERROR(IF(W582&gt;0,INDEX($BI$507:$BP$521,MATCH(W582,$BH$507:$BH$521,0),MATCH(K582,$BI$506:$BP$506,0)),0),0)</f>
        <v>15</v>
      </c>
      <c r="AD582" s="1761"/>
      <c r="AE582" s="1761"/>
      <c r="AF582" s="1761"/>
      <c r="AG582" s="1761"/>
      <c r="AH582" s="1762"/>
      <c r="AN582" s="279"/>
      <c r="AO582" s="4">
        <v>4</v>
      </c>
      <c r="AP582" s="1665">
        <f t="shared" si="4"/>
        <v>0</v>
      </c>
      <c r="AQ582" s="1666"/>
      <c r="AR582" s="1666"/>
      <c r="AS582" s="1666"/>
      <c r="AT582" s="1667"/>
      <c r="AX582" s="1770" t="s">
        <v>616</v>
      </c>
      <c r="AY582" s="1771"/>
      <c r="AZ582" s="1278" t="s">
        <v>616</v>
      </c>
      <c r="BA582" s="1280"/>
      <c r="BB582" s="1770" t="s">
        <v>265</v>
      </c>
      <c r="BC582" s="1771"/>
      <c r="BD582" s="1732" t="s">
        <v>265</v>
      </c>
      <c r="BE582" s="1734"/>
      <c r="BF582" s="1770" t="s">
        <v>264</v>
      </c>
      <c r="BG582" s="1771"/>
      <c r="BH582" s="1732" t="s">
        <v>264</v>
      </c>
      <c r="BI582" s="1734"/>
      <c r="BJ582" s="1770" t="s">
        <v>263</v>
      </c>
      <c r="BK582" s="1771"/>
      <c r="BL582" s="1732" t="s">
        <v>263</v>
      </c>
      <c r="BM582" s="1734"/>
      <c r="BN582" s="1770" t="s">
        <v>615</v>
      </c>
      <c r="BO582" s="1771"/>
      <c r="BP582" s="1732" t="s">
        <v>615</v>
      </c>
      <c r="BQ582" s="1734"/>
    </row>
    <row r="583" spans="5:96" s="4" customFormat="1" ht="12.75" customHeight="1">
      <c r="E583" s="1662"/>
      <c r="F583" s="1663"/>
      <c r="G583" s="1663"/>
      <c r="H583" s="1663"/>
      <c r="I583" s="1663"/>
      <c r="J583" s="1664"/>
      <c r="K583" s="1665">
        <v>35</v>
      </c>
      <c r="L583" s="1666"/>
      <c r="M583" s="1666"/>
      <c r="N583" s="1666"/>
      <c r="O583" s="1666"/>
      <c r="P583" s="1667"/>
      <c r="Q583" s="1763">
        <f t="shared" ref="Q583:Q589" si="6">IF(ISERROR(IF((((E583/$BJ$528)*100)&gt;100),"EXCESSIVE VALUE",(E583/$BJ$528)*100)),0,IF((((E583/$BJ$528)*100)&gt;100),"EXCESSIVE VALUE",(E583/$BJ$528)*100))</f>
        <v>0</v>
      </c>
      <c r="R583" s="1764"/>
      <c r="S583" s="1764"/>
      <c r="T583" s="1764"/>
      <c r="U583" s="1764"/>
      <c r="V583" s="1765"/>
      <c r="W583" s="1760">
        <f t="shared" ref="W583:W589" si="7">IF(FLOOR(Q583,5)&gt;80,80,FLOOR(Q583,5))</f>
        <v>0</v>
      </c>
      <c r="X583" s="1761"/>
      <c r="Y583" s="1761"/>
      <c r="Z583" s="1761"/>
      <c r="AA583" s="1761"/>
      <c r="AB583" s="1762"/>
      <c r="AC583" s="1760">
        <f t="shared" si="5"/>
        <v>0</v>
      </c>
      <c r="AD583" s="1761"/>
      <c r="AE583" s="1761"/>
      <c r="AF583" s="1761"/>
      <c r="AG583" s="1761"/>
      <c r="AH583" s="1762"/>
      <c r="AN583" s="279"/>
      <c r="AO583" s="4">
        <v>3</v>
      </c>
      <c r="AP583" s="1665">
        <f t="shared" si="4"/>
        <v>0</v>
      </c>
      <c r="AQ583" s="1666"/>
      <c r="AR583" s="1666"/>
      <c r="AS583" s="1666"/>
      <c r="AT583" s="1667"/>
      <c r="AX583" s="1770">
        <f>IF(AP533=1,1,0)</f>
        <v>0</v>
      </c>
      <c r="AY583" s="1771"/>
      <c r="AZ583" s="1722"/>
      <c r="BA583" s="1723"/>
      <c r="BB583" s="1780"/>
      <c r="BC583" s="1781"/>
      <c r="BD583" s="1732">
        <f>IF(AND(T609&gt;0,AP533&gt;0),1,0)</f>
        <v>0</v>
      </c>
      <c r="BE583" s="1734"/>
      <c r="BF583" s="1780"/>
      <c r="BG583" s="1781"/>
      <c r="BH583" s="1732">
        <f>IF(AND(T609&gt;0,AP533&gt;0),1,0)</f>
        <v>0</v>
      </c>
      <c r="BI583" s="1734"/>
      <c r="BJ583" s="1780"/>
      <c r="BK583" s="1781"/>
      <c r="BL583" s="1732">
        <f>IF(AND(T609&gt;0,AP533&gt;0),1,0)</f>
        <v>0</v>
      </c>
      <c r="BM583" s="1734"/>
      <c r="BN583" s="1780"/>
      <c r="BO583" s="1781"/>
      <c r="BP583" s="1732">
        <f>IF(AND(T609&gt;0,AP533&gt;0),1,0)</f>
        <v>0</v>
      </c>
      <c r="BQ583" s="1734"/>
    </row>
    <row r="584" spans="5:96" s="4" customFormat="1" ht="12.75" customHeight="1">
      <c r="E584" s="1662">
        <v>54</v>
      </c>
      <c r="F584" s="1663"/>
      <c r="G584" s="1663"/>
      <c r="H584" s="1663"/>
      <c r="I584" s="1663"/>
      <c r="J584" s="1664"/>
      <c r="K584" s="1665">
        <v>40</v>
      </c>
      <c r="L584" s="1666"/>
      <c r="M584" s="1666"/>
      <c r="N584" s="1666"/>
      <c r="O584" s="1666"/>
      <c r="P584" s="1667"/>
      <c r="Q584" s="1763">
        <f t="shared" si="6"/>
        <v>78.260869565217391</v>
      </c>
      <c r="R584" s="1764"/>
      <c r="S584" s="1764"/>
      <c r="T584" s="1764"/>
      <c r="U584" s="1764"/>
      <c r="V584" s="1765"/>
      <c r="W584" s="1760">
        <f t="shared" si="7"/>
        <v>75</v>
      </c>
      <c r="X584" s="1761"/>
      <c r="Y584" s="1761"/>
      <c r="Z584" s="1761"/>
      <c r="AA584" s="1761"/>
      <c r="AB584" s="1762"/>
      <c r="AC584" s="1760">
        <f t="shared" si="5"/>
        <v>35</v>
      </c>
      <c r="AD584" s="1761"/>
      <c r="AE584" s="1761"/>
      <c r="AF584" s="1761"/>
      <c r="AG584" s="1761"/>
      <c r="AH584" s="1762"/>
      <c r="AN584" s="279"/>
      <c r="AO584" s="4">
        <v>2</v>
      </c>
      <c r="AP584" s="1665">
        <f t="shared" si="4"/>
        <v>0</v>
      </c>
      <c r="AQ584" s="1666"/>
      <c r="AR584" s="1666"/>
      <c r="AS584" s="1666"/>
      <c r="AT584" s="1667"/>
      <c r="AX584" s="1780"/>
      <c r="AY584" s="1781"/>
      <c r="AZ584" s="1722"/>
      <c r="BA584" s="1723"/>
      <c r="BB584" s="1770">
        <f>IF(AP534=1,1,0)</f>
        <v>0</v>
      </c>
      <c r="BC584" s="1771"/>
      <c r="BD584" s="1722"/>
      <c r="BE584" s="1723"/>
      <c r="BF584" s="1780"/>
      <c r="BG584" s="1781"/>
      <c r="BH584" s="1732">
        <f>IF(AND(T610&gt;0,AP534&gt;0),1,0)</f>
        <v>0</v>
      </c>
      <c r="BI584" s="1734"/>
      <c r="BJ584" s="1780"/>
      <c r="BK584" s="1781"/>
      <c r="BL584" s="1732">
        <f>IF(AND(T610&gt;0,AP534&gt;0),1,0)</f>
        <v>0</v>
      </c>
      <c r="BM584" s="1734"/>
      <c r="BN584" s="1780"/>
      <c r="BO584" s="1781"/>
      <c r="BP584" s="1732">
        <f>IF(AND(T610&gt;0,AP534&gt;0),1,0)</f>
        <v>0</v>
      </c>
      <c r="BQ584" s="1734"/>
    </row>
    <row r="585" spans="5:96" s="4" customFormat="1" ht="12.75" customHeight="1">
      <c r="E585" s="1662"/>
      <c r="F585" s="1663"/>
      <c r="G585" s="1663"/>
      <c r="H585" s="1663"/>
      <c r="I585" s="1663"/>
      <c r="J585" s="1664"/>
      <c r="K585" s="1665">
        <v>45</v>
      </c>
      <c r="L585" s="1666"/>
      <c r="M585" s="1666"/>
      <c r="N585" s="1666"/>
      <c r="O585" s="1666"/>
      <c r="P585" s="1667"/>
      <c r="Q585" s="1763">
        <f t="shared" si="6"/>
        <v>0</v>
      </c>
      <c r="R585" s="1764"/>
      <c r="S585" s="1764"/>
      <c r="T585" s="1764"/>
      <c r="U585" s="1764"/>
      <c r="V585" s="1765"/>
      <c r="W585" s="1760">
        <f>IF(FLOOR(Q585,5)&gt;65,65,FLOOR(Q585,5))</f>
        <v>0</v>
      </c>
      <c r="X585" s="1761"/>
      <c r="Y585" s="1761"/>
      <c r="Z585" s="1761"/>
      <c r="AA585" s="1761"/>
      <c r="AB585" s="1762"/>
      <c r="AC585" s="1760">
        <f t="shared" si="5"/>
        <v>0</v>
      </c>
      <c r="AD585" s="1761"/>
      <c r="AE585" s="1761"/>
      <c r="AF585" s="1761"/>
      <c r="AG585" s="1761"/>
      <c r="AH585" s="1762"/>
      <c r="AN585" s="279"/>
      <c r="AO585" s="4">
        <v>1</v>
      </c>
      <c r="AP585" s="1665">
        <f t="shared" si="4"/>
        <v>0</v>
      </c>
      <c r="AQ585" s="1666"/>
      <c r="AR585" s="1666"/>
      <c r="AS585" s="1666"/>
      <c r="AT585" s="1667"/>
      <c r="AX585" s="1780"/>
      <c r="AY585" s="1781"/>
      <c r="AZ585" s="1722"/>
      <c r="BA585" s="1723"/>
      <c r="BB585" s="1780"/>
      <c r="BC585" s="1781"/>
      <c r="BD585" s="1722"/>
      <c r="BE585" s="1723"/>
      <c r="BF585" s="1770">
        <f>IF(AP535=1,1,0)</f>
        <v>0</v>
      </c>
      <c r="BG585" s="1771"/>
      <c r="BH585" s="1722"/>
      <c r="BI585" s="1723"/>
      <c r="BJ585" s="1780"/>
      <c r="BK585" s="1781"/>
      <c r="BL585" s="1732">
        <f>IF(AND(T611&gt;0,AP535&gt;0),1,0)</f>
        <v>1</v>
      </c>
      <c r="BM585" s="1734"/>
      <c r="BN585" s="1780"/>
      <c r="BO585" s="1781"/>
      <c r="BP585" s="1732">
        <f>IF(AND(T611&gt;0,AP535&gt;0),1,0)</f>
        <v>1</v>
      </c>
      <c r="BQ585" s="1734"/>
    </row>
    <row r="586" spans="5:96" s="4" customFormat="1" ht="12.75" customHeight="1">
      <c r="E586" s="1662">
        <v>7</v>
      </c>
      <c r="F586" s="1663"/>
      <c r="G586" s="1663"/>
      <c r="H586" s="1663"/>
      <c r="I586" s="1663"/>
      <c r="J586" s="1664"/>
      <c r="K586" s="1665">
        <f>IF(OR(Application!D211="Rural",Application!D211="Rural apportionment (Section 514)",Application!D211="Rural apportionment (Section 515)",Application!D211="Rural apportionment (CDBG-DR)",Application!D211="Rural apportionment (HOME)",Application!D211="Rural (Native American apportionment)"),"",50)</f>
        <v>50</v>
      </c>
      <c r="L586" s="1666"/>
      <c r="M586" s="1666"/>
      <c r="N586" s="1666"/>
      <c r="O586" s="1666"/>
      <c r="P586" s="1667"/>
      <c r="Q586" s="1763">
        <f t="shared" si="6"/>
        <v>10.144927536231885</v>
      </c>
      <c r="R586" s="1764"/>
      <c r="S586" s="1764"/>
      <c r="T586" s="1764"/>
      <c r="U586" s="1764"/>
      <c r="V586" s="1765"/>
      <c r="W586" s="1760">
        <f>IF(FLOOR(Q586,5)&gt;40,40,FLOOR(Q586,5))</f>
        <v>10</v>
      </c>
      <c r="X586" s="1761"/>
      <c r="Y586" s="1761"/>
      <c r="Z586" s="1761"/>
      <c r="AA586" s="1761"/>
      <c r="AB586" s="1762"/>
      <c r="AC586" s="1760">
        <f t="shared" si="5"/>
        <v>5</v>
      </c>
      <c r="AD586" s="1761"/>
      <c r="AE586" s="1761"/>
      <c r="AF586" s="1761"/>
      <c r="AG586" s="1761"/>
      <c r="AH586" s="1762"/>
      <c r="AN586" s="279"/>
      <c r="AO586" s="4">
        <v>0</v>
      </c>
      <c r="AP586" s="1665">
        <f t="shared" si="4"/>
        <v>0</v>
      </c>
      <c r="AQ586" s="1666"/>
      <c r="AR586" s="1666"/>
      <c r="AS586" s="1666"/>
      <c r="AT586" s="1667"/>
      <c r="AX586" s="1780"/>
      <c r="AY586" s="1781"/>
      <c r="AZ586" s="1722"/>
      <c r="BA586" s="1723"/>
      <c r="BB586" s="1780"/>
      <c r="BC586" s="1781"/>
      <c r="BD586" s="1722"/>
      <c r="BE586" s="1723"/>
      <c r="BF586" s="1780"/>
      <c r="BG586" s="1781"/>
      <c r="BH586" s="1722"/>
      <c r="BI586" s="1723"/>
      <c r="BJ586" s="1770">
        <f>IF(AP536=1,1,0)</f>
        <v>0</v>
      </c>
      <c r="BK586" s="1771"/>
      <c r="BL586" s="1780"/>
      <c r="BM586" s="1781"/>
      <c r="BN586" s="1780"/>
      <c r="BO586" s="1781"/>
      <c r="BP586" s="1732">
        <f>IF(AND(T612&gt;0,AP536&gt;0),1,0)</f>
        <v>1</v>
      </c>
      <c r="BQ586" s="1734"/>
    </row>
    <row r="587" spans="5:96" s="4" customFormat="1" ht="12.75" customHeight="1">
      <c r="E587" s="1795"/>
      <c r="F587" s="1796"/>
      <c r="G587" s="1796"/>
      <c r="H587" s="1796"/>
      <c r="I587" s="1796"/>
      <c r="J587" s="1797"/>
      <c r="K587" s="1873" t="str">
        <f>IF(OR(Application!D211="Rural",Application!D211="Rural apportionment (Section 514)",Application!D211="Rural apportionment (Section 515)",Application!D211="Rural apportionment (HOME)",Application!D211="Rural apportionment (CDBG-DR)",Application!D211="Rural (Native American apportionment)"),50,"")</f>
        <v/>
      </c>
      <c r="L587" s="1874"/>
      <c r="M587" s="1875" t="s">
        <v>2285</v>
      </c>
      <c r="N587" s="1875"/>
      <c r="O587" s="1875"/>
      <c r="P587" s="1876"/>
      <c r="Q587" s="1763">
        <f t="shared" si="6"/>
        <v>0</v>
      </c>
      <c r="R587" s="1764"/>
      <c r="S587" s="1764"/>
      <c r="T587" s="1764"/>
      <c r="U587" s="1764"/>
      <c r="V587" s="1765"/>
      <c r="W587" s="1760">
        <f>IF(FLOOR(Q587,5)&gt;50,50,FLOOR(Q587,5))</f>
        <v>0</v>
      </c>
      <c r="X587" s="1761"/>
      <c r="Y587" s="1761"/>
      <c r="Z587" s="1761"/>
      <c r="AA587" s="1761"/>
      <c r="AB587" s="1762"/>
      <c r="AC587" s="1760">
        <f>IFERROR(IF(W587&gt;0,INDEX($AT$507:$BA$521,MATCH(W587,$AS$507:$AS$521,0),MATCH(K587,$AT$506:$BA$506,0)),0),0)</f>
        <v>0</v>
      </c>
      <c r="AD587" s="1761"/>
      <c r="AE587" s="1761"/>
      <c r="AF587" s="1761"/>
      <c r="AG587" s="1761"/>
      <c r="AH587" s="1762"/>
      <c r="AN587" s="279"/>
      <c r="AP587" s="1665"/>
      <c r="AQ587" s="1666"/>
      <c r="AR587" s="1666"/>
      <c r="AS587" s="1666"/>
      <c r="AT587" s="1667"/>
      <c r="AX587" s="1780"/>
      <c r="AY587" s="1781"/>
      <c r="AZ587" s="1722"/>
      <c r="BA587" s="1723"/>
      <c r="BB587" s="1780"/>
      <c r="BC587" s="1781"/>
      <c r="BD587" s="1722"/>
      <c r="BE587" s="1723"/>
      <c r="BF587" s="1780"/>
      <c r="BG587" s="1781"/>
      <c r="BH587" s="1722"/>
      <c r="BI587" s="1723"/>
      <c r="BJ587" s="1780"/>
      <c r="BK587" s="1781"/>
      <c r="BL587" s="1780"/>
      <c r="BM587" s="1781"/>
      <c r="BN587" s="1770">
        <f>IF(AP537=1,1,0)</f>
        <v>1</v>
      </c>
      <c r="BO587" s="1771"/>
      <c r="BP587" s="1722"/>
      <c r="BQ587" s="1723"/>
    </row>
    <row r="588" spans="5:96" s="4" customFormat="1" ht="12.75" customHeight="1">
      <c r="E588" s="1795"/>
      <c r="F588" s="1796"/>
      <c r="G588" s="1796"/>
      <c r="H588" s="1796"/>
      <c r="I588" s="1796"/>
      <c r="J588" s="1797"/>
      <c r="K588" s="1873" t="str">
        <f>IF(OR(Application!D211="Rural",Application!D211="Rural apportionment (Section 514)",Application!D211="Rural apportionment (Section 515)",Application!D211="Rural apportionment (HOME)",Application!D211="Rural apportionment (CDBG-DR)",Application!D211="Rural (Native American apportionment)"),55,"")</f>
        <v/>
      </c>
      <c r="L588" s="1874"/>
      <c r="M588" s="1875" t="s">
        <v>2285</v>
      </c>
      <c r="N588" s="1875"/>
      <c r="O588" s="1875"/>
      <c r="P588" s="1876"/>
      <c r="Q588" s="1763">
        <f t="shared" si="6"/>
        <v>0</v>
      </c>
      <c r="R588" s="1764"/>
      <c r="S588" s="1764"/>
      <c r="T588" s="1764"/>
      <c r="U588" s="1764"/>
      <c r="V588" s="1765"/>
      <c r="W588" s="1760">
        <f>IF(FLOOR(Q588,5)&gt;40,40,FLOOR(Q588,5))</f>
        <v>0</v>
      </c>
      <c r="X588" s="1761"/>
      <c r="Y588" s="1761"/>
      <c r="Z588" s="1761"/>
      <c r="AA588" s="1761"/>
      <c r="AB588" s="1762"/>
      <c r="AC588" s="1760">
        <f>IFERROR(IF(W588&gt;0,INDEX($AT$507:$BA$521,MATCH(W588,$AS$507:$AS$521,0),MATCH(K588,$AT$506:$BA$506,0)),0),0)</f>
        <v>0</v>
      </c>
      <c r="AD588" s="1761"/>
      <c r="AE588" s="1761"/>
      <c r="AF588" s="1761"/>
      <c r="AG588" s="1761"/>
      <c r="AH588" s="1762"/>
      <c r="AN588" s="279"/>
      <c r="AX588" s="1770">
        <f>SUM(AX583:AY587)</f>
        <v>0</v>
      </c>
      <c r="AY588" s="1771"/>
      <c r="AZ588" s="1732">
        <f>SUM(AZ584:BA587)</f>
        <v>0</v>
      </c>
      <c r="BA588" s="1734"/>
      <c r="BB588" s="1770">
        <f>SUM(BB584:BC587)</f>
        <v>0</v>
      </c>
      <c r="BC588" s="1771"/>
      <c r="BD588" s="1732">
        <f>SUM(BD583:BE587)</f>
        <v>0</v>
      </c>
      <c r="BE588" s="1734"/>
      <c r="BF588" s="1770">
        <f>SUM(BF585:BG587)</f>
        <v>0</v>
      </c>
      <c r="BG588" s="1771"/>
      <c r="BH588" s="1732">
        <f>SUM(BH583:BI587)</f>
        <v>0</v>
      </c>
      <c r="BI588" s="1734"/>
      <c r="BJ588" s="1770">
        <f>SUM(BJ583:BK587)</f>
        <v>0</v>
      </c>
      <c r="BK588" s="1771"/>
      <c r="BL588" s="1732">
        <f>SUM(BL583:BM587)</f>
        <v>1</v>
      </c>
      <c r="BM588" s="1734"/>
      <c r="BN588" s="1770">
        <f>SUM(BN583:BO587)</f>
        <v>1</v>
      </c>
      <c r="BO588" s="1771"/>
      <c r="BP588" s="1732">
        <f>SUM(BP583:BQ587)</f>
        <v>2</v>
      </c>
      <c r="BQ588" s="1734"/>
    </row>
    <row r="589" spans="5:96" s="4" customFormat="1" ht="12.75" customHeight="1">
      <c r="E589" s="1662"/>
      <c r="F589" s="1663"/>
      <c r="G589" s="1663"/>
      <c r="H589" s="1663"/>
      <c r="I589" s="1663"/>
      <c r="J589" s="1664"/>
      <c r="K589" s="1665" t="s">
        <v>2113</v>
      </c>
      <c r="L589" s="1666"/>
      <c r="M589" s="1666"/>
      <c r="N589" s="1666"/>
      <c r="O589" s="1666"/>
      <c r="P589" s="1667"/>
      <c r="Q589" s="1763">
        <f t="shared" si="6"/>
        <v>0</v>
      </c>
      <c r="R589" s="1764"/>
      <c r="S589" s="1764"/>
      <c r="T589" s="1764"/>
      <c r="U589" s="1764"/>
      <c r="V589" s="1765"/>
      <c r="W589" s="1760">
        <f t="shared" si="7"/>
        <v>0</v>
      </c>
      <c r="X589" s="1761"/>
      <c r="Y589" s="1761"/>
      <c r="Z589" s="1761"/>
      <c r="AA589" s="1761"/>
      <c r="AB589" s="1762"/>
      <c r="AC589" s="1760">
        <v>0</v>
      </c>
      <c r="AD589" s="1761"/>
      <c r="AE589" s="1761"/>
      <c r="AF589" s="1761"/>
      <c r="AG589" s="1761"/>
      <c r="AH589" s="1762"/>
      <c r="AN589" s="279"/>
      <c r="AX589" s="1789">
        <f>IF(AND(AX588=1,AZ588&gt;1),1,0)</f>
        <v>0</v>
      </c>
      <c r="AY589" s="1790"/>
      <c r="AZ589" s="1790"/>
      <c r="BA589" s="1791"/>
      <c r="BB589" s="1789">
        <f>IF(AND(BB588=1,BD588&gt;=1),1,0)</f>
        <v>0</v>
      </c>
      <c r="BC589" s="1790"/>
      <c r="BD589" s="1790"/>
      <c r="BE589" s="1791"/>
      <c r="BF589" s="1789">
        <f>IF(AND(BF588=1,BH588&gt;=1),1,0)</f>
        <v>0</v>
      </c>
      <c r="BG589" s="1790"/>
      <c r="BH589" s="1790"/>
      <c r="BI589" s="1791"/>
      <c r="BJ589" s="1789">
        <f>IF(AND(BJ588=1,BL588&gt;=1),1,0)</f>
        <v>0</v>
      </c>
      <c r="BK589" s="1790"/>
      <c r="BL589" s="1790"/>
      <c r="BM589" s="1791"/>
      <c r="BN589" s="1789">
        <f>IF(AND(BN588=1,BP588&gt;=1),1,0)</f>
        <v>1</v>
      </c>
      <c r="BO589" s="1790"/>
      <c r="BP589" s="1790"/>
      <c r="BQ589" s="1791"/>
    </row>
    <row r="590" spans="5:96" s="4" customFormat="1" ht="12.75" customHeight="1">
      <c r="E590" s="1662"/>
      <c r="F590" s="1663"/>
      <c r="G590" s="1663"/>
      <c r="H590" s="1663"/>
      <c r="I590" s="1663"/>
      <c r="J590" s="1664"/>
      <c r="K590" s="1665" t="s">
        <v>2114</v>
      </c>
      <c r="L590" s="1666"/>
      <c r="M590" s="1666"/>
      <c r="N590" s="1666"/>
      <c r="O590" s="1666"/>
      <c r="P590" s="1667"/>
      <c r="Q590" s="1763">
        <f>IF(ISERROR(IF((((E590/$BJ$528)*100)&gt;100),"EXCESSIVE VALUE",(E590/$BJ$528)*100)),0,IF((((E590/$BJ$528)*100)&gt;100),"EXCESSIVE VALUE",(E590/$BJ$528)*100))</f>
        <v>0</v>
      </c>
      <c r="R590" s="1764"/>
      <c r="S590" s="1764"/>
      <c r="T590" s="1764"/>
      <c r="U590" s="1764"/>
      <c r="V590" s="1765"/>
      <c r="W590" s="1760">
        <f>IF(FLOOR(Q590,5)&gt;80,80,FLOOR(Q590,5))</f>
        <v>0</v>
      </c>
      <c r="X590" s="1761"/>
      <c r="Y590" s="1761"/>
      <c r="Z590" s="1761"/>
      <c r="AA590" s="1761"/>
      <c r="AB590" s="1762"/>
      <c r="AC590" s="1760">
        <v>0</v>
      </c>
      <c r="AD590" s="1761"/>
      <c r="AE590" s="1761"/>
      <c r="AF590" s="1761"/>
      <c r="AG590" s="1761"/>
      <c r="AH590" s="1762"/>
      <c r="AN590" s="279"/>
      <c r="AX590"/>
      <c r="AY590"/>
      <c r="AZ590"/>
      <c r="BA590"/>
      <c r="BB590"/>
      <c r="BC590"/>
      <c r="BD590"/>
      <c r="BE590"/>
      <c r="BF590"/>
      <c r="BG590"/>
      <c r="BH590"/>
      <c r="BI590" s="34" t="s">
        <v>610</v>
      </c>
      <c r="BJ590" s="1789">
        <f>AX589+BB589+BF589+BJ589+BN589</f>
        <v>1</v>
      </c>
      <c r="BK590" s="1790"/>
      <c r="BL590" s="1790"/>
      <c r="BM590" s="1791"/>
      <c r="BN590"/>
      <c r="BO590"/>
      <c r="BP590"/>
      <c r="BQ590"/>
    </row>
    <row r="591" spans="5:96" s="4" customFormat="1" ht="12.75" customHeight="1">
      <c r="E591" s="1662"/>
      <c r="F591" s="1663"/>
      <c r="G591" s="1663"/>
      <c r="H591" s="1663"/>
      <c r="I591" s="1663"/>
      <c r="J591" s="1664"/>
      <c r="K591" s="1665" t="s">
        <v>2115</v>
      </c>
      <c r="L591" s="1666"/>
      <c r="M591" s="1666"/>
      <c r="N591" s="1666"/>
      <c r="O591" s="1666"/>
      <c r="P591" s="1667"/>
      <c r="Q591" s="1763">
        <f>IF(ISERROR(IF((((E591/$BJ$528)*100)&gt;100),"EXCESSIVE VALUE",(E591/$BJ$528)*100)),0,IF((((E591/$BJ$528)*100)&gt;100),"EXCESSIVE VALUE",(E591/$BJ$528)*100))</f>
        <v>0</v>
      </c>
      <c r="R591" s="1764"/>
      <c r="S591" s="1764"/>
      <c r="T591" s="1764"/>
      <c r="U591" s="1764"/>
      <c r="V591" s="1765"/>
      <c r="W591" s="1760">
        <f>IF(FLOOR(Q591,5)&gt;80,80,FLOOR(Q591,5))</f>
        <v>0</v>
      </c>
      <c r="X591" s="1761"/>
      <c r="Y591" s="1761"/>
      <c r="Z591" s="1761"/>
      <c r="AA591" s="1761"/>
      <c r="AB591" s="1762"/>
      <c r="AC591" s="1760">
        <v>0</v>
      </c>
      <c r="AD591" s="1761"/>
      <c r="AE591" s="1761"/>
      <c r="AF591" s="1761"/>
      <c r="AG591" s="1761"/>
      <c r="AH591" s="1762"/>
      <c r="AN591" s="279"/>
      <c r="AX591"/>
      <c r="AY591"/>
      <c r="AZ591"/>
      <c r="BA591"/>
      <c r="BB591"/>
      <c r="BC591"/>
      <c r="BD591"/>
      <c r="BE591"/>
      <c r="BF591"/>
      <c r="BG591"/>
      <c r="BI591"/>
      <c r="BJ591" t="s">
        <v>609</v>
      </c>
      <c r="BK591"/>
      <c r="BL591"/>
      <c r="BM591"/>
      <c r="BN591"/>
      <c r="BO591"/>
      <c r="BP591"/>
      <c r="BQ591"/>
    </row>
    <row r="592" spans="5:96" s="4" customFormat="1" ht="12.75" customHeight="1">
      <c r="E592" s="1792">
        <f>SUM(E581:J591)</f>
        <v>69</v>
      </c>
      <c r="F592" s="1793"/>
      <c r="G592" s="1793"/>
      <c r="H592" s="1793"/>
      <c r="I592" s="1793"/>
      <c r="J592" s="1794"/>
      <c r="K592" s="89"/>
      <c r="L592" s="89"/>
      <c r="M592" s="89"/>
      <c r="N592" s="89"/>
      <c r="O592" s="89"/>
      <c r="P592" s="89"/>
      <c r="Q592" s="89"/>
      <c r="R592" s="89"/>
      <c r="S592" s="89"/>
      <c r="T592" s="89"/>
      <c r="U592" s="93"/>
      <c r="V592" s="93"/>
      <c r="W592" s="93"/>
      <c r="X592" s="93"/>
      <c r="Y592" s="93"/>
      <c r="Z592" s="89"/>
      <c r="AA592" s="93"/>
      <c r="AB592" s="60" t="s">
        <v>605</v>
      </c>
      <c r="AC592" s="1798">
        <f>IF(SUM(AC581:AH591)&gt;0,SUM(AC581:AH591),0)</f>
        <v>55</v>
      </c>
      <c r="AD592" s="1799"/>
      <c r="AE592" s="1799"/>
      <c r="AF592" s="1799"/>
      <c r="AG592" s="1799"/>
      <c r="AH592" s="180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8" t="s">
        <v>103</v>
      </c>
      <c r="AH596" s="1698"/>
      <c r="AI596" s="1698"/>
      <c r="AJ596" s="1698"/>
      <c r="AK596" s="5"/>
      <c r="AL596" s="5"/>
      <c r="AM596" s="5"/>
      <c r="AN596" s="279"/>
    </row>
    <row r="597" spans="1:64" s="4" customFormat="1" ht="12.75" customHeight="1">
      <c r="B597" s="1687" t="s">
        <v>2103</v>
      </c>
      <c r="C597" s="1687"/>
      <c r="D597" s="1687"/>
      <c r="E597" s="1687"/>
      <c r="F597" s="1687"/>
      <c r="G597" s="1687"/>
      <c r="H597" s="1687"/>
      <c r="I597" s="1687"/>
      <c r="J597" s="1687"/>
      <c r="K597" s="1687"/>
      <c r="L597" s="1687"/>
      <c r="M597" s="1687"/>
      <c r="N597" s="1687"/>
      <c r="O597" s="1687"/>
      <c r="P597" s="1687"/>
      <c r="Q597" s="1687"/>
      <c r="R597" s="1687"/>
      <c r="S597" s="1687"/>
      <c r="T597" s="1687"/>
      <c r="U597" s="1687"/>
      <c r="V597" s="1687"/>
      <c r="W597" s="1687"/>
      <c r="X597" s="1687"/>
      <c r="Y597" s="1687"/>
      <c r="Z597" s="1687"/>
      <c r="AA597" s="1687"/>
      <c r="AB597" s="1687"/>
      <c r="AC597" s="1687"/>
      <c r="AD597" s="1687"/>
      <c r="AE597" s="1687"/>
      <c r="AF597" s="1687"/>
      <c r="AG597" s="1687"/>
      <c r="AH597" s="1687"/>
      <c r="AI597" s="21"/>
      <c r="AJ597" s="21"/>
      <c r="AK597"/>
      <c r="AL597"/>
      <c r="AM597"/>
      <c r="AN597" s="279"/>
    </row>
    <row r="598" spans="1:64" s="4" customFormat="1" ht="12.75" customHeight="1">
      <c r="A598" s="21"/>
      <c r="B598" s="1687"/>
      <c r="C598" s="1687"/>
      <c r="D598" s="1687"/>
      <c r="E598" s="1687"/>
      <c r="F598" s="1687"/>
      <c r="G598" s="1687"/>
      <c r="H598" s="1687"/>
      <c r="I598" s="1687"/>
      <c r="J598" s="1687"/>
      <c r="K598" s="1687"/>
      <c r="L598" s="1687"/>
      <c r="M598" s="1687"/>
      <c r="N598" s="1687"/>
      <c r="O598" s="1687"/>
      <c r="P598" s="1687"/>
      <c r="Q598" s="1687"/>
      <c r="R598" s="1687"/>
      <c r="S598" s="1687"/>
      <c r="T598" s="1687"/>
      <c r="U598" s="1687"/>
      <c r="V598" s="1687"/>
      <c r="W598" s="1687"/>
      <c r="X598" s="1687"/>
      <c r="Y598" s="1687"/>
      <c r="Z598" s="1687"/>
      <c r="AA598" s="1687"/>
      <c r="AB598" s="1687"/>
      <c r="AC598" s="1687"/>
      <c r="AD598" s="1687"/>
      <c r="AE598" s="1687"/>
      <c r="AF598" s="1687"/>
      <c r="AG598" s="1687"/>
      <c r="AH598" s="1687"/>
      <c r="AI598" s="21"/>
      <c r="AJ598" s="21"/>
      <c r="AK598"/>
      <c r="AL598"/>
      <c r="AM598"/>
      <c r="AN598" s="279"/>
    </row>
    <row r="599" spans="1:64" s="4" customFormat="1" ht="12.75" customHeight="1">
      <c r="A599" s="21"/>
      <c r="B599" s="1687"/>
      <c r="C599" s="1687"/>
      <c r="D599" s="1687"/>
      <c r="E599" s="1687"/>
      <c r="F599" s="1687"/>
      <c r="G599" s="1687"/>
      <c r="H599" s="1687"/>
      <c r="I599" s="1687"/>
      <c r="J599" s="1687"/>
      <c r="K599" s="1687"/>
      <c r="L599" s="1687"/>
      <c r="M599" s="1687"/>
      <c r="N599" s="1687"/>
      <c r="O599" s="1687"/>
      <c r="P599" s="1687"/>
      <c r="Q599" s="1687"/>
      <c r="R599" s="1687"/>
      <c r="S599" s="1687"/>
      <c r="T599" s="1687"/>
      <c r="U599" s="1687"/>
      <c r="V599" s="1687"/>
      <c r="W599" s="1687"/>
      <c r="X599" s="1687"/>
      <c r="Y599" s="1687"/>
      <c r="Z599" s="1687"/>
      <c r="AA599" s="1687"/>
      <c r="AB599" s="1687"/>
      <c r="AC599" s="1687"/>
      <c r="AD599" s="1687"/>
      <c r="AE599" s="1687"/>
      <c r="AF599" s="1687"/>
      <c r="AG599" s="1687"/>
      <c r="AH599" s="1687"/>
      <c r="AI599" s="21"/>
      <c r="AJ599" s="21"/>
      <c r="AK599"/>
      <c r="AL599"/>
      <c r="AM599"/>
      <c r="AN599" s="279"/>
    </row>
    <row r="600" spans="1:64" s="4" customFormat="1" ht="12.75" customHeight="1">
      <c r="A600" s="21"/>
      <c r="B600" s="1687"/>
      <c r="C600" s="1687"/>
      <c r="D600" s="1687"/>
      <c r="E600" s="1687"/>
      <c r="F600" s="1687"/>
      <c r="G600" s="1687"/>
      <c r="H600" s="1687"/>
      <c r="I600" s="1687"/>
      <c r="J600" s="1687"/>
      <c r="K600" s="1687"/>
      <c r="L600" s="1687"/>
      <c r="M600" s="1687"/>
      <c r="N600" s="1687"/>
      <c r="O600" s="1687"/>
      <c r="P600" s="1687"/>
      <c r="Q600" s="1687"/>
      <c r="R600" s="1687"/>
      <c r="S600" s="1687"/>
      <c r="T600" s="1687"/>
      <c r="U600" s="1687"/>
      <c r="V600" s="1687"/>
      <c r="W600" s="1687"/>
      <c r="X600" s="1687"/>
      <c r="Y600" s="1687"/>
      <c r="Z600" s="1687"/>
      <c r="AA600" s="1687"/>
      <c r="AB600" s="1687"/>
      <c r="AC600" s="1687"/>
      <c r="AD600" s="1687"/>
      <c r="AE600" s="1687"/>
      <c r="AF600" s="1687"/>
      <c r="AG600" s="1687"/>
      <c r="AH600" s="1687"/>
      <c r="AI600" s="21"/>
      <c r="AJ600" s="21"/>
      <c r="AK600"/>
      <c r="AL600"/>
      <c r="AM600"/>
      <c r="AN600" s="666"/>
    </row>
    <row r="601" spans="1:64">
      <c r="B601" s="1687"/>
      <c r="C601" s="1687"/>
      <c r="D601" s="1687"/>
      <c r="E601" s="1687"/>
      <c r="F601" s="1687"/>
      <c r="G601" s="1687"/>
      <c r="H601" s="1687"/>
      <c r="I601" s="1687"/>
      <c r="J601" s="1687"/>
      <c r="K601" s="1687"/>
      <c r="L601" s="1687"/>
      <c r="M601" s="1687"/>
      <c r="N601" s="1687"/>
      <c r="O601" s="1687"/>
      <c r="P601" s="1687"/>
      <c r="Q601" s="1687"/>
      <c r="R601" s="1687"/>
      <c r="S601" s="1687"/>
      <c r="T601" s="1687"/>
      <c r="U601" s="1687"/>
      <c r="V601" s="1687"/>
      <c r="W601" s="1687"/>
      <c r="X601" s="1687"/>
      <c r="Y601" s="1687"/>
      <c r="Z601" s="1687"/>
      <c r="AA601" s="1687"/>
      <c r="AB601" s="1687"/>
      <c r="AC601" s="1687"/>
      <c r="AD601" s="1687"/>
      <c r="AE601" s="1687"/>
      <c r="AF601" s="1687"/>
      <c r="AG601" s="1687"/>
      <c r="AH601" s="1687"/>
      <c r="AK601"/>
      <c r="AL601"/>
      <c r="AM601"/>
      <c r="BD601" s="21"/>
      <c r="BE601" s="21"/>
      <c r="BF601" s="21"/>
      <c r="BG601" s="21"/>
      <c r="BH601" s="21"/>
    </row>
    <row r="602" spans="1:64" ht="12.75" customHeight="1">
      <c r="B602" s="1687"/>
      <c r="C602" s="1687"/>
      <c r="D602" s="1687"/>
      <c r="E602" s="1687"/>
      <c r="F602" s="1687"/>
      <c r="G602" s="1687"/>
      <c r="H602" s="1687"/>
      <c r="I602" s="1687"/>
      <c r="J602" s="1687"/>
      <c r="K602" s="1687"/>
      <c r="L602" s="1687"/>
      <c r="M602" s="1687"/>
      <c r="N602" s="1687"/>
      <c r="O602" s="1687"/>
      <c r="P602" s="1687"/>
      <c r="Q602" s="1687"/>
      <c r="R602" s="1687"/>
      <c r="S602" s="1687"/>
      <c r="T602" s="1687"/>
      <c r="U602" s="1687"/>
      <c r="V602" s="1687"/>
      <c r="W602" s="1687"/>
      <c r="X602" s="1687"/>
      <c r="Y602" s="1687"/>
      <c r="Z602" s="1687"/>
      <c r="AA602" s="1687"/>
      <c r="AB602" s="1687"/>
      <c r="AC602" s="1687"/>
      <c r="AD602" s="1687"/>
      <c r="AE602" s="1687"/>
      <c r="AF602" s="1687"/>
      <c r="AG602" s="1687"/>
      <c r="AH602" s="1687"/>
    </row>
    <row r="603" spans="1:64" ht="12.75" customHeight="1">
      <c r="E603" s="160"/>
    </row>
    <row r="604" spans="1:64">
      <c r="J604" s="1801" t="s">
        <v>795</v>
      </c>
      <c r="K604" s="1802"/>
      <c r="L604" s="1802"/>
      <c r="M604" s="1802"/>
      <c r="N604" s="1803"/>
      <c r="O604" s="1518" t="s">
        <v>1502</v>
      </c>
      <c r="P604" s="1519"/>
      <c r="Q604" s="1519"/>
      <c r="R604" s="1519"/>
      <c r="S604" s="1520"/>
      <c r="T604" s="1518" t="s">
        <v>1756</v>
      </c>
      <c r="U604" s="1519"/>
      <c r="V604" s="1519"/>
      <c r="W604" s="1519"/>
      <c r="X604" s="1520"/>
      <c r="Y604" s="1518" t="s">
        <v>1503</v>
      </c>
      <c r="Z604" s="1519"/>
      <c r="AA604" s="1519"/>
      <c r="AB604" s="1519"/>
      <c r="AC604" s="1520"/>
      <c r="AF604"/>
      <c r="AG604"/>
      <c r="AH604"/>
      <c r="AI604"/>
      <c r="AJ604"/>
    </row>
    <row r="605" spans="1:64">
      <c r="D605"/>
      <c r="E605"/>
      <c r="F605"/>
      <c r="G605"/>
      <c r="H605"/>
      <c r="I605"/>
      <c r="J605" s="1776"/>
      <c r="K605" s="1777"/>
      <c r="L605" s="1777"/>
      <c r="M605" s="1777"/>
      <c r="N605" s="1804"/>
      <c r="O605" s="1521"/>
      <c r="P605" s="1522"/>
      <c r="Q605" s="1522"/>
      <c r="R605" s="1522"/>
      <c r="S605" s="1523"/>
      <c r="T605" s="1521"/>
      <c r="U605" s="1522"/>
      <c r="V605" s="1522"/>
      <c r="W605" s="1522"/>
      <c r="X605" s="1523"/>
      <c r="Y605" s="1521"/>
      <c r="Z605" s="1522"/>
      <c r="AA605" s="1522"/>
      <c r="AB605" s="1522"/>
      <c r="AC605" s="1523"/>
      <c r="AF605"/>
      <c r="AG605"/>
      <c r="AH605"/>
      <c r="AI605"/>
      <c r="AJ605"/>
      <c r="AO605" s="38" t="s">
        <v>2210</v>
      </c>
      <c r="AR605" s="21" t="b">
        <f>$Y$614&gt;=10%</f>
        <v>1</v>
      </c>
    </row>
    <row r="606" spans="1:64">
      <c r="I606"/>
      <c r="J606" s="1776"/>
      <c r="K606" s="1777"/>
      <c r="L606" s="1777"/>
      <c r="M606" s="1777"/>
      <c r="N606" s="1804"/>
      <c r="O606" s="1521"/>
      <c r="P606" s="1522"/>
      <c r="Q606" s="1522"/>
      <c r="R606" s="1522"/>
      <c r="S606" s="1523"/>
      <c r="T606" s="1521"/>
      <c r="U606" s="1522"/>
      <c r="V606" s="1522"/>
      <c r="W606" s="1522"/>
      <c r="X606" s="1523"/>
      <c r="Y606" s="1521"/>
      <c r="Z606" s="1522"/>
      <c r="AA606" s="1522"/>
      <c r="AB606" s="1522"/>
      <c r="AC606" s="1523"/>
      <c r="AD606"/>
      <c r="AF606"/>
      <c r="AG606"/>
      <c r="AH606"/>
      <c r="AI606"/>
      <c r="AJ606"/>
      <c r="AO606" s="38" t="s">
        <v>2211</v>
      </c>
      <c r="AR606" s="951">
        <f>ROUNDUP(($O$614*10%),0)</f>
        <v>7</v>
      </c>
    </row>
    <row r="607" spans="1:64" ht="19.5" customHeight="1">
      <c r="D607"/>
      <c r="E607"/>
      <c r="F607"/>
      <c r="G607"/>
      <c r="H607"/>
      <c r="I607"/>
      <c r="J607" s="1776"/>
      <c r="K607" s="1777"/>
      <c r="L607" s="1777"/>
      <c r="M607" s="1777"/>
      <c r="N607" s="1804"/>
      <c r="O607" s="1521"/>
      <c r="P607" s="1522"/>
      <c r="Q607" s="1522"/>
      <c r="R607" s="1522"/>
      <c r="S607" s="1523"/>
      <c r="T607" s="1521"/>
      <c r="U607" s="1522"/>
      <c r="V607" s="1522"/>
      <c r="W607" s="1522"/>
      <c r="X607" s="1523"/>
      <c r="Y607" s="1521"/>
      <c r="Z607" s="1522"/>
      <c r="AA607" s="1522"/>
      <c r="AB607" s="1522"/>
      <c r="AC607" s="1523"/>
      <c r="AD607"/>
      <c r="AF607"/>
      <c r="AG607"/>
      <c r="AH607"/>
      <c r="AI607"/>
      <c r="AJ607"/>
      <c r="AO607" s="38" t="s">
        <v>2212</v>
      </c>
      <c r="AR607" s="21" t="s">
        <v>2213</v>
      </c>
    </row>
    <row r="608" spans="1:64">
      <c r="D608"/>
      <c r="E608"/>
      <c r="F608"/>
      <c r="G608"/>
      <c r="H608"/>
      <c r="I608"/>
      <c r="J608" s="1805" t="s">
        <v>225</v>
      </c>
      <c r="K608" s="1806"/>
      <c r="L608" s="1806"/>
      <c r="M608" s="1806"/>
      <c r="N608" s="1807"/>
      <c r="O608" s="1665">
        <f>Application!CM634</f>
        <v>0</v>
      </c>
      <c r="P608" s="1666"/>
      <c r="Q608" s="1666"/>
      <c r="R608" s="1666"/>
      <c r="S608" s="1667"/>
      <c r="T608" s="1665">
        <f>Application!DR635</f>
        <v>0</v>
      </c>
      <c r="U608" s="1666"/>
      <c r="V608" s="1666"/>
      <c r="W608" s="1666"/>
      <c r="X608" s="1667"/>
      <c r="Y608" s="1767">
        <f t="shared" ref="Y608:Y614" si="8">IF(T608&gt;0,T608/O608,0)</f>
        <v>0</v>
      </c>
      <c r="Z608" s="1768"/>
      <c r="AA608" s="1768"/>
      <c r="AB608" s="1768"/>
      <c r="AC608" s="1769"/>
      <c r="AD608"/>
      <c r="AF608"/>
      <c r="AG608"/>
      <c r="AH608"/>
      <c r="AI608"/>
      <c r="AJ608"/>
      <c r="AO608" s="951">
        <f t="shared" ref="AO608:AO613" si="9">ROUNDUP((O608*10%),0)</f>
        <v>0</v>
      </c>
      <c r="AP608" s="204"/>
      <c r="AR608" s="952" t="b">
        <f>OR(SUM($T$608:T608)&gt;=$AR$606,T608&gt;=AO608)</f>
        <v>1</v>
      </c>
    </row>
    <row r="609" spans="1:60">
      <c r="D609"/>
      <c r="E609"/>
      <c r="F609"/>
      <c r="G609"/>
      <c r="H609"/>
      <c r="I609"/>
      <c r="J609" s="1805" t="s">
        <v>31</v>
      </c>
      <c r="K609" s="1806"/>
      <c r="L609" s="1806"/>
      <c r="M609" s="1806"/>
      <c r="N609" s="1807"/>
      <c r="O609" s="1665">
        <f>Application!CH634</f>
        <v>0</v>
      </c>
      <c r="P609" s="1666"/>
      <c r="Q609" s="1666"/>
      <c r="R609" s="1666"/>
      <c r="S609" s="1667"/>
      <c r="T609" s="1665">
        <f>Application!DM635</f>
        <v>0</v>
      </c>
      <c r="U609" s="1666"/>
      <c r="V609" s="1666"/>
      <c r="W609" s="1666"/>
      <c r="X609" s="1667"/>
      <c r="Y609" s="1767">
        <f t="shared" si="8"/>
        <v>0</v>
      </c>
      <c r="Z609" s="1768"/>
      <c r="AA609" s="1768"/>
      <c r="AB609" s="1768"/>
      <c r="AC609" s="1769"/>
      <c r="AD609"/>
      <c r="AF609"/>
      <c r="AG609"/>
      <c r="AH609"/>
      <c r="AI609"/>
      <c r="AJ609"/>
      <c r="AO609" s="951">
        <f t="shared" si="9"/>
        <v>0</v>
      </c>
      <c r="AP609" s="204"/>
      <c r="AR609" s="952" t="b">
        <f>OR(SUM($T$608:T609)&gt;=$AR$606,T609&gt;=AO609)</f>
        <v>1</v>
      </c>
    </row>
    <row r="610" spans="1:60">
      <c r="D610"/>
      <c r="E610"/>
      <c r="F610"/>
      <c r="G610"/>
      <c r="H610"/>
      <c r="I610"/>
      <c r="J610" s="1805" t="s">
        <v>265</v>
      </c>
      <c r="K610" s="1806"/>
      <c r="L610" s="1806"/>
      <c r="M610" s="1806"/>
      <c r="N610" s="1807"/>
      <c r="O610" s="1665">
        <f>Application!CC634</f>
        <v>0</v>
      </c>
      <c r="P610" s="1666"/>
      <c r="Q610" s="1666"/>
      <c r="R610" s="1666"/>
      <c r="S610" s="1667"/>
      <c r="T610" s="1665">
        <f>Application!DH635</f>
        <v>0</v>
      </c>
      <c r="U610" s="1666"/>
      <c r="V610" s="1666"/>
      <c r="W610" s="1666"/>
      <c r="X610" s="1667"/>
      <c r="Y610" s="1767">
        <f t="shared" si="8"/>
        <v>0</v>
      </c>
      <c r="Z610" s="1768"/>
      <c r="AA610" s="1768"/>
      <c r="AB610" s="1768"/>
      <c r="AC610" s="1769"/>
      <c r="AD610"/>
      <c r="AF610"/>
      <c r="AG610"/>
      <c r="AH610"/>
      <c r="AI610"/>
      <c r="AJ610"/>
      <c r="AO610" s="951">
        <f t="shared" si="9"/>
        <v>0</v>
      </c>
      <c r="AP610" s="204"/>
      <c r="AR610" s="952" t="b">
        <f>OR(SUM($T$608:T610)&gt;=$AR$606,T610&gt;=AO610)</f>
        <v>1</v>
      </c>
    </row>
    <row r="611" spans="1:60">
      <c r="D611"/>
      <c r="E611"/>
      <c r="F611"/>
      <c r="G611"/>
      <c r="H611"/>
      <c r="I611"/>
      <c r="J611" s="1805" t="s">
        <v>264</v>
      </c>
      <c r="K611" s="1806"/>
      <c r="L611" s="1806"/>
      <c r="M611" s="1806"/>
      <c r="N611" s="1807"/>
      <c r="O611" s="1665">
        <f>Application!BX634</f>
        <v>5</v>
      </c>
      <c r="P611" s="1666"/>
      <c r="Q611" s="1666"/>
      <c r="R611" s="1666"/>
      <c r="S611" s="1667"/>
      <c r="T611" s="1665">
        <f>Application!DC635</f>
        <v>1</v>
      </c>
      <c r="U611" s="1666"/>
      <c r="V611" s="1666"/>
      <c r="W611" s="1666"/>
      <c r="X611" s="1667"/>
      <c r="Y611" s="1767">
        <f t="shared" si="8"/>
        <v>0.2</v>
      </c>
      <c r="Z611" s="1768"/>
      <c r="AA611" s="1768"/>
      <c r="AB611" s="1768"/>
      <c r="AC611" s="1769"/>
      <c r="AD611"/>
      <c r="AF611"/>
      <c r="AG611"/>
      <c r="AH611"/>
      <c r="AI611"/>
      <c r="AJ611"/>
      <c r="AO611" s="951">
        <f t="shared" si="9"/>
        <v>1</v>
      </c>
      <c r="AP611" s="204"/>
      <c r="AR611" s="952" t="b">
        <f>OR(SUM($T$608:T611)&gt;=$AR$606,T611&gt;=AO611)</f>
        <v>1</v>
      </c>
    </row>
    <row r="612" spans="1:60">
      <c r="D612"/>
      <c r="E612"/>
      <c r="F612"/>
      <c r="G612"/>
      <c r="H612"/>
      <c r="I612"/>
      <c r="J612" s="1805" t="s">
        <v>263</v>
      </c>
      <c r="K612" s="1806"/>
      <c r="L612" s="1806"/>
      <c r="M612" s="1806"/>
      <c r="N612" s="1807"/>
      <c r="O612" s="1665">
        <f>Application!BS634</f>
        <v>27</v>
      </c>
      <c r="P612" s="1666"/>
      <c r="Q612" s="1666"/>
      <c r="R612" s="1666"/>
      <c r="S612" s="1667"/>
      <c r="T612" s="1665">
        <f>Application!CX635</f>
        <v>3</v>
      </c>
      <c r="U612" s="1666"/>
      <c r="V612" s="1666"/>
      <c r="W612" s="1666"/>
      <c r="X612" s="1667"/>
      <c r="Y612" s="1767">
        <f t="shared" si="8"/>
        <v>0.1111111111111111</v>
      </c>
      <c r="Z612" s="1768"/>
      <c r="AA612" s="1768"/>
      <c r="AB612" s="1768"/>
      <c r="AC612" s="1769"/>
      <c r="AD612"/>
      <c r="AF612"/>
      <c r="AG612"/>
      <c r="AH612"/>
      <c r="AI612"/>
      <c r="AJ612"/>
      <c r="AO612" s="951">
        <f t="shared" si="9"/>
        <v>3</v>
      </c>
      <c r="AP612" s="204"/>
      <c r="AR612" s="952" t="b">
        <f>OR(SUM($T$608:T612)&gt;=$AR$606,T612&gt;=AO612)</f>
        <v>1</v>
      </c>
    </row>
    <row r="613" spans="1:60">
      <c r="D613"/>
      <c r="E613"/>
      <c r="F613"/>
      <c r="G613"/>
      <c r="H613"/>
      <c r="I613"/>
      <c r="J613" s="1805" t="s">
        <v>615</v>
      </c>
      <c r="K613" s="1806"/>
      <c r="L613" s="1806"/>
      <c r="M613" s="1806"/>
      <c r="N613" s="1807"/>
      <c r="O613" s="1665">
        <f>Application!BN634</f>
        <v>37</v>
      </c>
      <c r="P613" s="1666"/>
      <c r="Q613" s="1666"/>
      <c r="R613" s="1666"/>
      <c r="S613" s="1667"/>
      <c r="T613" s="1665">
        <f>Application!CS635</f>
        <v>4</v>
      </c>
      <c r="U613" s="1666"/>
      <c r="V613" s="1666"/>
      <c r="W613" s="1666"/>
      <c r="X613" s="1667"/>
      <c r="Y613" s="1767">
        <f t="shared" si="8"/>
        <v>0.10810810810810811</v>
      </c>
      <c r="Z613" s="1768"/>
      <c r="AA613" s="1768"/>
      <c r="AB613" s="1768"/>
      <c r="AC613" s="1769"/>
      <c r="AD613"/>
      <c r="AF613"/>
      <c r="AG613"/>
      <c r="AH613"/>
      <c r="AI613"/>
      <c r="AJ613"/>
      <c r="AO613" s="951">
        <f t="shared" si="9"/>
        <v>4</v>
      </c>
      <c r="AP613" s="204"/>
      <c r="AR613" s="952" t="b">
        <f>OR(SUM($T$608:T613)&gt;=$AR$606,T613&gt;=AO613)</f>
        <v>1</v>
      </c>
    </row>
    <row r="614" spans="1:60">
      <c r="D614"/>
      <c r="E614"/>
      <c r="F614"/>
      <c r="G614"/>
      <c r="H614"/>
      <c r="I614"/>
      <c r="J614" s="1131" t="s">
        <v>876</v>
      </c>
      <c r="K614" s="1132"/>
      <c r="L614" s="1132"/>
      <c r="M614" s="1132"/>
      <c r="N614" s="1133"/>
      <c r="O614" s="1657">
        <f>SUM(O608:S613)</f>
        <v>69</v>
      </c>
      <c r="P614" s="1658"/>
      <c r="Q614" s="1658"/>
      <c r="R614" s="1658"/>
      <c r="S614" s="1659"/>
      <c r="T614" s="1657">
        <f>SUM(T608:X613)</f>
        <v>8</v>
      </c>
      <c r="U614" s="1658"/>
      <c r="V614" s="1658"/>
      <c r="W614" s="1658"/>
      <c r="X614" s="1659"/>
      <c r="Y614" s="1813">
        <f t="shared" si="8"/>
        <v>0.11594202898550725</v>
      </c>
      <c r="Z614" s="1814"/>
      <c r="AA614" s="1814"/>
      <c r="AB614" s="1814"/>
      <c r="AC614" s="181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1506</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823">
        <f>IF(AND(AR605,AR608,AR609,AR610,AR611,AR612,AR613),2,0)</f>
        <v>2</v>
      </c>
      <c r="AK617" s="182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272">
        <f>IF($E$592=Application!G738,$AC$592+$AJ$617,0)</f>
        <v>57</v>
      </c>
      <c r="AL619" s="1273"/>
      <c r="AM619" s="127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6" t="s">
        <v>1507</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8" t="s">
        <v>124</v>
      </c>
      <c r="D627" s="1108"/>
      <c r="E627" s="183"/>
      <c r="F627" s="1894" t="s">
        <v>2203</v>
      </c>
      <c r="G627" s="1895"/>
      <c r="H627" s="1895"/>
      <c r="I627" s="1895"/>
      <c r="J627" s="1895"/>
      <c r="K627" s="1895"/>
      <c r="L627" s="1895"/>
      <c r="M627" s="1895"/>
      <c r="N627" s="1895"/>
      <c r="O627" s="1895"/>
      <c r="P627" s="1895"/>
      <c r="Q627" s="1895"/>
      <c r="R627" s="1895"/>
      <c r="S627" s="1895"/>
      <c r="T627" s="1895"/>
      <c r="U627" s="1895"/>
      <c r="V627" s="1895"/>
      <c r="W627" s="1895"/>
      <c r="X627" s="1895"/>
      <c r="Y627" s="1895"/>
      <c r="Z627" s="1895"/>
      <c r="AA627" s="1895"/>
      <c r="AB627" s="1895"/>
      <c r="AC627" s="1895"/>
      <c r="AD627" s="1895"/>
      <c r="AE627" s="1896"/>
      <c r="AF627" s="173"/>
      <c r="AG627" s="1044" t="s">
        <v>938</v>
      </c>
      <c r="AH627" s="1044"/>
      <c r="AI627" s="1044"/>
      <c r="AJ627" s="1044"/>
      <c r="AK627" s="4"/>
      <c r="AL627" s="4"/>
      <c r="AM627" s="4"/>
      <c r="AO627" s="4"/>
      <c r="AP627" s="35"/>
    </row>
    <row r="628" spans="1:44">
      <c r="A628" s="4"/>
      <c r="B628" s="20"/>
      <c r="C628" s="45"/>
      <c r="D628" s="4"/>
      <c r="E628" s="183"/>
      <c r="F628" s="1897"/>
      <c r="G628" s="1898"/>
      <c r="H628" s="1898"/>
      <c r="I628" s="1898"/>
      <c r="J628" s="1898"/>
      <c r="K628" s="1898"/>
      <c r="L628" s="1898"/>
      <c r="M628" s="1898"/>
      <c r="N628" s="1898"/>
      <c r="O628" s="1898"/>
      <c r="P628" s="1898"/>
      <c r="Q628" s="1898"/>
      <c r="R628" s="1898"/>
      <c r="S628" s="1898"/>
      <c r="T628" s="1898"/>
      <c r="U628" s="1898"/>
      <c r="V628" s="1898"/>
      <c r="W628" s="1898"/>
      <c r="X628" s="1898"/>
      <c r="Y628" s="1898"/>
      <c r="Z628" s="1898"/>
      <c r="AA628" s="1898"/>
      <c r="AB628" s="1898"/>
      <c r="AC628" s="1898"/>
      <c r="AD628" s="1898"/>
      <c r="AE628" s="1899"/>
      <c r="AF628" s="173"/>
      <c r="AG628" s="173"/>
      <c r="AH628" s="173"/>
      <c r="AI628" s="173"/>
      <c r="AJ628" s="4"/>
      <c r="AK628" s="4"/>
      <c r="AL628" s="4"/>
      <c r="AM628" s="4"/>
    </row>
    <row r="629" spans="1:44" ht="13.7" customHeight="1">
      <c r="A629" s="4"/>
      <c r="B629" s="20"/>
      <c r="C629" s="45"/>
      <c r="D629" s="4"/>
      <c r="E629" s="183"/>
      <c r="F629" s="1900"/>
      <c r="G629" s="1901"/>
      <c r="H629" s="1901"/>
      <c r="I629" s="1901"/>
      <c r="J629" s="1901"/>
      <c r="K629" s="1901"/>
      <c r="L629" s="1901"/>
      <c r="M629" s="1901"/>
      <c r="N629" s="1901"/>
      <c r="O629" s="1901"/>
      <c r="P629" s="1901"/>
      <c r="Q629" s="1901"/>
      <c r="R629" s="1901"/>
      <c r="S629" s="1901"/>
      <c r="T629" s="1901"/>
      <c r="U629" s="1901"/>
      <c r="V629" s="1901"/>
      <c r="W629" s="1901"/>
      <c r="X629" s="1901"/>
      <c r="Y629" s="1901"/>
      <c r="Z629" s="1901"/>
      <c r="AA629" s="1901"/>
      <c r="AB629" s="1901"/>
      <c r="AC629" s="1901"/>
      <c r="AD629" s="1901"/>
      <c r="AE629" s="1902"/>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76" t="s">
        <v>2208</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3"/>
      <c r="AJ631" s="4"/>
      <c r="AK631" s="4"/>
      <c r="AL631" s="4"/>
      <c r="AM631" s="4"/>
      <c r="AN631" s="79"/>
    </row>
    <row r="632" spans="1:44" ht="13.7"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0"/>
      <c r="AJ632" s="4"/>
      <c r="AK632" s="4"/>
      <c r="AL632" s="4"/>
      <c r="AM632" s="4"/>
      <c r="AN632" s="79"/>
      <c r="AR632" s="41"/>
    </row>
    <row r="633" spans="1:44" ht="13.7"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0"/>
      <c r="AJ633" s="4"/>
      <c r="AK633" s="4"/>
      <c r="AL633" s="4"/>
      <c r="AM633" s="4"/>
      <c r="AN633" s="79"/>
    </row>
    <row r="634" spans="1:44" ht="13.7"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0"/>
      <c r="AJ634" s="4"/>
      <c r="AK634" s="4"/>
      <c r="AL634" s="4"/>
      <c r="AM634" s="4"/>
      <c r="AN634" s="79"/>
    </row>
    <row r="635" spans="1:44" ht="13.7"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0"/>
      <c r="AJ635" s="4"/>
      <c r="AK635" s="4"/>
      <c r="AL635" s="4"/>
      <c r="AM635" s="4"/>
      <c r="AN635" s="79"/>
    </row>
    <row r="636" spans="1:44" ht="13.7"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0"/>
      <c r="AJ636" s="4"/>
      <c r="AK636" s="4"/>
      <c r="AL636" s="4"/>
      <c r="AM636" s="4"/>
      <c r="AN636" s="79"/>
    </row>
    <row r="637" spans="1:44" ht="13.7"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0"/>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0"/>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0"/>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0"/>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0"/>
      <c r="AJ641" s="4"/>
      <c r="AK641" s="4"/>
      <c r="AL641" s="4"/>
      <c r="AM641" s="4"/>
      <c r="AN641" s="79"/>
    </row>
    <row r="642" spans="1:60" s="641" customFormat="1" ht="12.6"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0"/>
      <c r="AJ642" s="4"/>
      <c r="AK642" s="4"/>
      <c r="AL642" s="4"/>
      <c r="AM642" s="4"/>
      <c r="AN642" s="675"/>
      <c r="BD642" s="643"/>
      <c r="BE642" s="643"/>
      <c r="BF642" s="643"/>
      <c r="BG642" s="643"/>
      <c r="BH642" s="643"/>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2">
        <f>IF($C$627="yes",10,0)</f>
        <v>0</v>
      </c>
      <c r="AL645" s="1273"/>
      <c r="AM645" s="1274"/>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8" t="s">
        <v>124</v>
      </c>
      <c r="D650" s="1108"/>
      <c r="E650" s="183" t="s">
        <v>581</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1</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8" t="s">
        <v>124</v>
      </c>
      <c r="D655" s="1108"/>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1</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8" t="s">
        <v>124</v>
      </c>
      <c r="D659" s="1108"/>
      <c r="E659" s="183" t="s">
        <v>890</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8" t="s">
        <v>108</v>
      </c>
      <c r="D663" s="1108"/>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8" t="s">
        <v>124</v>
      </c>
      <c r="D665" s="1108"/>
      <c r="E665" s="183"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8" t="s">
        <v>124</v>
      </c>
      <c r="D670" s="1108"/>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8" t="s">
        <v>124</v>
      </c>
      <c r="D673" s="1108"/>
      <c r="E673" s="183" t="s">
        <v>281</v>
      </c>
      <c r="F673" s="1676" t="s">
        <v>2196</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103</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2">
        <f>$AO$655</f>
        <v>1</v>
      </c>
      <c r="AL688" s="1273"/>
      <c r="AM688" s="12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0" t="s">
        <v>722</v>
      </c>
      <c r="B691" s="1880"/>
      <c r="C691" s="1880"/>
      <c r="D691" s="1880"/>
      <c r="E691" s="1880"/>
      <c r="F691" s="1880"/>
      <c r="G691" s="1880"/>
      <c r="H691" s="1880"/>
      <c r="I691" s="1880"/>
      <c r="J691" s="1880"/>
      <c r="K691" s="1880"/>
      <c r="L691" s="1880"/>
      <c r="M691" s="1880"/>
      <c r="N691" s="1880"/>
      <c r="O691" s="1880"/>
      <c r="P691" s="1880"/>
      <c r="Q691" s="1880"/>
      <c r="R691" s="1880"/>
      <c r="S691" s="1880"/>
      <c r="T691" s="1880"/>
      <c r="U691" s="1880"/>
      <c r="V691" s="1880"/>
      <c r="W691" s="1880"/>
      <c r="X691" s="1880"/>
      <c r="Y691" s="1880"/>
      <c r="Z691" s="1880"/>
      <c r="AA691" s="1880"/>
      <c r="AB691" s="1880"/>
      <c r="AC691" s="1880"/>
      <c r="AD691" s="1880"/>
      <c r="AE691" s="1880"/>
      <c r="AF691" s="1880"/>
      <c r="AG691" s="1880"/>
      <c r="AH691" s="1880"/>
      <c r="AI691" s="1880"/>
      <c r="AJ691" s="1880"/>
      <c r="AK691" s="1880"/>
      <c r="AL691" s="1880"/>
      <c r="AM691" s="1880"/>
      <c r="AO691" s="204"/>
      <c r="AP691" s="204"/>
      <c r="AQ691" s="204"/>
    </row>
    <row r="692" spans="1:43">
      <c r="A692" s="1881"/>
      <c r="B692" s="1881"/>
      <c r="C692" s="1881"/>
      <c r="D692" s="1881"/>
      <c r="E692" s="1881"/>
      <c r="F692" s="1881"/>
      <c r="G692" s="1881"/>
      <c r="H692" s="1881"/>
      <c r="I692" s="1881"/>
      <c r="J692" s="1881"/>
      <c r="K692" s="1881"/>
      <c r="L692" s="1881"/>
      <c r="M692" s="1881"/>
      <c r="N692" s="1881"/>
      <c r="O692" s="1881"/>
      <c r="P692" s="1881"/>
      <c r="Q692" s="1881"/>
      <c r="R692" s="1881"/>
      <c r="S692" s="1881"/>
      <c r="T692" s="1881"/>
      <c r="U692" s="1881"/>
      <c r="V692" s="1881"/>
      <c r="W692" s="1881"/>
      <c r="X692" s="1881"/>
      <c r="Y692" s="1881"/>
      <c r="Z692" s="1881"/>
      <c r="AA692" s="1881"/>
      <c r="AB692" s="1881"/>
      <c r="AC692" s="1881"/>
      <c r="AD692" s="1881"/>
      <c r="AE692" s="1881"/>
      <c r="AF692" s="1881"/>
      <c r="AG692" s="1881"/>
      <c r="AH692" s="1881"/>
      <c r="AI692" s="1881"/>
      <c r="AJ692" s="1881"/>
      <c r="AK692" s="1881"/>
      <c r="AL692" s="1881"/>
      <c r="AM692" s="188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8" t="s">
        <v>1929</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4">
        <f>IF(T703&gt;15,15,T703)</f>
        <v>15</v>
      </c>
      <c r="AP694" s="204"/>
      <c r="AQ694" s="204"/>
    </row>
    <row r="695" spans="1:43">
      <c r="A695" s="1168" t="s">
        <v>1930</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8" t="s">
        <v>234</v>
      </c>
      <c r="U696" s="1563"/>
      <c r="V696" s="1563"/>
      <c r="W696" s="1563"/>
      <c r="X696" s="1563"/>
      <c r="Y696" s="1564"/>
      <c r="Z696" s="1568" t="s">
        <v>233</v>
      </c>
      <c r="AA696" s="1563"/>
      <c r="AB696" s="1563"/>
      <c r="AC696" s="1563"/>
      <c r="AD696" s="1563"/>
      <c r="AE696" s="1564"/>
      <c r="AF696" s="1568" t="s">
        <v>235</v>
      </c>
      <c r="AG696" s="1563"/>
      <c r="AH696" s="1563"/>
      <c r="AI696" s="1563"/>
      <c r="AJ696" s="1563"/>
      <c r="AK696" s="1564"/>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6"/>
      <c r="U697" s="1557"/>
      <c r="V697" s="1557"/>
      <c r="W697" s="1557"/>
      <c r="X697" s="1557"/>
      <c r="Y697" s="1558"/>
      <c r="Z697" s="1556"/>
      <c r="AA697" s="1557"/>
      <c r="AB697" s="1557"/>
      <c r="AC697" s="1557"/>
      <c r="AD697" s="1557"/>
      <c r="AE697" s="1558"/>
      <c r="AF697" s="1556"/>
      <c r="AG697" s="1557"/>
      <c r="AH697" s="1557"/>
      <c r="AI697" s="1557"/>
      <c r="AJ697" s="1557"/>
      <c r="AK697" s="1558"/>
      <c r="AL697" s="775"/>
      <c r="AM697" s="20"/>
    </row>
    <row r="698" spans="1:43">
      <c r="A698" s="591" t="s">
        <v>653</v>
      </c>
      <c r="B698" s="1670" t="s">
        <v>270</v>
      </c>
      <c r="C698" s="1670"/>
      <c r="D698" s="1670"/>
      <c r="E698" s="1670"/>
      <c r="F698" s="1670"/>
      <c r="G698" s="1670"/>
      <c r="H698" s="1670"/>
      <c r="I698" s="1670"/>
      <c r="J698" s="1670"/>
      <c r="K698" s="1670"/>
      <c r="L698" s="1670"/>
      <c r="M698" s="1670"/>
      <c r="N698" s="1670"/>
      <c r="O698" s="1670"/>
      <c r="P698" s="1670"/>
      <c r="Q698" s="1670"/>
      <c r="R698" s="1670"/>
      <c r="S698" s="1671"/>
      <c r="T698" s="1669">
        <f>SUM(T699:Y700)</f>
        <v>10</v>
      </c>
      <c r="U698" s="1669"/>
      <c r="V698" s="1669"/>
      <c r="W698" s="1669"/>
      <c r="X698" s="1669"/>
      <c r="Y698" s="1669"/>
      <c r="Z698" s="1513">
        <v>10</v>
      </c>
      <c r="AA698" s="1513"/>
      <c r="AB698" s="1513"/>
      <c r="AC698" s="1513"/>
      <c r="AD698" s="1513"/>
      <c r="AE698" s="1513"/>
      <c r="AF698" s="1513">
        <f>IF(T698&gt;Z698,Z698,T698)</f>
        <v>10</v>
      </c>
      <c r="AG698" s="1513"/>
      <c r="AH698" s="1513"/>
      <c r="AI698" s="1513"/>
      <c r="AJ698" s="1513"/>
      <c r="AK698" s="1513"/>
      <c r="AL698" s="775"/>
      <c r="AM698" s="20"/>
      <c r="AO698" s="4">
        <f>IF(T707&gt;50,50,T707)</f>
        <v>50</v>
      </c>
    </row>
    <row r="699" spans="1:43">
      <c r="A699" s="611"/>
      <c r="B699" s="612"/>
      <c r="C699" s="617"/>
      <c r="D699" s="304" t="s">
        <v>210</v>
      </c>
      <c r="E699" s="1673" t="s">
        <v>236</v>
      </c>
      <c r="F699" s="1673"/>
      <c r="G699" s="1673"/>
      <c r="H699" s="1673"/>
      <c r="I699" s="1673"/>
      <c r="J699" s="1673"/>
      <c r="K699" s="1673"/>
      <c r="L699" s="1673"/>
      <c r="M699" s="1673"/>
      <c r="N699" s="1673"/>
      <c r="O699" s="1673"/>
      <c r="P699" s="1673"/>
      <c r="Q699" s="1673"/>
      <c r="R699" s="1673"/>
      <c r="S699" s="1674"/>
      <c r="T699" s="1672">
        <f>AJ31</f>
        <v>7</v>
      </c>
      <c r="U699" s="1672"/>
      <c r="V699" s="1672"/>
      <c r="W699" s="1672"/>
      <c r="X699" s="1672"/>
      <c r="Y699" s="1672"/>
      <c r="Z699" s="1675">
        <v>7</v>
      </c>
      <c r="AA699" s="1675"/>
      <c r="AB699" s="1675"/>
      <c r="AC699" s="1675"/>
      <c r="AD699" s="1675"/>
      <c r="AE699" s="1675"/>
      <c r="AF699" s="1825"/>
      <c r="AG699" s="1825"/>
      <c r="AH699" s="1825"/>
      <c r="AI699" s="1825"/>
      <c r="AJ699" s="1825"/>
      <c r="AK699" s="1825"/>
      <c r="AL699" s="775"/>
      <c r="AM699" s="20"/>
    </row>
    <row r="700" spans="1:43">
      <c r="A700" s="613"/>
      <c r="B700" s="612"/>
      <c r="C700" s="612"/>
      <c r="D700" s="304" t="s">
        <v>428</v>
      </c>
      <c r="E700" s="1673" t="s">
        <v>237</v>
      </c>
      <c r="F700" s="1673"/>
      <c r="G700" s="1673"/>
      <c r="H700" s="1673"/>
      <c r="I700" s="1673"/>
      <c r="J700" s="1673"/>
      <c r="K700" s="1673"/>
      <c r="L700" s="1673"/>
      <c r="M700" s="1673"/>
      <c r="N700" s="1673"/>
      <c r="O700" s="1673"/>
      <c r="P700" s="1673"/>
      <c r="Q700" s="1673"/>
      <c r="R700" s="1673"/>
      <c r="S700" s="1674"/>
      <c r="T700" s="1672">
        <f>AJ47</f>
        <v>3</v>
      </c>
      <c r="U700" s="1672"/>
      <c r="V700" s="1672"/>
      <c r="W700" s="1672"/>
      <c r="X700" s="1672"/>
      <c r="Y700" s="1672"/>
      <c r="Z700" s="1675">
        <v>3</v>
      </c>
      <c r="AA700" s="1675"/>
      <c r="AB700" s="1675"/>
      <c r="AC700" s="1675"/>
      <c r="AD700" s="1675"/>
      <c r="AE700" s="1675"/>
      <c r="AF700" s="1825"/>
      <c r="AG700" s="1825"/>
      <c r="AH700" s="1825"/>
      <c r="AI700" s="1825"/>
      <c r="AJ700" s="1825"/>
      <c r="AK700" s="1825"/>
      <c r="AL700" s="775"/>
      <c r="AM700" s="20"/>
    </row>
    <row r="701" spans="1:43">
      <c r="A701" s="591" t="s">
        <v>8</v>
      </c>
      <c r="B701" s="1670" t="s">
        <v>271</v>
      </c>
      <c r="C701" s="1670"/>
      <c r="D701" s="1670"/>
      <c r="E701" s="1670"/>
      <c r="F701" s="1670"/>
      <c r="G701" s="1670"/>
      <c r="H701" s="1670"/>
      <c r="I701" s="1670"/>
      <c r="J701" s="1670"/>
      <c r="K701" s="1670"/>
      <c r="L701" s="1670"/>
      <c r="M701" s="1670"/>
      <c r="N701" s="1670"/>
      <c r="O701" s="1670"/>
      <c r="P701" s="1670"/>
      <c r="Q701" s="1670"/>
      <c r="R701" s="1670"/>
      <c r="S701" s="1671"/>
      <c r="T701" s="1669">
        <f>AK68</f>
        <v>10</v>
      </c>
      <c r="U701" s="1669"/>
      <c r="V701" s="1669"/>
      <c r="W701" s="1669"/>
      <c r="X701" s="1669"/>
      <c r="Y701" s="1669"/>
      <c r="Z701" s="1513">
        <v>10</v>
      </c>
      <c r="AA701" s="1513"/>
      <c r="AB701" s="1513"/>
      <c r="AC701" s="1513"/>
      <c r="AD701" s="1513"/>
      <c r="AE701" s="1513"/>
      <c r="AF701" s="1513">
        <f>IF(T701&gt;Z701,Z701,T701)</f>
        <v>10</v>
      </c>
      <c r="AG701" s="1513"/>
      <c r="AH701" s="1513"/>
      <c r="AI701" s="1513"/>
      <c r="AJ701" s="1513"/>
      <c r="AK701" s="1513"/>
      <c r="AL701" s="775"/>
      <c r="AM701" s="20"/>
    </row>
    <row r="702" spans="1:43">
      <c r="A702" s="591" t="s">
        <v>119</v>
      </c>
      <c r="B702" s="1670" t="s">
        <v>272</v>
      </c>
      <c r="C702" s="1670"/>
      <c r="D702" s="1670"/>
      <c r="E702" s="1670"/>
      <c r="F702" s="1670"/>
      <c r="G702" s="1670"/>
      <c r="H702" s="1670"/>
      <c r="I702" s="1670"/>
      <c r="J702" s="1670"/>
      <c r="K702" s="1670"/>
      <c r="L702" s="1670"/>
      <c r="M702" s="1670"/>
      <c r="N702" s="1670"/>
      <c r="O702" s="1670"/>
      <c r="P702" s="1670"/>
      <c r="Q702" s="1670"/>
      <c r="R702" s="1670"/>
      <c r="S702" s="1671"/>
      <c r="T702" s="1669">
        <f>AO693</f>
        <v>25</v>
      </c>
      <c r="U702" s="1669">
        <f>IF(AND(AND(A703&gt;15,15+A704),A704&gt;10,A703+10),A702,0)</f>
        <v>0</v>
      </c>
      <c r="V702" s="1669">
        <f>IF(AND(AND(B703&gt;15,15+B704),B704&gt;10,B703+10),#REF!,0)</f>
        <v>0</v>
      </c>
      <c r="W702" s="1669">
        <f>IF(AND(AND(C703&gt;15,15+C704),C704&gt;10,C703+10),B702,0)</f>
        <v>0</v>
      </c>
      <c r="X702" s="1669" t="e">
        <f>IF(AND(AND(D703&gt;15,15+D704),D704&gt;10,D703+10),D702,0)</f>
        <v>#VALUE!</v>
      </c>
      <c r="Y702" s="1669" t="e">
        <f>IF(AND(AND(E703&gt;15,15+E704),E704&gt;10,E703+10),E702,0)</f>
        <v>#VALUE!</v>
      </c>
      <c r="Z702" s="1513">
        <v>25</v>
      </c>
      <c r="AA702" s="1513"/>
      <c r="AB702" s="1513"/>
      <c r="AC702" s="1513"/>
      <c r="AD702" s="1513"/>
      <c r="AE702" s="1513"/>
      <c r="AF702" s="1513">
        <f>IF(T702&gt;Z702,Z702,T702)</f>
        <v>25</v>
      </c>
      <c r="AG702" s="1513"/>
      <c r="AH702" s="1513"/>
      <c r="AI702" s="1513"/>
      <c r="AJ702" s="1513"/>
      <c r="AK702" s="1513"/>
      <c r="AL702" s="775"/>
      <c r="AM702" s="20"/>
    </row>
    <row r="703" spans="1:43">
      <c r="A703" s="591"/>
      <c r="B703" s="612"/>
      <c r="C703" s="612"/>
      <c r="D703" s="304" t="s">
        <v>1465</v>
      </c>
      <c r="E703" s="1673" t="s">
        <v>294</v>
      </c>
      <c r="F703" s="1673"/>
      <c r="G703" s="1673"/>
      <c r="H703" s="1673"/>
      <c r="I703" s="1673"/>
      <c r="J703" s="1673"/>
      <c r="K703" s="1673"/>
      <c r="L703" s="1673"/>
      <c r="M703" s="1673"/>
      <c r="N703" s="1673"/>
      <c r="O703" s="1673"/>
      <c r="P703" s="1673"/>
      <c r="Q703" s="1673"/>
      <c r="R703" s="1673"/>
      <c r="S703" s="1674"/>
      <c r="T703" s="1672">
        <f>AK283</f>
        <v>25</v>
      </c>
      <c r="U703" s="1672"/>
      <c r="V703" s="1672"/>
      <c r="W703" s="1672"/>
      <c r="X703" s="1672"/>
      <c r="Y703" s="1672"/>
      <c r="Z703" s="1675">
        <v>15</v>
      </c>
      <c r="AA703" s="1675"/>
      <c r="AB703" s="1675"/>
      <c r="AC703" s="1675"/>
      <c r="AD703" s="1675"/>
      <c r="AE703" s="1675"/>
      <c r="AF703" s="1825"/>
      <c r="AG703" s="1825"/>
      <c r="AH703" s="1825"/>
      <c r="AI703" s="1825"/>
      <c r="AJ703" s="1825"/>
      <c r="AK703" s="1825"/>
      <c r="AL703" s="775"/>
      <c r="AM703" s="20"/>
    </row>
    <row r="704" spans="1:43">
      <c r="A704" s="614"/>
      <c r="B704" s="90"/>
      <c r="C704" s="90"/>
      <c r="D704" s="615" t="s">
        <v>1466</v>
      </c>
      <c r="E704" s="1673" t="s">
        <v>295</v>
      </c>
      <c r="F704" s="1673"/>
      <c r="G704" s="1673"/>
      <c r="H704" s="1673"/>
      <c r="I704" s="1673"/>
      <c r="J704" s="1673"/>
      <c r="K704" s="1673"/>
      <c r="L704" s="1673"/>
      <c r="M704" s="1673"/>
      <c r="N704" s="1673"/>
      <c r="O704" s="1673"/>
      <c r="P704" s="1673"/>
      <c r="Q704" s="1673"/>
      <c r="R704" s="1673"/>
      <c r="S704" s="1674"/>
      <c r="T704" s="1672">
        <f>AK474</f>
        <v>10</v>
      </c>
      <c r="U704" s="1672"/>
      <c r="V704" s="1672"/>
      <c r="W704" s="1672"/>
      <c r="X704" s="1672"/>
      <c r="Y704" s="1672"/>
      <c r="Z704" s="1675">
        <v>10</v>
      </c>
      <c r="AA704" s="1675"/>
      <c r="AB704" s="1675"/>
      <c r="AC704" s="1675"/>
      <c r="AD704" s="1675"/>
      <c r="AE704" s="1675"/>
      <c r="AF704" s="1825"/>
      <c r="AG704" s="1825"/>
      <c r="AH704" s="1825"/>
      <c r="AI704" s="1825"/>
      <c r="AJ704" s="1825"/>
      <c r="AK704" s="1825"/>
      <c r="AL704" s="775"/>
      <c r="AM704" s="20"/>
    </row>
    <row r="705" spans="1:39" hidden="1">
      <c r="A705" s="591" t="s">
        <v>122</v>
      </c>
      <c r="B705" s="1670" t="s">
        <v>540</v>
      </c>
      <c r="C705" s="1670"/>
      <c r="D705" s="1670"/>
      <c r="E705" s="1670"/>
      <c r="F705" s="1670"/>
      <c r="G705" s="1670"/>
      <c r="H705" s="1670"/>
      <c r="I705" s="1670"/>
      <c r="J705" s="1670"/>
      <c r="K705" s="1670"/>
      <c r="L705" s="1670"/>
      <c r="M705" s="1670"/>
      <c r="N705" s="1670"/>
      <c r="O705" s="1670"/>
      <c r="P705" s="1670"/>
      <c r="Q705" s="1670"/>
      <c r="R705" s="1670"/>
      <c r="S705" s="1671"/>
      <c r="T705" s="1669"/>
      <c r="U705" s="1669"/>
      <c r="V705" s="1669"/>
      <c r="W705" s="1669"/>
      <c r="X705" s="1669"/>
      <c r="Y705" s="1669"/>
      <c r="Z705" s="1513"/>
      <c r="AA705" s="1513"/>
      <c r="AB705" s="1513"/>
      <c r="AC705" s="1513"/>
      <c r="AD705" s="1513"/>
      <c r="AE705" s="1513"/>
      <c r="AF705" s="1513"/>
      <c r="AG705" s="1513"/>
      <c r="AH705" s="1513"/>
      <c r="AI705" s="1513"/>
      <c r="AJ705" s="1513"/>
      <c r="AK705" s="1513"/>
      <c r="AL705" s="775"/>
      <c r="AM705" s="20"/>
    </row>
    <row r="706" spans="1:39">
      <c r="A706" s="591" t="s">
        <v>122</v>
      </c>
      <c r="B706" s="1670" t="s">
        <v>541</v>
      </c>
      <c r="C706" s="1670"/>
      <c r="D706" s="1670"/>
      <c r="E706" s="1670"/>
      <c r="F706" s="1670"/>
      <c r="G706" s="1670"/>
      <c r="H706" s="1670"/>
      <c r="I706" s="1670"/>
      <c r="J706" s="1670"/>
      <c r="K706" s="1670"/>
      <c r="L706" s="1670"/>
      <c r="M706" s="1670"/>
      <c r="N706" s="1670"/>
      <c r="O706" s="1670"/>
      <c r="P706" s="1670"/>
      <c r="Q706" s="1670"/>
      <c r="R706" s="1670"/>
      <c r="S706" s="1671"/>
      <c r="T706" s="1882">
        <f>IF(SUM(T707:Y708)&gt;52,52,SUM(T707:Y708))</f>
        <v>52</v>
      </c>
      <c r="U706" s="1668"/>
      <c r="V706" s="1668"/>
      <c r="W706" s="1668"/>
      <c r="X706" s="1668"/>
      <c r="Y706" s="1668"/>
      <c r="Z706" s="1668">
        <v>52</v>
      </c>
      <c r="AA706" s="1668"/>
      <c r="AB706" s="1668"/>
      <c r="AC706" s="1668"/>
      <c r="AD706" s="1668"/>
      <c r="AE706" s="1668"/>
      <c r="AF706" s="1668">
        <f>$AO$698+$T$708</f>
        <v>52</v>
      </c>
      <c r="AG706" s="1668"/>
      <c r="AH706" s="1668"/>
      <c r="AI706" s="1668"/>
      <c r="AJ706" s="1668"/>
      <c r="AK706" s="1668"/>
      <c r="AL706" s="775"/>
      <c r="AM706" s="20"/>
    </row>
    <row r="707" spans="1:39">
      <c r="A707" s="616"/>
      <c r="B707" s="618"/>
      <c r="C707" s="618"/>
      <c r="D707" s="619" t="s">
        <v>2200</v>
      </c>
      <c r="E707" s="1673" t="s">
        <v>183</v>
      </c>
      <c r="F707" s="1673"/>
      <c r="G707" s="1673"/>
      <c r="H707" s="1673"/>
      <c r="I707" s="1673"/>
      <c r="J707" s="1673"/>
      <c r="K707" s="1673"/>
      <c r="L707" s="1673"/>
      <c r="M707" s="1673"/>
      <c r="N707" s="1673"/>
      <c r="O707" s="1673"/>
      <c r="P707" s="1673"/>
      <c r="Q707" s="1673"/>
      <c r="R707" s="1673"/>
      <c r="S707" s="1674"/>
      <c r="T707" s="1877">
        <f>AC592</f>
        <v>55</v>
      </c>
      <c r="U707" s="1878"/>
      <c r="V707" s="1878"/>
      <c r="W707" s="1878"/>
      <c r="X707" s="1878"/>
      <c r="Y707" s="1879"/>
      <c r="Z707" s="1877">
        <v>50</v>
      </c>
      <c r="AA707" s="1878"/>
      <c r="AB707" s="1878"/>
      <c r="AC707" s="1878"/>
      <c r="AD707" s="1878"/>
      <c r="AE707" s="1879"/>
      <c r="AF707" s="1886"/>
      <c r="AG707" s="1887"/>
      <c r="AH707" s="1887"/>
      <c r="AI707" s="1887"/>
      <c r="AJ707" s="1887"/>
      <c r="AK707" s="1888"/>
      <c r="AL707" s="775"/>
      <c r="AM707" s="4"/>
    </row>
    <row r="708" spans="1:39">
      <c r="A708" s="620"/>
      <c r="B708" s="612"/>
      <c r="C708" s="612"/>
      <c r="D708" s="304" t="s">
        <v>2201</v>
      </c>
      <c r="E708" s="1673" t="s">
        <v>269</v>
      </c>
      <c r="F708" s="1673"/>
      <c r="G708" s="1673"/>
      <c r="H708" s="1673"/>
      <c r="I708" s="1673"/>
      <c r="J708" s="1673"/>
      <c r="K708" s="1673"/>
      <c r="L708" s="1673"/>
      <c r="M708" s="1673"/>
      <c r="N708" s="1673"/>
      <c r="O708" s="1673"/>
      <c r="P708" s="1673"/>
      <c r="Q708" s="1673"/>
      <c r="R708" s="1673"/>
      <c r="S708" s="1674"/>
      <c r="T708" s="1792">
        <f>IF(AJ617&gt;0,2,0)</f>
        <v>2</v>
      </c>
      <c r="U708" s="1793"/>
      <c r="V708" s="1793"/>
      <c r="W708" s="1793"/>
      <c r="X708" s="1793"/>
      <c r="Y708" s="1794"/>
      <c r="Z708" s="1272">
        <v>2</v>
      </c>
      <c r="AA708" s="1273"/>
      <c r="AB708" s="1273"/>
      <c r="AC708" s="1273"/>
      <c r="AD708" s="1273"/>
      <c r="AE708" s="1274"/>
      <c r="AF708" s="1828"/>
      <c r="AG708" s="1829"/>
      <c r="AH708" s="1829"/>
      <c r="AI708" s="1829"/>
      <c r="AJ708" s="1829"/>
      <c r="AK708" s="1830"/>
      <c r="AL708" s="775"/>
      <c r="AM708" s="4"/>
    </row>
    <row r="709" spans="1:39">
      <c r="A709" s="616" t="s">
        <v>123</v>
      </c>
      <c r="B709" s="1670" t="s">
        <v>542</v>
      </c>
      <c r="C709" s="1670"/>
      <c r="D709" s="1670"/>
      <c r="E709" s="1670"/>
      <c r="F709" s="1670"/>
      <c r="G709" s="1670"/>
      <c r="H709" s="1670"/>
      <c r="I709" s="1670"/>
      <c r="J709" s="1670"/>
      <c r="K709" s="1670"/>
      <c r="L709" s="1670"/>
      <c r="M709" s="1670"/>
      <c r="N709" s="1670"/>
      <c r="O709" s="1670"/>
      <c r="P709" s="1670"/>
      <c r="Q709" s="1670"/>
      <c r="R709" s="1670"/>
      <c r="S709" s="1671"/>
      <c r="T709" s="1669">
        <f>AK645</f>
        <v>0</v>
      </c>
      <c r="U709" s="1669"/>
      <c r="V709" s="1669"/>
      <c r="W709" s="1669"/>
      <c r="X709" s="1669"/>
      <c r="Y709" s="1669"/>
      <c r="Z709" s="1513">
        <v>10</v>
      </c>
      <c r="AA709" s="1513"/>
      <c r="AB709" s="1513"/>
      <c r="AC709" s="1513"/>
      <c r="AD709" s="1513"/>
      <c r="AE709" s="1513"/>
      <c r="AF709" s="1325">
        <f>IF(T709&gt;Z709,Z709,T709)</f>
        <v>0</v>
      </c>
      <c r="AG709" s="1326"/>
      <c r="AH709" s="1326"/>
      <c r="AI709" s="1326"/>
      <c r="AJ709" s="1326"/>
      <c r="AK709" s="1327"/>
      <c r="AL709" s="775"/>
      <c r="AM709" s="20"/>
    </row>
    <row r="710" spans="1:39">
      <c r="A710" s="616" t="s">
        <v>125</v>
      </c>
      <c r="B710" s="1670" t="s">
        <v>985</v>
      </c>
      <c r="C710" s="1670"/>
      <c r="D710" s="1670"/>
      <c r="E710" s="1670"/>
      <c r="F710" s="1670"/>
      <c r="G710" s="1670"/>
      <c r="H710" s="1670"/>
      <c r="I710" s="1670"/>
      <c r="J710" s="1670"/>
      <c r="K710" s="1670"/>
      <c r="L710" s="1670"/>
      <c r="M710" s="1670"/>
      <c r="N710" s="1670"/>
      <c r="O710" s="1670"/>
      <c r="P710" s="1670"/>
      <c r="Q710" s="1670"/>
      <c r="R710" s="1670"/>
      <c r="S710" s="1671"/>
      <c r="T710" s="1883">
        <f>IF(AK688&gt;2,2,AK688)</f>
        <v>1</v>
      </c>
      <c r="U710" s="1884"/>
      <c r="V710" s="1884"/>
      <c r="W710" s="1884"/>
      <c r="X710" s="1884"/>
      <c r="Y710" s="1885"/>
      <c r="Z710" s="1325">
        <v>2</v>
      </c>
      <c r="AA710" s="1326"/>
      <c r="AB710" s="1326"/>
      <c r="AC710" s="1326"/>
      <c r="AD710" s="1326"/>
      <c r="AE710" s="1327"/>
      <c r="AF710" s="1325">
        <f>IF(T710&gt;Z710,Z710,T710)</f>
        <v>1</v>
      </c>
      <c r="AG710" s="1826"/>
      <c r="AH710" s="1826"/>
      <c r="AI710" s="1826"/>
      <c r="AJ710" s="1826"/>
      <c r="AK710" s="1827"/>
      <c r="AL710" s="3"/>
      <c r="AM710" s="20"/>
    </row>
    <row r="711" spans="1:39">
      <c r="A711" s="1904" t="s">
        <v>297</v>
      </c>
      <c r="B711" s="1670"/>
      <c r="C711" s="1670"/>
      <c r="D711" s="1670"/>
      <c r="E711" s="1670"/>
      <c r="F711" s="1670"/>
      <c r="G711" s="1670"/>
      <c r="H711" s="1670"/>
      <c r="I711" s="1670"/>
      <c r="J711" s="1670"/>
      <c r="K711" s="1670"/>
      <c r="L711" s="1670"/>
      <c r="M711" s="1670"/>
      <c r="N711" s="1670"/>
      <c r="O711" s="1670"/>
      <c r="P711" s="1670"/>
      <c r="Q711" s="1670"/>
      <c r="R711" s="1670"/>
      <c r="S711" s="1671"/>
      <c r="T711" s="1101"/>
      <c r="U711" s="1101"/>
      <c r="V711" s="1101"/>
      <c r="W711" s="1101"/>
      <c r="X711" s="1101"/>
      <c r="Y711" s="1101"/>
      <c r="Z711" s="1675" t="s">
        <v>296</v>
      </c>
      <c r="AA711" s="1675"/>
      <c r="AB711" s="1675"/>
      <c r="AC711" s="1675"/>
      <c r="AD711" s="1675"/>
      <c r="AE711" s="1675"/>
      <c r="AF711" s="1325">
        <f>IF(T711&gt;0,T711,0)</f>
        <v>0</v>
      </c>
      <c r="AG711" s="1326"/>
      <c r="AH711" s="1326"/>
      <c r="AI711" s="1326"/>
      <c r="AJ711" s="1326"/>
      <c r="AK711" s="1327"/>
      <c r="AL711" s="18"/>
      <c r="AM711" s="20"/>
    </row>
    <row r="712" spans="1:39" ht="15.75">
      <c r="A712" s="1867" t="s">
        <v>721</v>
      </c>
      <c r="B712" s="1868"/>
      <c r="C712" s="1868"/>
      <c r="D712" s="1868"/>
      <c r="E712" s="1868"/>
      <c r="F712" s="1868"/>
      <c r="G712" s="1868"/>
      <c r="H712" s="1868"/>
      <c r="I712" s="1868"/>
      <c r="J712" s="1868"/>
      <c r="K712" s="1868"/>
      <c r="L712" s="1868"/>
      <c r="M712" s="1868"/>
      <c r="N712" s="1868"/>
      <c r="O712" s="1868"/>
      <c r="P712" s="1868"/>
      <c r="Q712" s="1868"/>
      <c r="R712" s="1868"/>
      <c r="S712" s="1868"/>
      <c r="T712" s="1868"/>
      <c r="U712" s="1868"/>
      <c r="V712" s="1868"/>
      <c r="W712" s="1868"/>
      <c r="X712" s="1868"/>
      <c r="Y712" s="1868"/>
      <c r="Z712" s="1868"/>
      <c r="AA712" s="1868"/>
      <c r="AB712" s="1868"/>
      <c r="AC712" s="1868"/>
      <c r="AD712" s="1868"/>
      <c r="AE712" s="1869"/>
      <c r="AF712" s="1817">
        <f>SUM(AF698:AK710)-AF711</f>
        <v>98</v>
      </c>
      <c r="AG712" s="1818"/>
      <c r="AH712" s="1818"/>
      <c r="AI712" s="1818"/>
      <c r="AJ712" s="1818"/>
      <c r="AK712" s="1819"/>
      <c r="AL712" s="776"/>
      <c r="AM712" s="4"/>
    </row>
    <row r="713" spans="1:39" ht="12.6" customHeight="1">
      <c r="A713" s="1870"/>
      <c r="B713" s="1871"/>
      <c r="C713" s="1871"/>
      <c r="D713" s="1871"/>
      <c r="E713" s="1871"/>
      <c r="F713" s="1871"/>
      <c r="G713" s="1871"/>
      <c r="H713" s="1871"/>
      <c r="I713" s="1871"/>
      <c r="J713" s="1871"/>
      <c r="K713" s="1871"/>
      <c r="L713" s="1871"/>
      <c r="M713" s="1871"/>
      <c r="N713" s="1871"/>
      <c r="O713" s="1871"/>
      <c r="P713" s="1871"/>
      <c r="Q713" s="1871"/>
      <c r="R713" s="1871"/>
      <c r="S713" s="1871"/>
      <c r="T713" s="1871"/>
      <c r="U713" s="1871"/>
      <c r="V713" s="1871"/>
      <c r="W713" s="1871"/>
      <c r="X713" s="1871"/>
      <c r="Y713" s="1871"/>
      <c r="Z713" s="1871"/>
      <c r="AA713" s="1871"/>
      <c r="AB713" s="1871"/>
      <c r="AC713" s="1871"/>
      <c r="AD713" s="1871"/>
      <c r="AE713" s="1872"/>
      <c r="AF713" s="1820"/>
      <c r="AG713" s="1821"/>
      <c r="AH713" s="1821"/>
      <c r="AI713" s="1821"/>
      <c r="AJ713" s="1821"/>
      <c r="AK713" s="1822"/>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3"/>
    </row>
    <row r="715" spans="1:39" ht="12.6"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3"/>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301:AK301"/>
    <mergeCell ref="AA302:AK302"/>
    <mergeCell ref="AA298:AK298"/>
    <mergeCell ref="H302:R302"/>
    <mergeCell ref="P318:R318"/>
    <mergeCell ref="AA317:AK317"/>
    <mergeCell ref="AA300:AF300"/>
    <mergeCell ref="AI300:AK300"/>
    <mergeCell ref="H301:R301"/>
    <mergeCell ref="AA318:AF31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A695:AM695"/>
    <mergeCell ref="C663:D663"/>
    <mergeCell ref="C673:D673"/>
    <mergeCell ref="F673:AD675"/>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O614:S614"/>
    <mergeCell ref="O561:P561"/>
    <mergeCell ref="E581:J581"/>
    <mergeCell ref="K581:P581"/>
    <mergeCell ref="AA319:AK319"/>
    <mergeCell ref="AA297:AK297"/>
    <mergeCell ref="AA296:AK296"/>
    <mergeCell ref="AA316:AK316"/>
    <mergeCell ref="H315:R315"/>
    <mergeCell ref="H317:R317"/>
    <mergeCell ref="H297:R297"/>
    <mergeCell ref="H299:R299"/>
    <mergeCell ref="H298:R298"/>
    <mergeCell ref="W559:X559"/>
    <mergeCell ref="W560:X560"/>
    <mergeCell ref="Q557:AF558"/>
    <mergeCell ref="U564:V564"/>
    <mergeCell ref="AA561:AB561"/>
    <mergeCell ref="AC561:AD561"/>
    <mergeCell ref="AC571:AD571"/>
    <mergeCell ref="Y566:Z566"/>
    <mergeCell ref="Y572:Z572"/>
    <mergeCell ref="AA572:AB572"/>
    <mergeCell ref="W563:X563"/>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22" t="s">
        <v>2021</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c r="A3" s="894"/>
      <c r="B3" s="894"/>
      <c r="I3" s="895"/>
      <c r="K3" s="896"/>
    </row>
    <row r="4" spans="1:57" ht="14.25" customHeight="1">
      <c r="A4" s="1911" t="s">
        <v>2022</v>
      </c>
      <c r="B4" s="1911"/>
      <c r="C4" s="1911"/>
      <c r="D4" s="1911"/>
      <c r="E4" s="1911"/>
      <c r="F4" s="1911"/>
      <c r="G4" s="1911"/>
      <c r="H4" s="1911"/>
      <c r="I4" s="1911"/>
      <c r="J4" s="1911"/>
      <c r="K4" s="1911"/>
      <c r="L4" s="1911"/>
      <c r="M4" s="1911"/>
      <c r="N4" s="1911"/>
      <c r="O4" s="1911"/>
      <c r="P4" s="1911"/>
      <c r="Q4" s="1911"/>
      <c r="R4" s="1911"/>
      <c r="S4" s="1911"/>
      <c r="T4" s="1911"/>
      <c r="U4" s="1911"/>
      <c r="V4" s="1911"/>
      <c r="W4" s="1911"/>
      <c r="X4" s="1911"/>
      <c r="Y4" s="1911"/>
      <c r="Z4" s="1911"/>
      <c r="AA4" s="1911"/>
      <c r="AB4" s="1911"/>
      <c r="AC4" s="1911"/>
      <c r="AD4" s="1911"/>
      <c r="AE4" s="1911"/>
      <c r="AF4" s="1911"/>
      <c r="AG4" s="1911"/>
      <c r="AH4" s="1911"/>
      <c r="AI4" s="1911"/>
      <c r="AJ4" s="1911"/>
      <c r="AK4" s="1911"/>
      <c r="AL4" s="1911"/>
      <c r="AM4" s="1911"/>
      <c r="AN4" s="1911"/>
      <c r="AO4" s="1911"/>
      <c r="AP4" s="1911"/>
      <c r="AQ4" s="1911"/>
    </row>
    <row r="5" spans="1:57">
      <c r="A5" s="894"/>
      <c r="B5" s="894"/>
      <c r="I5" s="895"/>
      <c r="K5" s="896"/>
    </row>
    <row r="6" spans="1:57">
      <c r="A6" s="894"/>
      <c r="B6" s="894"/>
      <c r="D6" s="892" t="s">
        <v>2025</v>
      </c>
      <c r="I6" s="895"/>
      <c r="K6" s="896"/>
      <c r="U6" s="1921"/>
      <c r="V6" s="1921"/>
      <c r="W6" s="1921"/>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12"/>
      <c r="Q9" s="1912"/>
      <c r="R9" s="1912"/>
      <c r="S9" s="1912"/>
      <c r="T9" s="1912"/>
    </row>
    <row r="10" spans="1:57">
      <c r="A10" s="894"/>
      <c r="B10" s="894"/>
      <c r="I10" s="895"/>
      <c r="K10" s="896"/>
    </row>
    <row r="11" spans="1:57">
      <c r="A11" s="1911" t="s">
        <v>2028</v>
      </c>
      <c r="B11" s="1911"/>
      <c r="C11" s="1911"/>
      <c r="D11" s="1911"/>
      <c r="E11" s="1911"/>
      <c r="F11" s="1911"/>
      <c r="G11" s="1911"/>
      <c r="H11" s="1911"/>
      <c r="I11" s="1911"/>
      <c r="J11" s="1911"/>
      <c r="K11" s="1911"/>
      <c r="L11" s="1911"/>
      <c r="M11" s="1911"/>
      <c r="N11" s="1911"/>
      <c r="O11" s="1911"/>
      <c r="P11" s="1911"/>
      <c r="Q11" s="1911"/>
      <c r="R11" s="1911"/>
      <c r="S11" s="1911"/>
      <c r="T11" s="1911"/>
      <c r="U11" s="1911"/>
      <c r="V11" s="1911"/>
      <c r="W11" s="1911"/>
      <c r="X11" s="1911"/>
      <c r="Y11" s="1911"/>
      <c r="Z11" s="1911"/>
      <c r="AA11" s="1911"/>
      <c r="AB11" s="1911"/>
      <c r="AC11" s="1911"/>
      <c r="AD11" s="1911"/>
      <c r="AE11" s="1911"/>
      <c r="AF11" s="1911"/>
      <c r="AG11" s="1911"/>
      <c r="AH11" s="1911"/>
      <c r="AI11" s="1911"/>
      <c r="AJ11" s="1911"/>
      <c r="AK11" s="1911"/>
      <c r="AL11" s="1911"/>
      <c r="AM11" s="1911"/>
      <c r="AN11" s="1911"/>
      <c r="AO11" s="1911"/>
      <c r="AP11" s="1911"/>
      <c r="AQ11" s="1911"/>
      <c r="BC11" s="892" t="s">
        <v>108</v>
      </c>
    </row>
    <row r="12" spans="1:57">
      <c r="A12" s="894"/>
      <c r="B12" s="894"/>
      <c r="I12" s="895"/>
      <c r="K12" s="896"/>
      <c r="BC12" s="892" t="s">
        <v>482</v>
      </c>
    </row>
    <row r="13" spans="1:57">
      <c r="A13" s="894"/>
      <c r="B13" s="894"/>
      <c r="D13" s="892" t="s">
        <v>2029</v>
      </c>
      <c r="I13" s="895"/>
      <c r="K13" s="896"/>
      <c r="T13" s="1921"/>
      <c r="U13" s="1921"/>
      <c r="V13" s="1921"/>
    </row>
    <row r="14" spans="1:57">
      <c r="A14" s="894"/>
      <c r="B14" s="894"/>
      <c r="E14" s="892" t="s">
        <v>2036</v>
      </c>
      <c r="I14" s="895"/>
      <c r="K14" s="896"/>
      <c r="N14" s="1909"/>
      <c r="O14" s="1909"/>
      <c r="P14" s="1909"/>
      <c r="Q14" s="1909"/>
      <c r="R14" s="1909"/>
      <c r="S14" s="1909"/>
      <c r="T14" s="1909"/>
      <c r="U14" s="1909"/>
      <c r="V14" s="1909"/>
      <c r="W14" s="1909"/>
      <c r="X14" s="1909"/>
      <c r="Y14" s="1909"/>
      <c r="Z14" s="1909"/>
      <c r="AA14" s="1909"/>
      <c r="AB14" s="1909"/>
      <c r="AC14" s="1909"/>
      <c r="AD14" s="1909"/>
      <c r="AE14" s="1909"/>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c r="A16" s="894"/>
      <c r="B16" s="894"/>
      <c r="BC16" s="892" t="s">
        <v>2040</v>
      </c>
      <c r="BE16" s="892">
        <f>'Basis &amp; Credits'!T11+'Basis &amp; Credits'!AD11</f>
        <v>56270565</v>
      </c>
    </row>
    <row r="17" spans="1:43">
      <c r="A17" s="894"/>
      <c r="B17" s="894"/>
      <c r="D17" s="892" t="s">
        <v>2031</v>
      </c>
      <c r="I17" s="895"/>
      <c r="K17" s="896"/>
      <c r="U17" s="1910" t="str">
        <f>IF(T13="yes",(BE15/BE16)," ")</f>
        <v xml:space="preserve"> </v>
      </c>
      <c r="V17" s="1910"/>
      <c r="W17" s="1910"/>
      <c r="X17" s="1910"/>
      <c r="Y17" s="1910"/>
    </row>
    <row r="18" spans="1:43">
      <c r="A18" s="894"/>
      <c r="B18" s="894"/>
      <c r="I18" s="895"/>
      <c r="K18" s="896"/>
    </row>
    <row r="19" spans="1:43">
      <c r="A19" s="1911" t="s">
        <v>2033</v>
      </c>
      <c r="B19" s="1911"/>
      <c r="C19" s="1911"/>
      <c r="D19" s="1911"/>
      <c r="E19" s="1911"/>
      <c r="F19" s="1911"/>
      <c r="G19" s="1911"/>
      <c r="H19" s="1911"/>
      <c r="I19" s="1911"/>
      <c r="J19" s="1911"/>
      <c r="K19" s="1911"/>
      <c r="L19" s="1911"/>
      <c r="M19" s="1911"/>
      <c r="N19" s="1911"/>
      <c r="O19" s="1911"/>
      <c r="P19" s="1911"/>
      <c r="Q19" s="1911"/>
      <c r="R19" s="1911"/>
      <c r="S19" s="1911"/>
      <c r="T19" s="1911"/>
      <c r="U19" s="1911"/>
      <c r="V19" s="1911"/>
      <c r="W19" s="1911"/>
      <c r="X19" s="1911"/>
      <c r="Y19" s="1911"/>
      <c r="Z19" s="1911"/>
      <c r="AA19" s="1911"/>
      <c r="AB19" s="1911"/>
      <c r="AC19" s="1911"/>
      <c r="AD19" s="1911"/>
      <c r="AE19" s="1911"/>
      <c r="AF19" s="1911"/>
      <c r="AG19" s="1911"/>
      <c r="AH19" s="1911"/>
      <c r="AI19" s="1911"/>
      <c r="AJ19" s="1911"/>
      <c r="AK19" s="1911"/>
      <c r="AL19" s="1911"/>
      <c r="AM19" s="1911"/>
      <c r="AN19" s="1911"/>
      <c r="AO19" s="1911"/>
      <c r="AP19" s="1911"/>
      <c r="AQ19" s="1911"/>
    </row>
    <row r="20" spans="1:43">
      <c r="C20" s="894"/>
      <c r="D20" s="894"/>
      <c r="K20" s="895"/>
      <c r="M20" s="896"/>
    </row>
    <row r="21" spans="1:43">
      <c r="C21" s="894"/>
      <c r="D21" s="894"/>
      <c r="K21" s="895"/>
      <c r="M21" s="896"/>
    </row>
    <row r="22" spans="1:43">
      <c r="C22" s="897" t="s">
        <v>728</v>
      </c>
      <c r="D22" s="897"/>
      <c r="E22" s="892" t="s">
        <v>2034</v>
      </c>
      <c r="H22" s="898"/>
      <c r="K22" s="892"/>
      <c r="Q22" s="1913">
        <f>ROUND('Basis &amp; Credits'!AB55,0)</f>
        <v>2500000</v>
      </c>
      <c r="R22" s="1913"/>
      <c r="S22" s="1913"/>
      <c r="T22" s="1913"/>
      <c r="U22" s="1913"/>
      <c r="V22" s="1913"/>
      <c r="W22" s="1913"/>
      <c r="X22" s="1913"/>
      <c r="Y22" s="912"/>
    </row>
    <row r="23" spans="1:43">
      <c r="C23" s="894"/>
      <c r="D23" s="894"/>
      <c r="G23" s="899"/>
      <c r="H23" s="899"/>
      <c r="I23" s="900"/>
      <c r="J23" s="900"/>
      <c r="K23" s="899"/>
      <c r="M23" s="893"/>
    </row>
    <row r="24" spans="1:43">
      <c r="C24" s="901"/>
      <c r="D24" s="901"/>
      <c r="E24" s="902"/>
      <c r="J24" s="900"/>
      <c r="K24" s="892"/>
      <c r="L24" s="1920" t="s">
        <v>2011</v>
      </c>
      <c r="M24" s="1920"/>
      <c r="N24" s="1920"/>
      <c r="P24" s="1916" t="s">
        <v>2012</v>
      </c>
      <c r="Q24" s="1916"/>
      <c r="R24" s="1916"/>
      <c r="S24" s="1916"/>
      <c r="T24" s="1916"/>
      <c r="V24" s="1916" t="s">
        <v>2013</v>
      </c>
      <c r="W24" s="1916"/>
      <c r="X24" s="1916"/>
    </row>
    <row r="25" spans="1:43">
      <c r="C25" s="897" t="s">
        <v>190</v>
      </c>
      <c r="D25" s="897"/>
      <c r="E25" s="892" t="s">
        <v>986</v>
      </c>
      <c r="J25" s="900"/>
      <c r="L25" s="1917" t="s">
        <v>2014</v>
      </c>
      <c r="M25" s="1917"/>
      <c r="N25" s="1917"/>
      <c r="P25" s="1917" t="s">
        <v>2015</v>
      </c>
      <c r="Q25" s="1917"/>
      <c r="R25" s="1917"/>
      <c r="S25" s="1917"/>
      <c r="T25" s="1917"/>
      <c r="V25" s="1917" t="s">
        <v>2014</v>
      </c>
      <c r="W25" s="1917"/>
      <c r="X25" s="1917"/>
    </row>
    <row r="26" spans="1:43">
      <c r="C26" s="894"/>
      <c r="D26" s="894"/>
      <c r="E26" s="903" t="s">
        <v>2016</v>
      </c>
      <c r="F26" s="903"/>
      <c r="J26" s="904"/>
      <c r="L26" s="1914">
        <f>Application!BN634</f>
        <v>37</v>
      </c>
      <c r="M26" s="1914"/>
      <c r="N26" s="1914"/>
      <c r="P26" s="1918">
        <v>0.9</v>
      </c>
      <c r="Q26" s="1918"/>
      <c r="R26" s="1918"/>
      <c r="S26" s="1918"/>
      <c r="T26" s="1918"/>
      <c r="V26" s="1918">
        <f>L26*P26</f>
        <v>33.300000000000004</v>
      </c>
      <c r="W26" s="1918"/>
      <c r="X26" s="1918"/>
    </row>
    <row r="27" spans="1:43">
      <c r="C27" s="894"/>
      <c r="D27" s="894"/>
      <c r="E27" s="892" t="s">
        <v>2017</v>
      </c>
      <c r="J27" s="904"/>
      <c r="L27" s="1923">
        <f>Application!BS634</f>
        <v>27</v>
      </c>
      <c r="M27" s="1923">
        <f>Application!BS642+Application!BS651+Application!CX665</f>
        <v>0</v>
      </c>
      <c r="N27" s="1923"/>
      <c r="P27" s="1919">
        <v>1</v>
      </c>
      <c r="Q27" s="1919"/>
      <c r="R27" s="1919"/>
      <c r="S27" s="1919"/>
      <c r="T27" s="1919"/>
      <c r="V27" s="1919">
        <f>L27*P27</f>
        <v>27</v>
      </c>
      <c r="W27" s="1919"/>
      <c r="X27" s="1919"/>
    </row>
    <row r="28" spans="1:43">
      <c r="C28" s="894"/>
      <c r="D28" s="894"/>
      <c r="E28" s="892" t="s">
        <v>2018</v>
      </c>
      <c r="J28" s="904"/>
      <c r="L28" s="1923">
        <f>Application!BX634</f>
        <v>5</v>
      </c>
      <c r="M28" s="1923">
        <f>Application!BX642+Application!BX651+Application!DC665</f>
        <v>0</v>
      </c>
      <c r="N28" s="1923"/>
      <c r="P28" s="1919">
        <v>1.25</v>
      </c>
      <c r="Q28" s="1919"/>
      <c r="R28" s="1919"/>
      <c r="S28" s="1919"/>
      <c r="T28" s="1919"/>
      <c r="V28" s="1919">
        <f>L28*P28</f>
        <v>6.25</v>
      </c>
      <c r="W28" s="1919"/>
      <c r="X28" s="1919"/>
    </row>
    <row r="29" spans="1:43">
      <c r="C29" s="894"/>
      <c r="D29" s="894"/>
      <c r="E29" s="892" t="s">
        <v>2019</v>
      </c>
      <c r="J29" s="904"/>
      <c r="L29" s="1923">
        <f>Application!CC634</f>
        <v>0</v>
      </c>
      <c r="M29" s="1923">
        <f>Application!CC642+Application!CC651+Application!DH665</f>
        <v>0</v>
      </c>
      <c r="N29" s="1923"/>
      <c r="P29" s="1919">
        <v>1.5</v>
      </c>
      <c r="Q29" s="1919"/>
      <c r="R29" s="1919"/>
      <c r="S29" s="1919"/>
      <c r="T29" s="1919"/>
      <c r="V29" s="1919">
        <f>L29*P29</f>
        <v>0</v>
      </c>
      <c r="W29" s="1919"/>
      <c r="X29" s="1919"/>
    </row>
    <row r="30" spans="1:43">
      <c r="C30" s="894"/>
      <c r="D30" s="894"/>
      <c r="E30" s="892" t="s">
        <v>2020</v>
      </c>
      <c r="J30" s="904"/>
      <c r="L30" s="1924">
        <f>Application!CH634+Application!CM634</f>
        <v>0</v>
      </c>
      <c r="M30" s="1924"/>
      <c r="N30" s="1924"/>
      <c r="P30" s="1919">
        <v>1.75</v>
      </c>
      <c r="Q30" s="1919"/>
      <c r="R30" s="1919">
        <f>1.75+0.25*0</f>
        <v>1.75</v>
      </c>
      <c r="S30" s="1919"/>
      <c r="T30" s="1919"/>
      <c r="V30" s="1928">
        <f>L30*P30</f>
        <v>0</v>
      </c>
      <c r="W30" s="1928"/>
      <c r="X30" s="1928"/>
    </row>
    <row r="31" spans="1:43">
      <c r="C31" s="894"/>
      <c r="D31" s="894"/>
      <c r="L31" s="1914">
        <f>SUM(L26:N30)</f>
        <v>69</v>
      </c>
      <c r="M31" s="1915"/>
      <c r="N31" s="1915"/>
      <c r="V31" s="1918">
        <f>SUM(V26:X30)</f>
        <v>66.550000000000011</v>
      </c>
      <c r="W31" s="1918"/>
      <c r="X31" s="1918"/>
    </row>
    <row r="32" spans="1:43">
      <c r="C32" s="894"/>
      <c r="D32" s="894"/>
      <c r="K32" s="905"/>
    </row>
    <row r="33" spans="1:27">
      <c r="C33" s="897" t="s">
        <v>191</v>
      </c>
      <c r="D33" s="897"/>
      <c r="E33" s="894" t="s">
        <v>2035</v>
      </c>
      <c r="H33" s="906"/>
      <c r="I33" s="907"/>
      <c r="J33" s="908"/>
      <c r="K33" s="905"/>
      <c r="M33" s="893"/>
      <c r="V33" s="1925">
        <f>IF(V31&gt;0,V31/Q22," ")</f>
        <v>2.6620000000000006E-5</v>
      </c>
      <c r="W33" s="1926"/>
      <c r="X33" s="1926"/>
      <c r="Y33" s="1926"/>
      <c r="Z33" s="1926"/>
      <c r="AA33" s="1927"/>
    </row>
    <row r="34" spans="1:27">
      <c r="K34" s="892"/>
      <c r="M34" s="893"/>
    </row>
    <row r="35" spans="1:27">
      <c r="E35" s="894" t="s">
        <v>2041</v>
      </c>
      <c r="F35" s="894"/>
      <c r="G35" s="894"/>
      <c r="H35" s="894"/>
      <c r="I35" s="894"/>
      <c r="J35" s="894"/>
      <c r="K35" s="894"/>
      <c r="L35" s="894"/>
      <c r="M35" s="914"/>
      <c r="N35" s="894"/>
      <c r="O35" s="894"/>
      <c r="P35" s="894"/>
      <c r="Q35" s="894"/>
      <c r="R35" s="894"/>
      <c r="V35" s="1906">
        <f>IF(V31&gt;0,1/V33," ")</f>
        <v>37565.740045078877</v>
      </c>
      <c r="W35" s="1907"/>
      <c r="X35" s="1907"/>
      <c r="Y35" s="1907"/>
      <c r="Z35" s="1907"/>
      <c r="AA35" s="190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D2B77A0B2DD4A8C5DC84B6390788D" ma:contentTypeVersion="17" ma:contentTypeDescription="Create a new document." ma:contentTypeScope="" ma:versionID="e3c9347aa4117cae7f2105ecef020e34">
  <xsd:schema xmlns:xsd="http://www.w3.org/2001/XMLSchema" xmlns:xs="http://www.w3.org/2001/XMLSchema" xmlns:p="http://schemas.microsoft.com/office/2006/metadata/properties" xmlns:ns2="36fc743b-267c-480e-9bd5-38a213356c55" xmlns:ns3="5ebaabba-4a57-48b0-85b2-b83b7f4de49e" xmlns:ns4="http://schemas.microsoft.com/sharepoint/v4" targetNamespace="http://schemas.microsoft.com/office/2006/metadata/properties" ma:root="true" ma:fieldsID="fb13cbadf2321b3f21af95eb60ba41bb" ns2:_="" ns3:_="" ns4:_="">
    <xsd:import namespace="36fc743b-267c-480e-9bd5-38a213356c55"/>
    <xsd:import namespace="5ebaabba-4a57-48b0-85b2-b83b7f4de49e"/>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4:IconOverlay"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c743b-267c-480e-9bd5-38a213356c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ebaabba-4a57-48b0-85b2-b83b7f4de49e" xsi:nil="true"/>
    <IconOverlay xmlns="http://schemas.microsoft.com/sharepoint/v4" xsi:nil="true"/>
    <lcf76f155ced4ddcb4097134ff3c332f xmlns="36fc743b-267c-480e-9bd5-38a213356c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4AA5BE-C6B9-4D38-9568-5DBB50A1140B}"/>
</file>

<file path=customXml/itemProps2.xml><?xml version="1.0" encoding="utf-8"?>
<ds:datastoreItem xmlns:ds="http://schemas.openxmlformats.org/officeDocument/2006/customXml" ds:itemID="{ED46E6C8-0332-42D1-A722-F47B68B076A9}"/>
</file>

<file path=customXml/itemProps3.xml><?xml version="1.0" encoding="utf-8"?>
<ds:datastoreItem xmlns:ds="http://schemas.openxmlformats.org/officeDocument/2006/customXml" ds:itemID="{F6BF3106-8D63-44CA-9FD5-184A37340C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Michael Kaplan</cp:lastModifiedBy>
  <cp:lastPrinted>2025-02-28T22:03:03Z</cp:lastPrinted>
  <dcterms:created xsi:type="dcterms:W3CDTF">2007-12-27T18:26:28Z</dcterms:created>
  <dcterms:modified xsi:type="dcterms:W3CDTF">2025-03-14T20:44:11Z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0x0101009A6D2B77A0B2DD4A8C5DC84B6390788D</vt:lpwstr>
  </property>
</Properties>
</file>