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EPA-851 Weeks\8.0  FINANCING\8.9  CALIFORNIA DEBT LIMIT ALLOCATION COMMITTEE\8.9.2  Application\2025_3rd round 4%\Draft\"/>
    </mc:Choice>
  </mc:AlternateContent>
  <xr:revisionPtr revIDLastSave="0" documentId="13_ncr:1_{209C6C33-9777-4707-B82D-1D0FE6525A23}" xr6:coauthVersionLast="47" xr6:coauthVersionMax="47" xr10:uidLastSave="{00000000-0000-0000-0000-000000000000}"/>
  <bookViews>
    <workbookView xWindow="-16320" yWindow="-120" windowWidth="16440" windowHeight="2832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7" i="3" l="1"/>
  <c r="C5" i="7" l="1"/>
  <c r="C9" i="7" s="1"/>
  <c r="C633" i="3" l="1"/>
  <c r="AO630" i="3"/>
  <c r="I30" i="4" s="1"/>
  <c r="AO628" i="3"/>
  <c r="G99" i="4" s="1"/>
  <c r="Q627" i="3"/>
  <c r="C4" i="4"/>
  <c r="AM558" i="3"/>
  <c r="W554" i="3"/>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U45" i="21"/>
  <c r="R53" i="2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66" i="4"/>
  <c r="E66" i="4" s="1"/>
  <c r="R66" i="4" s="1"/>
  <c r="B67" i="4"/>
  <c r="E67" i="4" s="1"/>
  <c r="R67" i="4" s="1"/>
  <c r="B68" i="4"/>
  <c r="E68" i="4" s="1"/>
  <c r="R68" i="4" s="1"/>
  <c r="A104" i="11"/>
  <c r="C101" i="11"/>
  <c r="C102" i="11"/>
  <c r="C103" i="11"/>
  <c r="C104" i="11"/>
  <c r="B101" i="11"/>
  <c r="B102" i="11"/>
  <c r="B103" i="11"/>
  <c r="B104" i="11"/>
  <c r="C88" i="11"/>
  <c r="C92" i="11"/>
  <c r="C95" i="11"/>
  <c r="C96" i="11"/>
  <c r="B88" i="11"/>
  <c r="B92" i="11"/>
  <c r="B95" i="11"/>
  <c r="B96" i="11"/>
  <c r="A70" i="11"/>
  <c r="C67" i="11"/>
  <c r="C68" i="11"/>
  <c r="C69" i="11"/>
  <c r="B67" i="11"/>
  <c r="B68" i="11"/>
  <c r="B69" i="11"/>
  <c r="A62" i="11"/>
  <c r="A54" i="11"/>
  <c r="A38" i="11"/>
  <c r="A26" i="11"/>
  <c r="C35" i="11"/>
  <c r="C38" i="11"/>
  <c r="B35" i="11"/>
  <c r="B38" i="11"/>
  <c r="C24" i="11"/>
  <c r="C25" i="11"/>
  <c r="C26" i="11"/>
  <c r="B25" i="11"/>
  <c r="B26" i="11"/>
  <c r="D70" i="4"/>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48" i="13"/>
  <c r="E47" i="13"/>
  <c r="E27" i="13"/>
  <c r="E25" i="13"/>
  <c r="E23" i="13"/>
  <c r="E22" i="13"/>
  <c r="E21" i="13"/>
  <c r="E20" i="13"/>
  <c r="E19" i="13"/>
  <c r="E18" i="13"/>
  <c r="E17" i="13"/>
  <c r="E15" i="13"/>
  <c r="E14" i="13"/>
  <c r="E13" i="13"/>
  <c r="B95" i="13"/>
  <c r="B94" i="13"/>
  <c r="B91" i="13"/>
  <c r="B87" i="13"/>
  <c r="B76" i="13"/>
  <c r="B74" i="13"/>
  <c r="B73" i="13"/>
  <c r="B72" i="13"/>
  <c r="B60" i="13"/>
  <c r="B59" i="13"/>
  <c r="B57" i="13"/>
  <c r="B48" i="13"/>
  <c r="B47" i="13"/>
  <c r="B41" i="13"/>
  <c r="B37" i="13"/>
  <c r="B34" i="13"/>
  <c r="B27" i="13"/>
  <c r="B25" i="13"/>
  <c r="B23" i="13"/>
  <c r="B22" i="13"/>
  <c r="B21" i="13"/>
  <c r="B20" i="13"/>
  <c r="B19" i="13"/>
  <c r="B18" i="13"/>
  <c r="B17" i="13"/>
  <c r="B7" i="13"/>
  <c r="B9"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C8" i="11"/>
  <c r="B8" i="11"/>
  <c r="B10" i="11"/>
  <c r="C10" i="11"/>
  <c r="B15" i="11"/>
  <c r="C15" i="11"/>
  <c r="B16" i="11"/>
  <c r="C16" i="11"/>
  <c r="B18" i="11"/>
  <c r="C18" i="11"/>
  <c r="B19" i="11"/>
  <c r="C19" i="11"/>
  <c r="B20" i="11"/>
  <c r="C20" i="11"/>
  <c r="B21" i="11"/>
  <c r="C21" i="11"/>
  <c r="B22" i="11"/>
  <c r="C22" i="11"/>
  <c r="B23" i="11"/>
  <c r="C23" i="11"/>
  <c r="B24" i="11"/>
  <c r="B28" i="11"/>
  <c r="C28" i="11"/>
  <c r="C42" i="11"/>
  <c r="B42" i="11"/>
  <c r="B48" i="11"/>
  <c r="B49" i="11"/>
  <c r="C48" i="11"/>
  <c r="C49" i="11"/>
  <c r="B58" i="11"/>
  <c r="C58" i="11"/>
  <c r="B60" i="11"/>
  <c r="C60" i="11"/>
  <c r="B61" i="11"/>
  <c r="C61"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8" i="4"/>
  <c r="D11" i="4"/>
  <c r="D26" i="4"/>
  <c r="D38" i="4"/>
  <c r="D42" i="4"/>
  <c r="D54" i="4"/>
  <c r="D62" i="4"/>
  <c r="D77" i="4"/>
  <c r="D96" i="4"/>
  <c r="D104" i="4"/>
  <c r="E26" i="13"/>
  <c r="F2" i="4"/>
  <c r="G2" i="4"/>
  <c r="H2" i="4"/>
  <c r="I2" i="4"/>
  <c r="J2" i="4"/>
  <c r="K2" i="4"/>
  <c r="L2" i="4"/>
  <c r="M2" i="4"/>
  <c r="N2" i="4"/>
  <c r="O2" i="4"/>
  <c r="P2" i="4"/>
  <c r="Q2" i="4"/>
  <c r="B4" i="4"/>
  <c r="B7" i="4"/>
  <c r="E7" i="4" s="1"/>
  <c r="R7" i="4" s="1"/>
  <c r="F8" i="4"/>
  <c r="G8" i="4"/>
  <c r="G11" i="4"/>
  <c r="H8" i="4"/>
  <c r="H11" i="4"/>
  <c r="I8" i="4"/>
  <c r="I11" i="4"/>
  <c r="J11" i="4"/>
  <c r="J26" i="4"/>
  <c r="J38" i="4"/>
  <c r="J42" i="4"/>
  <c r="J54" i="4"/>
  <c r="J62" i="4"/>
  <c r="J70" i="4"/>
  <c r="J77" i="4"/>
  <c r="J96" i="4"/>
  <c r="J104" i="4"/>
  <c r="K8" i="4"/>
  <c r="K11" i="4"/>
  <c r="L8" i="4"/>
  <c r="L11" i="4"/>
  <c r="M8" i="4"/>
  <c r="M11" i="4"/>
  <c r="N8" i="4"/>
  <c r="O8" i="4"/>
  <c r="Q8" i="4"/>
  <c r="Q11" i="4"/>
  <c r="B9" i="4"/>
  <c r="E9" i="4" s="1"/>
  <c r="R9" i="4" s="1"/>
  <c r="F11" i="4"/>
  <c r="F26" i="4"/>
  <c r="F42" i="4"/>
  <c r="F54" i="4"/>
  <c r="F62" i="4"/>
  <c r="N11" i="4"/>
  <c r="O11" i="4"/>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E34" i="4" s="1"/>
  <c r="R34" i="4" s="1"/>
  <c r="S34" i="4" s="1"/>
  <c r="E34" i="13" s="1"/>
  <c r="B37" i="4"/>
  <c r="E37" i="4" s="1"/>
  <c r="R37" i="4" s="1"/>
  <c r="S37" i="4" s="1"/>
  <c r="E37" i="13" s="1"/>
  <c r="G38" i="4"/>
  <c r="L38" i="4"/>
  <c r="O38" i="4"/>
  <c r="P38" i="4"/>
  <c r="P42" i="4"/>
  <c r="P54" i="4"/>
  <c r="P62" i="4"/>
  <c r="P70" i="4"/>
  <c r="P77" i="4"/>
  <c r="P96" i="4"/>
  <c r="P104" i="4"/>
  <c r="Q38" i="4"/>
  <c r="B41" i="4"/>
  <c r="E41" i="4" s="1"/>
  <c r="R41" i="4" s="1"/>
  <c r="S41" i="4" s="1"/>
  <c r="E41" i="13" s="1"/>
  <c r="G42" i="4"/>
  <c r="H42" i="4"/>
  <c r="K42" i="4"/>
  <c r="L42" i="4"/>
  <c r="O42" i="4"/>
  <c r="Q42" i="4"/>
  <c r="B47" i="4"/>
  <c r="E47" i="4" s="1"/>
  <c r="R47" i="4" s="1"/>
  <c r="B48" i="4"/>
  <c r="E48" i="4" s="1"/>
  <c r="R48" i="4" s="1"/>
  <c r="G54" i="4"/>
  <c r="H54" i="4"/>
  <c r="K54" i="4"/>
  <c r="O54" i="4"/>
  <c r="Q54" i="4"/>
  <c r="B57" i="4"/>
  <c r="E57" i="4" s="1"/>
  <c r="R57" i="4" s="1"/>
  <c r="B60" i="4"/>
  <c r="E60" i="4" s="1"/>
  <c r="R60"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7" i="4"/>
  <c r="E87" i="4" s="1"/>
  <c r="R87" i="4" s="1"/>
  <c r="S87" i="4" s="1"/>
  <c r="E87" i="13" s="1"/>
  <c r="B91" i="4"/>
  <c r="E91" i="4" s="1"/>
  <c r="R91"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G108" i="4"/>
  <c r="I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D35" i="11"/>
  <c r="AD210" i="20" l="1"/>
  <c r="E15" i="4"/>
  <c r="R15" i="4" s="1"/>
  <c r="BE23" i="3"/>
  <c r="B26" i="4"/>
  <c r="AO18" i="20"/>
  <c r="D103" i="11"/>
  <c r="D25" i="11"/>
  <c r="D101" i="11"/>
  <c r="D92" i="11"/>
  <c r="D96" i="11"/>
  <c r="D88" i="11"/>
  <c r="D104" i="11"/>
  <c r="D95" i="11"/>
  <c r="D75" i="11"/>
  <c r="D58" i="11"/>
  <c r="L12" i="4"/>
  <c r="D38" i="11"/>
  <c r="H12" i="4"/>
  <c r="D49" i="11"/>
  <c r="D48" i="11"/>
  <c r="D20" i="11"/>
  <c r="D15" i="11"/>
  <c r="D8" i="11"/>
  <c r="D12" i="13"/>
  <c r="D74" i="11"/>
  <c r="C12" i="13"/>
  <c r="D77" i="11"/>
  <c r="D73" i="11"/>
  <c r="D21" i="11"/>
  <c r="D16" i="11"/>
  <c r="D5" i="11"/>
  <c r="D42" i="11"/>
  <c r="D28" i="11"/>
  <c r="N63" i="4"/>
  <c r="N97" i="4" s="1"/>
  <c r="N105" i="4" s="1"/>
  <c r="D12" i="4"/>
  <c r="F12" i="4"/>
  <c r="F63" i="13"/>
  <c r="F97" i="13" s="1"/>
  <c r="F105" i="13" s="1"/>
  <c r="F107" i="13" s="1"/>
  <c r="D24" i="11"/>
  <c r="O12" i="4"/>
  <c r="D10" i="11"/>
  <c r="Q12" i="4"/>
  <c r="K12" i="4"/>
  <c r="D61" i="11"/>
  <c r="D22" i="11"/>
  <c r="O63" i="4"/>
  <c r="O97" i="4" s="1"/>
  <c r="O105" i="4" s="1"/>
  <c r="M63" i="4"/>
  <c r="M97" i="4" s="1"/>
  <c r="M105" i="4" s="1"/>
  <c r="N12" i="4"/>
  <c r="I12" i="4"/>
  <c r="D102" i="11"/>
  <c r="P63" i="4"/>
  <c r="P97" i="4" s="1"/>
  <c r="P105" i="4" s="1"/>
  <c r="I63" i="13"/>
  <c r="I97" i="13" s="1"/>
  <c r="I105" i="13" s="1"/>
  <c r="I107" i="13" s="1"/>
  <c r="C63" i="13"/>
  <c r="C97" i="13" s="1"/>
  <c r="C105" i="13" s="1"/>
  <c r="G58" i="7"/>
  <c r="I63" i="4"/>
  <c r="I97" i="4" s="1"/>
  <c r="I105" i="4" s="1"/>
  <c r="D18" i="11"/>
  <c r="Q63" i="4"/>
  <c r="Q97" i="4" s="1"/>
  <c r="Q105" i="4" s="1"/>
  <c r="J63" i="13"/>
  <c r="J97" i="13" s="1"/>
  <c r="J105" i="13" s="1"/>
  <c r="J107" i="13" s="1"/>
  <c r="D60" i="11"/>
  <c r="M12" i="4"/>
  <c r="D63" i="4"/>
  <c r="D97" i="4" s="1"/>
  <c r="D105" i="4" s="1"/>
  <c r="BE68" i="3" s="1"/>
  <c r="R26" i="4"/>
  <c r="D63" i="13"/>
  <c r="D97" i="13" s="1"/>
  <c r="D105" i="13" s="1"/>
  <c r="D23" i="11"/>
  <c r="D19" i="11"/>
  <c r="G63" i="13"/>
  <c r="G97" i="13" s="1"/>
  <c r="G105" i="13" s="1"/>
  <c r="G107" i="13" s="1"/>
  <c r="M53" i="7"/>
  <c r="K58" i="7"/>
  <c r="C27" i="11"/>
  <c r="G63" i="4"/>
  <c r="G97" i="4" s="1"/>
  <c r="G105" i="4" s="1"/>
  <c r="I58" i="7"/>
  <c r="T63" i="4"/>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C7" i="7"/>
  <c r="G12" i="4"/>
  <c r="AF1014" i="3"/>
  <c r="G99" i="21"/>
  <c r="AY1003" i="3"/>
  <c r="I1048"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C28" i="7"/>
  <c r="AG28" i="7"/>
  <c r="Y28" i="7"/>
  <c r="U28" i="7"/>
  <c r="S28" i="7"/>
  <c r="Q28" i="7"/>
  <c r="W28" i="7"/>
  <c r="I28" i="7"/>
  <c r="O28" i="7"/>
  <c r="AA28" i="7"/>
  <c r="G28" i="7"/>
  <c r="M28" i="7"/>
  <c r="K28"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P36" i="21" a="1"/>
  <c r="P36" i="21" s="1"/>
  <c r="T28" i="21"/>
  <c r="P40" i="21" a="1"/>
  <c r="P40" i="21"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2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O20" i="21" l="1"/>
  <c r="P20" i="21" s="1" a="1"/>
  <c r="P20" i="21" s="1"/>
  <c r="S20"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DU755" i="3"/>
  <c r="O756" i="3" s="1"/>
  <c r="BG753" i="3"/>
  <c r="BU753" i="3"/>
  <c r="AH753" i="3" s="1"/>
  <c r="BE43" i="3"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I4" i="7"/>
  <c r="I5" i="7" s="1"/>
  <c r="K9" i="7"/>
  <c r="E11" i="7"/>
  <c r="AJ992" i="3"/>
  <c r="E138" i="20"/>
  <c r="E139" i="20" s="1"/>
  <c r="AK143" i="20" s="1"/>
  <c r="T807" i="20" s="1"/>
  <c r="AF807" i="20" s="1"/>
  <c r="BE74" i="3" s="1"/>
  <c r="AB991" i="3"/>
  <c r="DU802" i="3"/>
  <c r="U373" i="20" s="1"/>
  <c r="P421" i="3"/>
  <c r="I6" i="7"/>
  <c r="G7" i="7"/>
  <c r="G11" i="7" s="1"/>
  <c r="M22" i="7"/>
  <c r="O15" i="7"/>
  <c r="M9" i="7"/>
  <c r="O8" i="7"/>
  <c r="G27" i="21"/>
  <c r="F26" i="21"/>
  <c r="AJ1007" i="3" l="1"/>
  <c r="AJ1029" i="3"/>
  <c r="AJ994" i="3"/>
  <c r="AJ1036" i="3"/>
  <c r="I15" i="21" s="1"/>
  <c r="AD11" i="15"/>
  <c r="AD23" i="15" s="1"/>
  <c r="AD26" i="15" s="1"/>
  <c r="AD28" i="15" s="1"/>
  <c r="AI11" i="15"/>
  <c r="AI23" i="15" s="1"/>
  <c r="AI26" i="15" s="1"/>
  <c r="AI28" i="15" s="1"/>
  <c r="S58" i="7"/>
  <c r="U53" i="7"/>
  <c r="AJ1045" i="3"/>
  <c r="AJ1049" i="3"/>
  <c r="AP553" i="20" s="1"/>
  <c r="AP550" i="20"/>
  <c r="K4" i="7"/>
  <c r="M4" i="7" s="1"/>
  <c r="K6" i="7"/>
  <c r="I7" i="7"/>
  <c r="I11" i="7" s="1"/>
  <c r="G26" i="21"/>
  <c r="F29" i="21"/>
  <c r="G29" i="21"/>
  <c r="O22" i="7"/>
  <c r="Q15" i="7"/>
  <c r="O9" i="7"/>
  <c r="Q8" i="7"/>
  <c r="Y11" i="15" l="1"/>
  <c r="Y23" i="15" s="1"/>
  <c r="Y26" i="15" s="1"/>
  <c r="Y28" i="15" s="1"/>
  <c r="U58" i="7"/>
  <c r="W53" i="7"/>
  <c r="AJ1053" i="3"/>
  <c r="AP552" i="20"/>
  <c r="AP554" i="20" s="1"/>
  <c r="K5" i="7"/>
  <c r="O4" i="7"/>
  <c r="M5" i="7"/>
  <c r="M6" i="7"/>
  <c r="K7" i="7"/>
  <c r="Q22"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S22" i="7"/>
  <c r="U15" i="7"/>
  <c r="U8" i="7"/>
  <c r="S9" i="7"/>
  <c r="AA53" i="7" l="1"/>
  <c r="Y58" i="7"/>
  <c r="G115"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53" i="3" l="1"/>
  <c r="AC753" i="3" s="1"/>
  <c r="BE42" i="3" s="1"/>
  <c r="E93" i="20" l="1"/>
  <c r="E94" i="20" s="1"/>
  <c r="E95" i="20" s="1"/>
  <c r="E103" i="20"/>
  <c r="E106" i="20" s="1"/>
  <c r="AP106" i="20" s="1"/>
  <c r="AK109" i="20" s="1"/>
  <c r="T806" i="20" s="1"/>
  <c r="AF806" i="20" s="1"/>
  <c r="BE73" i="3" l="1"/>
  <c r="H3" i="21"/>
  <c r="W555" i="3" l="1"/>
  <c r="C35" i="4"/>
  <c r="C30" i="4"/>
  <c r="C50" i="4"/>
  <c r="C65" i="4"/>
  <c r="C13" i="4"/>
  <c r="C51" i="4"/>
  <c r="C92" i="4"/>
  <c r="C93" i="4"/>
  <c r="C84" i="4"/>
  <c r="C36" i="4"/>
  <c r="C43" i="4"/>
  <c r="C40" i="4"/>
  <c r="C29" i="4"/>
  <c r="C10" i="4"/>
  <c r="C6" i="4"/>
  <c r="W627" i="3"/>
  <c r="C53" i="4"/>
  <c r="C52" i="4"/>
  <c r="C69" i="4" l="1"/>
  <c r="C70" i="4" s="1"/>
  <c r="AO631" i="3"/>
  <c r="C31" i="4"/>
  <c r="C7" i="11"/>
  <c r="B6" i="4"/>
  <c r="E6" i="4" s="1"/>
  <c r="R6" i="4" s="1"/>
  <c r="B7" i="11"/>
  <c r="B6" i="13"/>
  <c r="C89" i="4"/>
  <c r="B52" i="4"/>
  <c r="E52" i="4" s="1"/>
  <c r="R52" i="4" s="1"/>
  <c r="S52" i="4" s="1"/>
  <c r="E52" i="13" s="1"/>
  <c r="C53" i="11"/>
  <c r="B53" i="11"/>
  <c r="B52" i="13"/>
  <c r="C88" i="4"/>
  <c r="B40" i="13"/>
  <c r="B40" i="4"/>
  <c r="E40" i="4" s="1"/>
  <c r="B41" i="11"/>
  <c r="B43" i="11" s="1"/>
  <c r="C42" i="4"/>
  <c r="C41" i="11"/>
  <c r="C52" i="11"/>
  <c r="B51" i="4"/>
  <c r="E51" i="4" s="1"/>
  <c r="R51" i="4" s="1"/>
  <c r="S51" i="4" s="1"/>
  <c r="E51" i="13" s="1"/>
  <c r="B52" i="11"/>
  <c r="B51" i="13"/>
  <c r="B44" i="11"/>
  <c r="C44" i="11"/>
  <c r="B43" i="13"/>
  <c r="B43" i="4"/>
  <c r="E43" i="4" s="1"/>
  <c r="R43" i="4" s="1"/>
  <c r="S43" i="4" s="1"/>
  <c r="E43" i="13" s="1"/>
  <c r="B13" i="4"/>
  <c r="E13" i="4" s="1"/>
  <c r="R13" i="4" s="1"/>
  <c r="C14" i="11"/>
  <c r="B13" i="13"/>
  <c r="B14" i="11"/>
  <c r="B65" i="4"/>
  <c r="E65" i="4" s="1"/>
  <c r="B65" i="13"/>
  <c r="C66" i="11"/>
  <c r="B66" i="11"/>
  <c r="B37" i="11"/>
  <c r="B36" i="13"/>
  <c r="B36" i="4"/>
  <c r="E36" i="4" s="1"/>
  <c r="R36" i="4" s="1"/>
  <c r="S36" i="4" s="1"/>
  <c r="E36" i="13" s="1"/>
  <c r="C37" i="11"/>
  <c r="C94" i="11"/>
  <c r="B94" i="11"/>
  <c r="B93" i="13"/>
  <c r="B93" i="4"/>
  <c r="E93" i="4" s="1"/>
  <c r="R93" i="4" s="1"/>
  <c r="S93" i="4" s="1"/>
  <c r="E93" i="13" s="1"/>
  <c r="B92" i="4"/>
  <c r="E92" i="4" s="1"/>
  <c r="R92" i="4" s="1"/>
  <c r="S92" i="4" s="1"/>
  <c r="E92" i="13" s="1"/>
  <c r="C93" i="11"/>
  <c r="B93" i="11"/>
  <c r="B92" i="13"/>
  <c r="C54" i="11"/>
  <c r="B53" i="4"/>
  <c r="E53" i="4" s="1"/>
  <c r="R53" i="4" s="1"/>
  <c r="S53" i="4" s="1"/>
  <c r="E53" i="13" s="1"/>
  <c r="B54" i="11"/>
  <c r="B53" i="13"/>
  <c r="B30" i="4"/>
  <c r="C31" i="11"/>
  <c r="B30" i="13"/>
  <c r="B31" i="11"/>
  <c r="C5" i="4"/>
  <c r="B29" i="4"/>
  <c r="E29" i="4" s="1"/>
  <c r="R29" i="4" s="1"/>
  <c r="S29" i="4" s="1"/>
  <c r="E29" i="13" s="1"/>
  <c r="B30" i="11"/>
  <c r="B29" i="13"/>
  <c r="C30" i="11"/>
  <c r="B84" i="4"/>
  <c r="E84" i="4" s="1"/>
  <c r="R84" i="4" s="1"/>
  <c r="S84" i="4" s="1"/>
  <c r="B85" i="11"/>
  <c r="C85" i="11"/>
  <c r="B84" i="13"/>
  <c r="C86" i="4"/>
  <c r="B35" i="13"/>
  <c r="B35" i="4"/>
  <c r="E35" i="4" s="1"/>
  <c r="R35" i="4" s="1"/>
  <c r="S35" i="4" s="1"/>
  <c r="E35" i="13" s="1"/>
  <c r="C36" i="11"/>
  <c r="B36" i="11"/>
  <c r="C51" i="11"/>
  <c r="B51" i="11"/>
  <c r="B50" i="13"/>
  <c r="B50" i="4"/>
  <c r="E50" i="4" s="1"/>
  <c r="R50" i="4" s="1"/>
  <c r="C58" i="4"/>
  <c r="B10" i="13"/>
  <c r="B11" i="11"/>
  <c r="B12" i="11" s="1"/>
  <c r="C11" i="11"/>
  <c r="C11" i="4"/>
  <c r="B10" i="4"/>
  <c r="E10" i="4" s="1"/>
  <c r="C90" i="4"/>
  <c r="C61" i="4"/>
  <c r="C32" i="4"/>
  <c r="C85" i="4"/>
  <c r="D31" i="11" l="1"/>
  <c r="D51" i="11"/>
  <c r="D85" i="11"/>
  <c r="D93" i="11"/>
  <c r="D7" i="11"/>
  <c r="D52" i="11"/>
  <c r="D44" i="11"/>
  <c r="B70" i="13"/>
  <c r="B70" i="4"/>
  <c r="B61" i="4"/>
  <c r="E61" i="4" s="1"/>
  <c r="R61" i="4" s="1"/>
  <c r="B62" i="11"/>
  <c r="C62" i="11"/>
  <c r="B61" i="13"/>
  <c r="D36" i="11"/>
  <c r="J4" i="4"/>
  <c r="J108" i="4"/>
  <c r="B88" i="13"/>
  <c r="B89" i="11"/>
  <c r="B88" i="4"/>
  <c r="E88" i="4" s="1"/>
  <c r="R88" i="4" s="1"/>
  <c r="C89" i="11"/>
  <c r="C33" i="4"/>
  <c r="C33" i="11"/>
  <c r="B32" i="4"/>
  <c r="E32" i="4" s="1"/>
  <c r="R32" i="4" s="1"/>
  <c r="S32" i="4" s="1"/>
  <c r="E32" i="13" s="1"/>
  <c r="B32" i="13"/>
  <c r="B33" i="11"/>
  <c r="D66" i="11"/>
  <c r="B90" i="4"/>
  <c r="E90" i="4" s="1"/>
  <c r="R90" i="4" s="1"/>
  <c r="B91" i="11"/>
  <c r="B90" i="13"/>
  <c r="C91" i="11"/>
  <c r="D91" i="11" s="1"/>
  <c r="R10" i="4"/>
  <c r="E11" i="4"/>
  <c r="D30" i="11"/>
  <c r="D53" i="11"/>
  <c r="B85" i="4"/>
  <c r="C86" i="11"/>
  <c r="B85" i="13"/>
  <c r="B86" i="11"/>
  <c r="B11" i="13"/>
  <c r="B11" i="4"/>
  <c r="E84" i="13"/>
  <c r="B89" i="4"/>
  <c r="E89" i="4" s="1"/>
  <c r="R89" i="4" s="1"/>
  <c r="S89" i="4" s="1"/>
  <c r="E89" i="13" s="1"/>
  <c r="B90" i="11"/>
  <c r="C90" i="11"/>
  <c r="B89" i="13"/>
  <c r="D11" i="11"/>
  <c r="C12" i="11"/>
  <c r="D12" i="11" s="1"/>
  <c r="B42" i="13"/>
  <c r="B42" i="4"/>
  <c r="E42" i="4"/>
  <c r="R40" i="4"/>
  <c r="D94" i="11"/>
  <c r="D14" i="11"/>
  <c r="B31" i="13"/>
  <c r="B31" i="4"/>
  <c r="E31" i="4" s="1"/>
  <c r="R31" i="4" s="1"/>
  <c r="S31" i="4" s="1"/>
  <c r="E31" i="13" s="1"/>
  <c r="C32" i="11"/>
  <c r="B32" i="11"/>
  <c r="B87" i="11"/>
  <c r="B86" i="4"/>
  <c r="E86" i="4" s="1"/>
  <c r="R86" i="4" s="1"/>
  <c r="S86" i="4" s="1"/>
  <c r="E86" i="13" s="1"/>
  <c r="B86" i="13"/>
  <c r="C87" i="11"/>
  <c r="C70" i="11"/>
  <c r="C71" i="11" s="1"/>
  <c r="B69" i="13"/>
  <c r="B69" i="4"/>
  <c r="E69" i="4" s="1"/>
  <c r="R69" i="4" s="1"/>
  <c r="S69" i="4" s="1"/>
  <c r="E69" i="13" s="1"/>
  <c r="B70" i="11"/>
  <c r="B71" i="11" s="1"/>
  <c r="R65" i="4"/>
  <c r="C43" i="11"/>
  <c r="D43" i="11" s="1"/>
  <c r="D41" i="11"/>
  <c r="D54" i="11"/>
  <c r="B5" i="4"/>
  <c r="E5" i="4" s="1"/>
  <c r="R5" i="4" s="1"/>
  <c r="C8" i="4"/>
  <c r="B6" i="11"/>
  <c r="B9" i="11" s="1"/>
  <c r="B13" i="11" s="1"/>
  <c r="C6" i="11"/>
  <c r="B5" i="13"/>
  <c r="C59" i="11"/>
  <c r="B58" i="13"/>
  <c r="B58" i="4"/>
  <c r="E58" i="4" s="1"/>
  <c r="R58" i="4" s="1"/>
  <c r="B59" i="11"/>
  <c r="C79" i="4"/>
  <c r="D33" i="11" l="1"/>
  <c r="D87" i="11"/>
  <c r="D90" i="11"/>
  <c r="D89" i="11"/>
  <c r="D62" i="11"/>
  <c r="D71" i="11"/>
  <c r="B8" i="13"/>
  <c r="B8" i="4"/>
  <c r="C12" i="4"/>
  <c r="B12" i="13" s="1"/>
  <c r="B34" i="11"/>
  <c r="B39" i="11" s="1"/>
  <c r="B33" i="13"/>
  <c r="B33" i="4"/>
  <c r="E33" i="4" s="1"/>
  <c r="R33" i="4" s="1"/>
  <c r="S33" i="4" s="1"/>
  <c r="E33" i="13" s="1"/>
  <c r="C34" i="11"/>
  <c r="S50" i="4"/>
  <c r="E50" i="13" s="1"/>
  <c r="C80" i="11"/>
  <c r="B79" i="13"/>
  <c r="B79" i="4"/>
  <c r="E79" i="4" s="1"/>
  <c r="B80" i="11"/>
  <c r="D86" i="11"/>
  <c r="D32" i="11"/>
  <c r="R70" i="4"/>
  <c r="S10" i="4"/>
  <c r="E10" i="13" s="1"/>
  <c r="R11" i="4"/>
  <c r="D70" i="11"/>
  <c r="S65" i="4"/>
  <c r="D59" i="11"/>
  <c r="E85" i="4"/>
  <c r="R85" i="4" s="1"/>
  <c r="S85" i="4" s="1"/>
  <c r="N188" i="23"/>
  <c r="C9" i="11"/>
  <c r="D6" i="11"/>
  <c r="S40" i="4"/>
  <c r="R42" i="4"/>
  <c r="J8" i="4"/>
  <c r="E4" i="4"/>
  <c r="E70" i="4"/>
  <c r="C38" i="4"/>
  <c r="R79" i="4" l="1"/>
  <c r="D80" i="11"/>
  <c r="B38" i="13"/>
  <c r="B38" i="4"/>
  <c r="C13" i="11"/>
  <c r="D13" i="11" s="1"/>
  <c r="D9" i="11"/>
  <c r="D34" i="11"/>
  <c r="C39" i="11"/>
  <c r="D39" i="11" s="1"/>
  <c r="J63" i="4"/>
  <c r="J97" i="4" s="1"/>
  <c r="J105" i="4" s="1"/>
  <c r="J12" i="4"/>
  <c r="N189" i="23"/>
  <c r="N195" i="23" s="1"/>
  <c r="B12" i="4"/>
  <c r="E85" i="13"/>
  <c r="S96" i="4"/>
  <c r="E96" i="13" s="1"/>
  <c r="S70" i="4"/>
  <c r="E70" i="13" s="1"/>
  <c r="E65" i="13"/>
  <c r="E8" i="4"/>
  <c r="E12" i="4" s="1"/>
  <c r="R4" i="4"/>
  <c r="R8" i="4" s="1"/>
  <c r="R12" i="4" s="1"/>
  <c r="E40" i="13"/>
  <c r="S42" i="4"/>
  <c r="E42" i="13" s="1"/>
  <c r="S79" i="4" l="1"/>
  <c r="E79" i="13" l="1"/>
  <c r="AM561" i="3" l="1"/>
  <c r="AO633" i="3" s="1"/>
  <c r="L108" i="4" s="1"/>
  <c r="AM554" i="3"/>
  <c r="AA918" i="3" s="1"/>
  <c r="AM555" i="3"/>
  <c r="AA919" i="3" s="1"/>
  <c r="AM556" i="3"/>
  <c r="AM559" i="3"/>
  <c r="AM560" i="3"/>
  <c r="AF627" i="3"/>
  <c r="E40" i="7" s="1"/>
  <c r="AO627" i="3"/>
  <c r="N10" i="23" s="1"/>
  <c r="AO629" i="3"/>
  <c r="H108" i="4" s="1"/>
  <c r="AO632" i="3"/>
  <c r="K30" i="4" s="1"/>
  <c r="K38" i="4" s="1"/>
  <c r="K63" i="4" s="1"/>
  <c r="K97" i="4" s="1"/>
  <c r="K105" i="4" s="1"/>
  <c r="AO640" i="3"/>
  <c r="E108" i="4" s="1"/>
  <c r="AE699" i="3"/>
  <c r="AC890" i="3"/>
  <c r="E29" i="7" s="1"/>
  <c r="AB50" i="15"/>
  <c r="BE62" i="3" s="1"/>
  <c r="E46" i="13"/>
  <c r="B99" i="13"/>
  <c r="C45" i="4"/>
  <c r="B46" i="11" s="1"/>
  <c r="S45" i="4"/>
  <c r="C46" i="4"/>
  <c r="B47" i="11" s="1"/>
  <c r="S46" i="4"/>
  <c r="C49" i="4"/>
  <c r="B49" i="4" s="1"/>
  <c r="E49" i="4" s="1"/>
  <c r="R49" i="4" s="1"/>
  <c r="S49" i="4"/>
  <c r="E49" i="13" s="1"/>
  <c r="C56" i="4"/>
  <c r="B56" i="13" s="1"/>
  <c r="C75" i="4"/>
  <c r="B76" i="11" s="1"/>
  <c r="B78" i="11" s="1"/>
  <c r="C80" i="4"/>
  <c r="C81" i="4" s="1"/>
  <c r="C83" i="4"/>
  <c r="B83" i="4" s="1"/>
  <c r="E83" i="4" s="1"/>
  <c r="C99" i="4"/>
  <c r="B100" i="11" s="1"/>
  <c r="B105" i="11" s="1"/>
  <c r="I9" i="21"/>
  <c r="G143" i="21" s="1"/>
  <c r="AM566" i="3" l="1"/>
  <c r="C104" i="4"/>
  <c r="B104" i="4" s="1"/>
  <c r="S54" i="4"/>
  <c r="E54" i="13" s="1"/>
  <c r="C47" i="11"/>
  <c r="C62" i="4"/>
  <c r="B62" i="13" s="1"/>
  <c r="C54" i="4"/>
  <c r="B46" i="13"/>
  <c r="BE21" i="3"/>
  <c r="AD211" i="20"/>
  <c r="B46" i="4"/>
  <c r="E46" i="4" s="1"/>
  <c r="R46" i="4" s="1"/>
  <c r="L45" i="4"/>
  <c r="L54" i="4" s="1"/>
  <c r="L63" i="4" s="1"/>
  <c r="L97" i="4" s="1"/>
  <c r="L105" i="4" s="1"/>
  <c r="AO639" i="3"/>
  <c r="AB48" i="15" s="1"/>
  <c r="B62" i="4"/>
  <c r="C63" i="4"/>
  <c r="B63" i="13" s="1"/>
  <c r="B104" i="13"/>
  <c r="C84" i="11"/>
  <c r="C97" i="11" s="1"/>
  <c r="C77" i="4"/>
  <c r="B77" i="13" s="1"/>
  <c r="B80" i="4"/>
  <c r="E80" i="4" s="1"/>
  <c r="R80" i="4" s="1"/>
  <c r="B83" i="13"/>
  <c r="B49" i="13"/>
  <c r="AC40" i="7"/>
  <c r="AC43" i="7" s="1"/>
  <c r="AE40" i="7"/>
  <c r="AE43" i="7" s="1"/>
  <c r="AG40" i="7"/>
  <c r="AG43" i="7" s="1"/>
  <c r="Y40" i="7"/>
  <c r="Y43" i="7" s="1"/>
  <c r="E43" i="7"/>
  <c r="U40" i="7"/>
  <c r="U43" i="7" s="1"/>
  <c r="K40" i="7"/>
  <c r="K43" i="7" s="1"/>
  <c r="S40" i="7"/>
  <c r="S43" i="7" s="1"/>
  <c r="W40" i="7"/>
  <c r="W43" i="7" s="1"/>
  <c r="G40" i="7"/>
  <c r="G43" i="7" s="1"/>
  <c r="I40" i="7"/>
  <c r="I43" i="7" s="1"/>
  <c r="M40" i="7"/>
  <c r="M43" i="7" s="1"/>
  <c r="O40" i="7"/>
  <c r="O43" i="7" s="1"/>
  <c r="Q40" i="7"/>
  <c r="Q43" i="7" s="1"/>
  <c r="AA40" i="7"/>
  <c r="AA43" i="7" s="1"/>
  <c r="S29" i="7"/>
  <c r="S35" i="7" s="1"/>
  <c r="S37" i="7" s="1"/>
  <c r="G29" i="7"/>
  <c r="G35" i="7" s="1"/>
  <c r="G37" i="7" s="1"/>
  <c r="I29" i="7"/>
  <c r="I35" i="7" s="1"/>
  <c r="I37" i="7" s="1"/>
  <c r="K29" i="7"/>
  <c r="K35" i="7" s="1"/>
  <c r="K37" i="7" s="1"/>
  <c r="M29" i="7"/>
  <c r="M35" i="7" s="1"/>
  <c r="M37" i="7" s="1"/>
  <c r="U29" i="7"/>
  <c r="U35" i="7" s="1"/>
  <c r="U37" i="7" s="1"/>
  <c r="AE29" i="7"/>
  <c r="AE35" i="7" s="1"/>
  <c r="AE37" i="7" s="1"/>
  <c r="O29" i="7"/>
  <c r="O35" i="7" s="1"/>
  <c r="O37" i="7" s="1"/>
  <c r="Q29" i="7"/>
  <c r="Q35" i="7" s="1"/>
  <c r="Q37" i="7" s="1"/>
  <c r="W29" i="7"/>
  <c r="W35" i="7" s="1"/>
  <c r="W37" i="7" s="1"/>
  <c r="Y29" i="7"/>
  <c r="Y35" i="7" s="1"/>
  <c r="Y37" i="7" s="1"/>
  <c r="AA29" i="7"/>
  <c r="AA35" i="7" s="1"/>
  <c r="AA37" i="7" s="1"/>
  <c r="AC29" i="7"/>
  <c r="AC35" i="7" s="1"/>
  <c r="AC37" i="7" s="1"/>
  <c r="AG29" i="7"/>
  <c r="AG35" i="7" s="1"/>
  <c r="AG37" i="7" s="1"/>
  <c r="E35" i="7"/>
  <c r="E37" i="7" s="1"/>
  <c r="B81" i="4"/>
  <c r="B81" i="13"/>
  <c r="R83" i="4"/>
  <c r="R96" i="4" s="1"/>
  <c r="E96" i="4"/>
  <c r="D47" i="11"/>
  <c r="B54" i="13"/>
  <c r="G144" i="21"/>
  <c r="B77" i="4"/>
  <c r="B56" i="4"/>
  <c r="E56" i="4" s="1"/>
  <c r="B45" i="4"/>
  <c r="E45" i="13"/>
  <c r="C96" i="4"/>
  <c r="B45" i="13"/>
  <c r="B84" i="11"/>
  <c r="C57" i="11"/>
  <c r="B54" i="4"/>
  <c r="C81" i="11"/>
  <c r="B80" i="13"/>
  <c r="B81" i="11"/>
  <c r="B82" i="11" s="1"/>
  <c r="C50" i="11"/>
  <c r="K108" i="4"/>
  <c r="B50" i="11"/>
  <c r="B55" i="11" s="1"/>
  <c r="B57" i="11"/>
  <c r="B63" i="11" s="1"/>
  <c r="F30" i="4"/>
  <c r="C100" i="11"/>
  <c r="B75" i="4"/>
  <c r="E75" i="4" s="1"/>
  <c r="F108" i="4"/>
  <c r="B99" i="4"/>
  <c r="E99" i="4" s="1"/>
  <c r="C76" i="11"/>
  <c r="B75" i="13"/>
  <c r="H30" i="4"/>
  <c r="H38" i="4" s="1"/>
  <c r="H63" i="4" s="1"/>
  <c r="H97" i="4" s="1"/>
  <c r="H105" i="4" s="1"/>
  <c r="C46" i="11"/>
  <c r="B63" i="4" l="1"/>
  <c r="E45" i="4"/>
  <c r="B64" i="11"/>
  <c r="E81" i="4"/>
  <c r="AO641" i="3"/>
  <c r="D50" i="11"/>
  <c r="S80" i="4"/>
  <c r="R81" i="4"/>
  <c r="E49" i="7"/>
  <c r="E45" i="7"/>
  <c r="B96" i="13"/>
  <c r="B96" i="4"/>
  <c r="AA45" i="7"/>
  <c r="AA49" i="7"/>
  <c r="G49" i="7"/>
  <c r="G45" i="7"/>
  <c r="AG49" i="7"/>
  <c r="AG45" i="7"/>
  <c r="B97" i="11"/>
  <c r="D97" i="11" s="1"/>
  <c r="D84" i="11"/>
  <c r="Q45" i="7"/>
  <c r="Q49" i="7"/>
  <c r="I45" i="7"/>
  <c r="I49" i="7"/>
  <c r="D46" i="11"/>
  <c r="C55" i="11"/>
  <c r="O45" i="7"/>
  <c r="O49" i="7"/>
  <c r="W45" i="7"/>
  <c r="W49" i="7"/>
  <c r="E104" i="4"/>
  <c r="R99" i="4"/>
  <c r="R75" i="4"/>
  <c r="R77" i="4" s="1"/>
  <c r="E77" i="4"/>
  <c r="S45" i="7"/>
  <c r="S49" i="7"/>
  <c r="D81" i="11"/>
  <c r="C82" i="11"/>
  <c r="D82" i="11" s="1"/>
  <c r="AC45" i="7"/>
  <c r="AC49" i="7"/>
  <c r="Y45" i="7"/>
  <c r="Y49" i="7"/>
  <c r="D100" i="11"/>
  <c r="C105" i="11"/>
  <c r="D105" i="11" s="1"/>
  <c r="U49" i="7"/>
  <c r="U45" i="7"/>
  <c r="D57" i="11"/>
  <c r="C63" i="11"/>
  <c r="D63" i="11" s="1"/>
  <c r="AE45" i="7"/>
  <c r="AE49" i="7"/>
  <c r="E30" i="4"/>
  <c r="F38" i="4"/>
  <c r="F63" i="4" s="1"/>
  <c r="F97" i="4" s="1"/>
  <c r="F105" i="4" s="1"/>
  <c r="M45" i="7"/>
  <c r="M49" i="7"/>
  <c r="C97" i="4"/>
  <c r="C78" i="11"/>
  <c r="D78" i="11" s="1"/>
  <c r="D76" i="11"/>
  <c r="R45" i="4"/>
  <c r="R54" i="4" s="1"/>
  <c r="E54" i="4"/>
  <c r="E62" i="4"/>
  <c r="R56" i="4"/>
  <c r="R62" i="4" s="1"/>
  <c r="K45" i="7"/>
  <c r="K49" i="7"/>
  <c r="AG48" i="7" l="1"/>
  <c r="AG47" i="7"/>
  <c r="AG60" i="7"/>
  <c r="AC48" i="7"/>
  <c r="AC47" i="7"/>
  <c r="AC60" i="7"/>
  <c r="I60" i="7"/>
  <c r="I48" i="7"/>
  <c r="I47" i="7"/>
  <c r="AA47" i="7"/>
  <c r="AA60" i="7"/>
  <c r="AA48" i="7"/>
  <c r="Y47" i="7"/>
  <c r="Y48" i="7"/>
  <c r="Y60" i="7"/>
  <c r="C105" i="4"/>
  <c r="B97" i="4"/>
  <c r="B97" i="13"/>
  <c r="M60" i="7"/>
  <c r="M47" i="7"/>
  <c r="M48" i="7"/>
  <c r="R30" i="4"/>
  <c r="E38" i="4"/>
  <c r="E63" i="4" s="1"/>
  <c r="E97" i="4" s="1"/>
  <c r="E105" i="4" s="1"/>
  <c r="O60" i="7"/>
  <c r="O48" i="7"/>
  <c r="O47" i="7"/>
  <c r="S81" i="4"/>
  <c r="E81" i="13" s="1"/>
  <c r="E80" i="13"/>
  <c r="K60" i="7"/>
  <c r="K47" i="7"/>
  <c r="K48" i="7"/>
  <c r="Q60" i="7"/>
  <c r="Q48" i="7"/>
  <c r="Q47" i="7"/>
  <c r="G48" i="7"/>
  <c r="G47" i="7"/>
  <c r="G60" i="7"/>
  <c r="S47" i="7"/>
  <c r="S60" i="7"/>
  <c r="S48" i="7"/>
  <c r="R104" i="4"/>
  <c r="S99" i="4"/>
  <c r="E60" i="7"/>
  <c r="E48" i="7"/>
  <c r="E47" i="7"/>
  <c r="AE48" i="7"/>
  <c r="AE47" i="7"/>
  <c r="AE60" i="7"/>
  <c r="W47" i="7"/>
  <c r="W60" i="7"/>
  <c r="W48" i="7"/>
  <c r="U47" i="7"/>
  <c r="U60" i="7"/>
  <c r="U48" i="7"/>
  <c r="D55" i="11"/>
  <c r="C64" i="11"/>
  <c r="B98" i="11"/>
  <c r="B106" i="11" s="1"/>
  <c r="D64" i="11" l="1"/>
  <c r="C98" i="11"/>
  <c r="S62" i="7"/>
  <c r="S67" i="7"/>
  <c r="S66" i="7"/>
  <c r="W62" i="7"/>
  <c r="W66" i="7"/>
  <c r="W67" i="7"/>
  <c r="AE66" i="7"/>
  <c r="AE62" i="7"/>
  <c r="AE67" i="7"/>
  <c r="O67" i="7"/>
  <c r="O62" i="7"/>
  <c r="O66" i="7"/>
  <c r="O70" i="7" s="1"/>
  <c r="E67" i="7"/>
  <c r="E66" i="7"/>
  <c r="E62" i="7"/>
  <c r="AG66" i="7"/>
  <c r="AG62" i="7"/>
  <c r="AG67" i="7"/>
  <c r="M67" i="7"/>
  <c r="M66" i="7"/>
  <c r="M70" i="7" s="1"/>
  <c r="M62" i="7"/>
  <c r="M72" i="7" s="1"/>
  <c r="G67" i="7"/>
  <c r="G66" i="7"/>
  <c r="G62" i="7"/>
  <c r="BE101" i="3"/>
  <c r="AC455" i="3"/>
  <c r="AG269" i="20"/>
  <c r="B105" i="4"/>
  <c r="B105" i="13"/>
  <c r="U62" i="7"/>
  <c r="U67" i="7"/>
  <c r="U66" i="7"/>
  <c r="Q67" i="7"/>
  <c r="Q66" i="7"/>
  <c r="Q62" i="7"/>
  <c r="AA62" i="7"/>
  <c r="AA67" i="7"/>
  <c r="AA66" i="7"/>
  <c r="K67" i="7"/>
  <c r="K66" i="7"/>
  <c r="K62" i="7"/>
  <c r="AC66" i="7"/>
  <c r="AC62" i="7"/>
  <c r="AC67" i="7"/>
  <c r="S30" i="4"/>
  <c r="R38" i="4"/>
  <c r="R63" i="4" s="1"/>
  <c r="R97" i="4" s="1"/>
  <c r="R105" i="4" s="1"/>
  <c r="Y62" i="7"/>
  <c r="Y66" i="7"/>
  <c r="Y67" i="7"/>
  <c r="I67" i="7"/>
  <c r="I66" i="7"/>
  <c r="I70" i="7" s="1"/>
  <c r="I62" i="7"/>
  <c r="I72" i="7" s="1"/>
  <c r="S104" i="4"/>
  <c r="E99" i="13"/>
  <c r="K70" i="7" l="1"/>
  <c r="K72" i="7" s="1"/>
  <c r="U70" i="7"/>
  <c r="U72" i="7" s="1"/>
  <c r="AA70" i="7"/>
  <c r="AA72" i="7" s="1"/>
  <c r="S70" i="7"/>
  <c r="S72" i="7" s="1"/>
  <c r="G70" i="7"/>
  <c r="G72" i="7" s="1"/>
  <c r="O72" i="7"/>
  <c r="AE70" i="7"/>
  <c r="AE72" i="7" s="1"/>
  <c r="N185" i="23"/>
  <c r="AC454" i="3"/>
  <c r="AB47" i="15"/>
  <c r="AB49" i="15" s="1"/>
  <c r="AB266" i="20"/>
  <c r="AG268" i="20" s="1"/>
  <c r="AG270" i="20" s="1"/>
  <c r="AK273" i="20" s="1"/>
  <c r="T812" i="20" s="1"/>
  <c r="AF812" i="20" s="1"/>
  <c r="BE22" i="3"/>
  <c r="E104" i="13"/>
  <c r="BA1058" i="3"/>
  <c r="AG70" i="7"/>
  <c r="AG72" i="7" s="1"/>
  <c r="W70" i="7"/>
  <c r="W72" i="7" s="1"/>
  <c r="Q70" i="7"/>
  <c r="Q72" i="7" s="1"/>
  <c r="Y70" i="7"/>
  <c r="Y72" i="7" s="1"/>
  <c r="D98" i="11"/>
  <c r="C106" i="11"/>
  <c r="D106" i="11" s="1"/>
  <c r="E30" i="13"/>
  <c r="S38" i="4"/>
  <c r="E70" i="7"/>
  <c r="E72" i="7" s="1"/>
  <c r="AC70" i="7"/>
  <c r="AC72" i="7" s="1"/>
  <c r="BE77" i="3" l="1"/>
  <c r="F457" i="3"/>
  <c r="BE44" i="3"/>
  <c r="S63" i="4"/>
  <c r="E38" i="13"/>
  <c r="AB54" i="15"/>
  <c r="AB55" i="15" s="1"/>
  <c r="N186" i="23"/>
  <c r="N196" i="23"/>
  <c r="E63" i="13" l="1"/>
  <c r="S97" i="4"/>
  <c r="S105" i="4" l="1"/>
  <c r="AZ1046" i="3"/>
  <c r="E97" i="13"/>
  <c r="AZ1051" i="3" l="1"/>
  <c r="BA1056" i="3"/>
  <c r="E105" i="13"/>
  <c r="S107" i="4"/>
  <c r="BA1055" i="3" l="1"/>
  <c r="BA1059" i="3" s="1"/>
  <c r="E107" i="13"/>
  <c r="T11" i="15" s="1"/>
  <c r="T23" i="15" s="1"/>
  <c r="AC456" i="3"/>
  <c r="AA1056" i="3"/>
  <c r="AA1057" i="3" s="1"/>
  <c r="G1058" i="3" s="1"/>
  <c r="AF551" i="20"/>
  <c r="AF553" i="20" s="1"/>
  <c r="AK559" i="20" s="1"/>
  <c r="T818" i="20" s="1"/>
  <c r="AF818" i="20" s="1"/>
  <c r="BE81" i="3" l="1"/>
  <c r="AF821" i="20"/>
  <c r="BE70" i="3" s="1"/>
  <c r="AD38" i="15"/>
  <c r="AD40" i="15" s="1"/>
  <c r="T26" i="15"/>
  <c r="T28" i="15" s="1"/>
  <c r="T29" i="15" s="1"/>
  <c r="Y64" i="15"/>
  <c r="Y68" i="15" s="1"/>
  <c r="Y69" i="15" s="1"/>
  <c r="Y38" i="15" l="1"/>
  <c r="Y40" i="15" s="1"/>
  <c r="Y41" i="15" s="1"/>
  <c r="AB56" i="15" s="1"/>
  <c r="AB57" i="15" s="1"/>
  <c r="M26" i="3" l="1"/>
  <c r="P204" i="3" s="1"/>
  <c r="BE19" i="3"/>
  <c r="AB59" i="15"/>
  <c r="AB77" i="15" s="1"/>
  <c r="AB78" i="15" s="1"/>
  <c r="I10" i="21" l="1"/>
  <c r="I11" i="21" s="1"/>
  <c r="I18" i="21" s="1"/>
  <c r="H4" i="21" s="1"/>
  <c r="H5" i="21" s="1"/>
  <c r="BE83" i="3" s="1"/>
  <c r="AB79" i="15"/>
  <c r="AB81" i="15" s="1"/>
  <c r="J82" i="15"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Diana Downton</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A9F63B79-0AA2-4C39-80C0-2D176092761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719595DA-9BBE-4178-83DF-9AEB712CABB6}">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19" authorId="3" shapeId="0" xr:uid="{639B7EE8-7E04-4DA7-BAB9-ABB3116F48DA}">
      <text>
        <r>
          <rPr>
            <sz val="9"/>
            <color indexed="81"/>
            <rFont val="Tahoma"/>
            <charset val="1"/>
          </rPr>
          <t xml:space="preserve">Recycled bonds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Diana Downton</author>
    <author>Ferguson, Gina</author>
  </authors>
  <commentList>
    <comment ref="C5" authorId="0" shapeId="0" xr:uid="{259F3C11-F401-4287-B25B-6E29D72848AF}">
      <text>
        <r>
          <rPr>
            <sz val="9"/>
            <color indexed="81"/>
            <rFont val="Tahoma"/>
            <charset val="1"/>
          </rPr>
          <t xml:space="preserve">Adjusted vacancy based on PSH units
</t>
        </r>
      </text>
    </comment>
    <comment ref="C62" authorId="1" shapeId="0" xr:uid="{00000000-0006-0000-0C00-000001000000}">
      <text>
        <r>
          <rPr>
            <sz val="9"/>
            <color indexed="81"/>
            <rFont val="Tahoma"/>
            <family val="2"/>
          </rPr>
          <t>INSERT PERCENTAGE SHARE OF RESIDUAL RECEIPTS CASH FLOW</t>
        </r>
      </text>
    </comment>
    <comment ref="C65" authorId="1"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<sst xmlns="http://schemas.openxmlformats.org/spreadsheetml/2006/main" count="4999" uniqueCount="2746">
  <si>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</si>
  <si>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</si>
  <si>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</si>
  <si>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</si>
  <si>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</si>
  <si>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</si>
  <si>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</si>
  <si>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</si>
  <si>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</si>
  <si>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</si>
  <si>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</si>
  <si>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</si>
  <si>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</si>
  <si>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</si>
  <si>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</si>
  <si>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</si>
  <si>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</si>
  <si>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</si>
  <si>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</si>
  <si>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</si>
  <si>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</si>
  <si>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</si>
  <si>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</si>
  <si>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</si>
  <si>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</si>
  <si>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</si>
  <si>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</si>
  <si>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</si>
  <si>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</si>
  <si>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</si>
  <si>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</si>
  <si>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</si>
  <si>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</si>
  <si>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</si>
  <si>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</si>
  <si>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</si>
  <si>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</si>
  <si>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</si>
  <si>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</si>
  <si>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</si>
  <si>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</si>
  <si>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</si>
  <si>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</si>
  <si>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</si>
  <si>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</si>
  <si>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</si>
  <si>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</si>
  <si>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</si>
  <si>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</si>
  <si>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</si>
  <si>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</si>
  <si>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</si>
  <si>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</si>
  <si>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</si>
  <si>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</si>
  <si>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</si>
  <si>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</si>
  <si>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</si>
  <si>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</si>
  <si>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</si>
  <si>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</si>
  <si>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</si>
  <si>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</si>
  <si>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</si>
  <si>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</si>
  <si>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</si>
  <si>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</si>
  <si>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</si>
  <si>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</si>
  <si>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</si>
  <si>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</si>
  <si>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</si>
  <si>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</si>
  <si>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</si>
  <si>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</si>
  <si>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</si>
  <si>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</si>
  <si>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</si>
  <si>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</si>
  <si>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</si>
  <si>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</si>
  <si>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</si>
  <si>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</si>
  <si>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</si>
  <si>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</si>
  <si>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</si>
  <si>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</si>
  <si>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</si>
  <si>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</si>
  <si>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</si>
  <si>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</si>
  <si>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</si>
  <si>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</si>
  <si>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</si>
  <si>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</si>
  <si>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</si>
  <si>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</si>
  <si>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</si>
  <si>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</si>
  <si>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</si>
  <si>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</si>
  <si>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</si>
  <si>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</si>
  <si>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</si>
  <si>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</si>
  <si>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</si>
  <si>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</si>
  <si>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</si>
  <si>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</si>
  <si>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</si>
  <si>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</si>
  <si>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</si>
  <si>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</si>
  <si>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</si>
  <si>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</si>
  <si>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</si>
  <si>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</si>
  <si>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</si>
  <si>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</si>
  <si>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</si>
  <si>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</si>
  <si>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</si>
  <si>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</si>
  <si>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</si>
  <si>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</si>
  <si>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</si>
  <si>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</si>
  <si>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</si>
  <si>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</si>
  <si>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</si>
  <si>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</si>
  <si>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</si>
  <si>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</si>
  <si>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</si>
  <si>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</si>
  <si>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</si>
  <si>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</si>
  <si>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</si>
  <si>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</si>
  <si>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</si>
  <si>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</si>
  <si>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</si>
  <si>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</si>
  <si>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</si>
  <si>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</si>
  <si>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</si>
  <si>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</si>
  <si>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</si>
  <si>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</si>
  <si>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</si>
  <si>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</si>
  <si>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</si>
  <si>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</si>
  <si>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</si>
  <si>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</si>
  <si>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</si>
  <si>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</si>
  <si>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</si>
  <si>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</si>
  <si>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</si>
  <si>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</si>
  <si>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</si>
  <si>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</si>
  <si>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</si>
  <si>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</si>
  <si>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</si>
  <si>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</si>
  <si>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</si>
  <si>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</si>
  <si>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</si>
  <si>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</si>
  <si>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</si>
  <si>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</si>
  <si>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</si>
  <si>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</si>
  <si>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</si>
  <si>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</si>
  <si>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</si>
  <si>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</si>
  <si>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</si>
  <si>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</si>
  <si>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</si>
  <si>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</si>
  <si>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</si>
  <si>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</si>
  <si>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</si>
  <si>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</si>
  <si>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</si>
  <si>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</si>
  <si>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</si>
  <si>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</si>
  <si>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</si>
  <si>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</si>
  <si>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</si>
  <si>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</si>
  <si>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</si>
  <si>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</si>
  <si>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</si>
  <si>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</si>
  <si>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</si>
  <si>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</si>
  <si>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</si>
  <si>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</si>
  <si>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</si>
  <si>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</si>
  <si>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</si>
  <si>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</si>
  <si>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</si>
  <si>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</si>
  <si>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</si>
  <si>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</si>
  <si>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</si>
  <si>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</si>
  <si>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</si>
  <si>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</si>
  <si>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</si>
  <si>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</si>
  <si>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</si>
  <si>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</si>
  <si>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</si>
  <si>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</si>
  <si>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</si>
  <si>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</si>
  <si>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</si>
  <si>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</si>
  <si>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</si>
  <si>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</si>
  <si>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</si>
  <si>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</si>
  <si>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</si>
  <si>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</si>
  <si>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</si>
  <si>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</si>
  <si>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</si>
  <si>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</si>
  <si>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</si>
  <si>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</si>
  <si>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</si>
  <si>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</si>
  <si>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</si>
  <si>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</si>
  <si>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</si>
  <si>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</si>
  <si>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</si>
  <si>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</si>
  <si>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</si>
  <si>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</si>
  <si>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</si>
  <si>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</si>
  <si>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</si>
  <si>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</si>
  <si>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</si>
  <si>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</si>
  <si>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</si>
  <si>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</si>
  <si>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</si>
  <si>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</si>
  <si>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</si>
  <si>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</si>
  <si>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</si>
  <si>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</si>
  <si>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</si>
  <si>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</si>
  <si>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</si>
  <si>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</si>
  <si>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</si>
  <si>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</si>
  <si>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</si>
  <si>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</si>
  <si>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</si>
  <si>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</si>
  <si>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</si>
  <si>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</si>
  <si>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</si>
  <si>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</si>
  <si>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</si>
  <si>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</si>
  <si>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</si>
  <si>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</si>
  <si>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</si>
  <si>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</si>
  <si>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</si>
  <si>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</si>
  <si>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</si>
  <si>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</si>
  <si>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</si>
  <si>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</si>
  <si>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</si>
  <si>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</si>
  <si>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</si>
  <si>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</si>
  <si>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</si>
  <si>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</si>
  <si>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</si>
  <si>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</si>
  <si>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</si>
  <si>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</si>
  <si>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</si>
  <si>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</si>
  <si>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</si>
  <si>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</si>
  <si>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</si>
  <si>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</si>
  <si>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</si>
  <si>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</si>
  <si>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</si>
  <si>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</si>
  <si>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</si>
  <si>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</si>
  <si>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</si>
  <si>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</si>
  <si>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</si>
  <si>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</si>
  <si>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</si>
  <si>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</si>
  <si>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</si>
  <si>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</si>
  <si>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</si>
  <si>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</si>
  <si>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</si>
  <si>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</si>
  <si>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</si>
  <si>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</si>
  <si>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</si>
  <si>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</si>
  <si>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</si>
  <si>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</si>
  <si>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</si>
  <si>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</si>
  <si>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</si>
  <si>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</si>
  <si>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</si>
  <si>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</si>
  <si>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</si>
  <si>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</si>
  <si>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</si>
  <si>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</si>
  <si>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</si>
  <si>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</si>
  <si>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</si>
  <si>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</si>
  <si>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</si>
  <si>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</si>
  <si>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</si>
  <si>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</si>
  <si>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</si>
  <si>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</si>
  <si>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</si>
  <si>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</si>
  <si>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</si>
  <si>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</si>
  <si>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</si>
  <si>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</si>
  <si>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</si>
  <si>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</si>
  <si>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</si>
  <si>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</si>
  <si>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</si>
  <si>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</si>
  <si>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</si>
  <si>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</si>
  <si>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</si>
  <si>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</si>
  <si>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</si>
  <si>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</si>
  <si>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</si>
  <si>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</si>
  <si>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</si>
  <si>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</si>
  <si>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</si>
  <si>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</si>
  <si>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</si>
  <si>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</si>
  <si>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</si>
  <si>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</si>
  <si>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</si>
  <si>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</si>
  <si>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</si>
  <si>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</si>
  <si>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</si>
  <si>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</si>
  <si>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</si>
  <si>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</si>
  <si>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</si>
  <si>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</si>
  <si>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</si>
  <si>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</si>
  <si>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</si>
  <si>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</si>
  <si>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</si>
  <si>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</si>
  <si>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</si>
  <si>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</si>
  <si>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</si>
  <si>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</si>
  <si>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</si>
  <si>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</si>
  <si>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</si>
  <si>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</si>
  <si>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</si>
  <si>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</si>
  <si>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</si>
  <si>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</si>
  <si>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</si>
  <si>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</si>
  <si>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</si>
  <si>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</si>
  <si>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</si>
  <si>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</si>
  <si>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</si>
  <si>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</si>
  <si>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</si>
  <si>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</si>
  <si>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</si>
  <si>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</si>
  <si>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</si>
  <si>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</si>
  <si>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</si>
  <si>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</si>
  <si>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</si>
  <si>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</si>
  <si>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</si>
  <si>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</si>
  <si>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</si>
  <si>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</si>
  <si>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</si>
  <si>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</si>
  <si>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</si>
  <si>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</si>
  <si>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</si>
  <si>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</si>
  <si>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</si>
  <si>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</si>
  <si>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</si>
  <si>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</si>
  <si>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</si>
  <si>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</si>
  <si>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</si>
  <si>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</si>
  <si>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</si>
  <si>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</si>
  <si>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</si>
  <si>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</si>
  <si>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</si>
  <si>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</si>
  <si>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</si>
  <si>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</si>
  <si>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</si>
  <si>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</si>
  <si>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</si>
  <si>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</si>
  <si>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</si>
  <si>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</si>
  <si>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</si>
  <si>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</si>
  <si>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</si>
  <si>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</si>
  <si>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</si>
  <si>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</si>
  <si>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</si>
  <si>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</si>
  <si>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</si>
  <si>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</si>
  <si>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</si>
  <si>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</si>
  <si>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</si>
  <si>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</si>
  <si>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</si>
  <si>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</si>
  <si>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</si>
  <si>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</si>
  <si>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</si>
  <si>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</si>
  <si>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</si>
  <si>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</si>
  <si>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</si>
  <si>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</si>
  <si>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</si>
  <si>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</si>
  <si>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</si>
  <si>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</si>
  <si>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</si>
  <si>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</si>
  <si>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</si>
  <si>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</si>
  <si>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</si>
  <si>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</si>
  <si>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</si>
  <si>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</si>
  <si>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</si>
  <si>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</si>
  <si>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</si>
  <si>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</si>
  <si>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</si>
  <si>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</si>
  <si>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</si>
  <si>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</si>
  <si>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</si>
  <si>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</si>
  <si>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</si>
  <si>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</si>
  <si>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</si>
  <si>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</si>
  <si>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</si>
  <si>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</si>
  <si>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</si>
  <si>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</si>
  <si>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</si>
  <si>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</si>
  <si>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</si>
  <si>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</si>
  <si>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</si>
  <si>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</si>
  <si>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</si>
  <si>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</si>
  <si>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</si>
  <si>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</si>
  <si>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</si>
  <si>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</si>
  <si>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</si>
  <si>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</si>
  <si>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</si>
  <si>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</si>
  <si>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</si>
  <si>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</si>
  <si>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</si>
  <si>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</si>
  <si>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</si>
  <si>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</si>
  <si>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</si>
  <si>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</si>
  <si>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</si>
  <si>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</si>
  <si>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</si>
  <si>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</si>
  <si>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</si>
  <si>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</si>
  <si>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</si>
  <si>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</si>
  <si>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</si>
  <si>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</si>
  <si>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</si>
  <si>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</si>
  <si>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</si>
  <si>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</si>
  <si>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</si>
  <si>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</si>
  <si>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</si>
  <si>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</si>
  <si>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</si>
  <si>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</si>
  <si>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</si>
  <si>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</si>
  <si>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</si>
  <si>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</si>
  <si>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</si>
  <si>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</si>
  <si>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</si>
  <si>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</si>
  <si>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</si>
  <si>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</si>
  <si>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</si>
  <si>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</si>
  <si>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</si>
  <si>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</si>
  <si>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</si>
  <si>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</si>
  <si>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</si>
  <si>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</si>
  <si>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</si>
  <si>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</si>
  <si>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</si>
  <si>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</si>
  <si>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</si>
  <si>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</si>
  <si>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</si>
  <si>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</si>
  <si>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</si>
  <si>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</si>
  <si>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</si>
  <si>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</si>
  <si>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</si>
  <si>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</si>
  <si>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</si>
  <si>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</si>
  <si>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</si>
  <si>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</si>
  <si>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</si>
  <si>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</si>
  <si>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</si>
  <si>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</si>
  <si>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</si>
  <si>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</si>
  <si>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</si>
  <si>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</si>
  <si>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</si>
  <si>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</si>
  <si>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</si>
  <si>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</si>
  <si>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</si>
  <si>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</si>
  <si>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</si>
  <si>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</si>
  <si>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</si>
  <si>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</si>
  <si>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</si>
  <si>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</si>
  <si>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</si>
  <si>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</si>
  <si>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</si>
  <si>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</si>
  <si>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</si>
  <si>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</si>
  <si>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</si>
  <si>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</si>
  <si>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</si>
  <si>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</si>
  <si>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</si>
  <si>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</si>
  <si>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</si>
  <si>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</si>
  <si>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</si>
  <si>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</si>
  <si>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</si>
  <si>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</si>
  <si>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</si>
  <si>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</si>
  <si>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</si>
  <si>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</si>
  <si>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</si>
  <si>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</si>
  <si>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</si>
  <si>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</si>
  <si>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</si>
  <si>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</si>
  <si>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</si>
  <si>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</si>
  <si>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</si>
  <si>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</si>
  <si>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</si>
  <si>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</si>
  <si>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</si>
  <si>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</si>
  <si>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</si>
  <si>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</si>
  <si>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</si>
  <si>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</si>
  <si>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</si>
  <si>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</si>
  <si>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</si>
  <si>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</si>
  <si>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</si>
  <si>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</si>
  <si>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</si>
  <si>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</si>
  <si>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</si>
  <si>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</si>
  <si>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</si>
  <si>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</si>
  <si>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</si>
  <si>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</si>
  <si>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</si>
  <si>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</si>
  <si>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</si>
  <si>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</si>
  <si>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</si>
  <si>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</si>
  <si>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</si>
  <si>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</si>
  <si>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</si>
  <si>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</si>
  <si>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</si>
  <si>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</si>
  <si>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</si>
  <si>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</si>
  <si>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</si>
  <si>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</si>
  <si>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</si>
  <si>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</si>
  <si>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</si>
  <si>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</si>
  <si>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</si>
  <si>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</si>
  <si>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</si>
  <si>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</si>
  <si>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</si>
  <si>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</si>
  <si>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</si>
  <si>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</si>
  <si>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</si>
  <si>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</si>
  <si>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</si>
  <si>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</si>
  <si>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</si>
  <si>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</si>
  <si>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</si>
  <si>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</si>
  <si>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</si>
  <si>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</si>
  <si>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</si>
  <si>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</si>
  <si>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</si>
  <si>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</si>
  <si>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</si>
  <si>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</si>
  <si>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</si>
  <si>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</si>
  <si>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</si>
  <si>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</si>
  <si>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</si>
  <si>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</si>
  <si>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</si>
  <si>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</si>
  <si>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</si>
  <si>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</si>
  <si>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</si>
  <si>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</si>
  <si>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</si>
  <si>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</si>
  <si>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</si>
  <si>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</si>
  <si>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</si>
  <si>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</si>
  <si>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</si>
  <si>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</si>
  <si>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</si>
  <si>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</si>
  <si>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</si>
  <si>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</si>
  <si>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</si>
  <si>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</si>
  <si>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</si>
  <si>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</si>
  <si>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</si>
  <si>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</si>
  <si>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</si>
  <si>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</si>
  <si>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</si>
  <si>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</si>
  <si>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</si>
  <si>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</si>
  <si>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</si>
  <si>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</si>
  <si>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</si>
  <si>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</si>
  <si>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</si>
  <si>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</si>
  <si>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</si>
  <si>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</si>
  <si>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</si>
  <si>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</si>
  <si>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</si>
  <si>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</si>
  <si>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</si>
  <si>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</si>
  <si>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</si>
  <si>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</si>
  <si>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</si>
  <si>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</si>
  <si>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</si>
  <si>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</si>
  <si>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</si>
  <si>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</si>
  <si>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</si>
  <si>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</si>
  <si>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</si>
  <si>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</si>
  <si>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</si>
  <si>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</si>
  <si>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</si>
  <si>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</si>
  <si>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</si>
  <si>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</si>
  <si>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</si>
  <si>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</si>
  <si>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</si>
  <si>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</si>
  <si>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</si>
  <si>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</si>
  <si>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</si>
  <si>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</si>
  <si>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</si>
  <si>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</si>
  <si>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</si>
  <si>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</si>
  <si>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</si>
  <si>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</si>
  <si>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</si>
  <si>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</si>
  <si>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</si>
  <si>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</si>
  <si>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</si>
  <si>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</si>
  <si>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</si>
  <si>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</si>
  <si>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</si>
  <si>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</si>
  <si>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</si>
  <si>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</si>
  <si>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</si>
  <si>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</si>
  <si>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</si>
  <si>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</si>
  <si>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</si>
  <si>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</si>
  <si>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</si>
  <si>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</si>
  <si>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</si>
  <si>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</si>
  <si>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</si>
  <si>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</si>
  <si>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</si>
  <si>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</si>
  <si>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</si>
  <si>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</si>
  <si>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</si>
  <si>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</si>
  <si>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</si>
  <si>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</si>
  <si>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</si>
  <si>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</si>
  <si>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</si>
  <si>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</si>
  <si>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</si>
  <si>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</si>
  <si>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</si>
  <si>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</si>
  <si>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</si>
  <si>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</si>
  <si>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</si>
  <si>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</si>
  <si>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</si>
  <si>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</si>
  <si>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</si>
  <si>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</si>
  <si>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</si>
  <si>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</si>
  <si>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</si>
  <si>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</si>
  <si>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</si>
  <si>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</si>
  <si>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</si>
  <si>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</si>
  <si>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</si>
  <si>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</si>
  <si>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</si>
  <si>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</si>
  <si>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</si>
  <si>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</si>
  <si>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</si>
  <si>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</si>
  <si>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</si>
  <si>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</si>
  <si>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</si>
  <si>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</si>
  <si>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</si>
  <si>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</si>
  <si>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</si>
  <si>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</si>
  <si>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</si>
  <si>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</si>
  <si>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</si>
  <si>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</si>
  <si>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</si>
  <si>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</si>
  <si>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</si>
  <si>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</si>
  <si>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</si>
  <si>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</si>
  <si>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</si>
  <si>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</si>
  <si>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</si>
  <si>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</si>
  <si>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</si>
  <si>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</si>
  <si>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</si>
  <si>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</si>
  <si>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</si>
  <si>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</si>
  <si>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</si>
  <si>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</si>
  <si>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</si>
  <si>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</si>
  <si>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</si>
  <si>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</si>
  <si>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</si>
  <si>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</si>
  <si>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</si>
  <si>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</si>
  <si>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</si>
  <si>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</si>
  <si>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</si>
  <si>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</si>
  <si>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</si>
  <si>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</si>
  <si>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</si>
  <si>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</si>
  <si>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</si>
  <si>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</si>
  <si>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</si>
  <si>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</si>
  <si>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</si>
  <si>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</si>
  <si>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</si>
  <si>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</si>
  <si>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</si>
  <si>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</si>
  <si>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</si>
  <si>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</si>
  <si>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</si>
  <si>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</si>
  <si>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</si>
  <si>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</si>
  <si>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</si>
  <si>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</si>
  <si>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</si>
  <si>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</si>
  <si>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</si>
  <si>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</si>
  <si>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</si>
  <si>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</si>
  <si>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</si>
  <si>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</si>
  <si>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</si>
  <si>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</si>
  <si>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</si>
  <si>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</si>
  <si>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</si>
  <si>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</si>
  <si>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</si>
  <si>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</si>
  <si>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</si>
  <si>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</si>
  <si>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</si>
  <si>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</si>
  <si>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</si>
  <si>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</si>
  <si>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</si>
  <si>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</si>
  <si>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</si>
  <si>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</si>
  <si>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</si>
  <si>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</si>
  <si>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</si>
  <si>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</si>
  <si>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</si>
  <si>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</si>
  <si>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</si>
  <si>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</si>
  <si>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</si>
  <si>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</si>
  <si>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</si>
  <si>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</si>
  <si>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</si>
  <si>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</si>
  <si>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</si>
  <si>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</si>
  <si>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</si>
  <si>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</si>
  <si>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</si>
  <si>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</si>
  <si>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</si>
  <si>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</si>
  <si>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</si>
  <si>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</si>
  <si>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</si>
  <si>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</si>
  <si>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</si>
  <si>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</si>
  <si>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</si>
  <si>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</si>
  <si>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</si>
  <si>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</si>
  <si>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</si>
  <si>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</si>
  <si>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</si>
  <si>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</si>
  <si>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</si>
  <si>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</si>
  <si>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</si>
  <si>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</si>
  <si>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</si>
  <si>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</si>
  <si>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</si>
  <si>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</si>
  <si>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</si>
  <si>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</si>
  <si>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</si>
  <si>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</si>
  <si>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</si>
  <si>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</si>
  <si>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</si>
  <si>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</si>
  <si>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</si>
  <si>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</si>
  <si>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</si>
  <si>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</si>
  <si>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</si>
  <si>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</si>
  <si>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</si>
  <si>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</si>
  <si>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</si>
  <si>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</si>
  <si>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</si>
  <si>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</si>
  <si>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</si>
  <si>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</si>
  <si>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</si>
  <si>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</si>
  <si>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</si>
  <si>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</si>
  <si>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</si>
  <si>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</si>
  <si>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</si>
  <si>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</si>
  <si>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</si>
  <si>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</si>
  <si>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</si>
  <si>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</si>
  <si>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</si>
  <si>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</si>
  <si>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</si>
  <si>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</si>
  <si>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</si>
  <si>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</si>
  <si>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</si>
  <si>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</si>
  <si>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</si>
  <si>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</si>
  <si>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</si>
  <si>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</si>
  <si>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</si>
  <si>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</si>
  <si>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</si>
  <si>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</si>
  <si>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</si>
  <si>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</si>
  <si>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</si>
  <si>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</si>
  <si>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</si>
  <si>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</si>
  <si>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</si>
  <si>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</si>
  <si>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</si>
  <si>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</si>
  <si>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</si>
  <si>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</si>
  <si>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</si>
  <si>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</si>
  <si>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</si>
  <si>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</si>
  <si>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</si>
  <si>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</si>
  <si>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</si>
  <si>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</si>
  <si>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</si>
  <si>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</si>
  <si>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</si>
  <si>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</si>
  <si>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</si>
  <si>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</si>
  <si>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</si>
  <si>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</si>
  <si>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</si>
  <si>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</si>
  <si>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</si>
  <si>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</si>
  <si>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</si>
  <si>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</si>
  <si>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</si>
  <si>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</si>
  <si>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</si>
  <si>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</si>
  <si>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</si>
  <si>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</si>
  <si>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</si>
  <si>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</si>
  <si>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</si>
  <si>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</si>
  <si>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</si>
  <si>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</si>
  <si>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</si>
  <si>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</si>
  <si>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</si>
  <si>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</si>
  <si>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</si>
  <si>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</si>
  <si>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</si>
  <si>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</si>
  <si>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</si>
  <si>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</si>
  <si>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</si>
  <si>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</si>
  <si>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</si>
  <si>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</si>
  <si>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</si>
  <si>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</si>
  <si>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</si>
  <si>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</si>
  <si>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</si>
  <si>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</si>
  <si>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</si>
  <si>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</si>
  <si>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</si>
  <si>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</si>
  <si>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</si>
  <si>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</si>
  <si>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</si>
  <si>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</si>
  <si>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</si>
  <si>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</si>
  <si>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</si>
  <si>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</si>
  <si>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</si>
  <si>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</si>
  <si>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</si>
  <si>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</si>
  <si>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</si>
  <si>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</si>
  <si>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</si>
  <si>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</si>
  <si>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</si>
  <si>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</si>
  <si>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</si>
  <si>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</si>
  <si>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</si>
  <si>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</si>
  <si>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</si>
  <si>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</si>
  <si>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</si>
  <si>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</si>
  <si>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</si>
  <si>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</si>
  <si>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</si>
  <si>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</si>
  <si>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</si>
  <si>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</si>
  <si>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</si>
  <si>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</si>
  <si>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</si>
  <si>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</si>
  <si>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</si>
  <si>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</si>
  <si>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</si>
  <si>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</si>
  <si>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</si>
  <si>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</si>
  <si>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</si>
  <si>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</si>
  <si>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</si>
  <si>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</si>
  <si>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</si>
  <si>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</si>
  <si>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</si>
  <si>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</si>
  <si>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</si>
  <si>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</si>
  <si>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</si>
  <si>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</si>
  <si>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</si>
  <si>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</si>
  <si>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</si>
  <si>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</si>
  <si>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</si>
  <si>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</si>
  <si>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</si>
  <si>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</si>
  <si>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</si>
  <si>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</si>
  <si>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</si>
  <si>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</si>
  <si>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</si>
  <si>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</si>
  <si>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</si>
  <si>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</si>
  <si>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</si>
  <si>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</si>
  <si>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</si>
  <si>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</si>
  <si>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</si>
  <si>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</si>
  <si>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</si>
  <si>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</si>
  <si>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</si>
  <si>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</si>
  <si>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</si>
  <si>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</si>
  <si>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</si>
  <si>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</si>
  <si>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</si>
  <si>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</si>
  <si>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</si>
  <si>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</si>
  <si>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</si>
  <si>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</si>
  <si>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</si>
  <si>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</si>
  <si>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</si>
  <si>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</si>
  <si>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</si>
  <si>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</si>
  <si>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</si>
  <si>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</si>
  <si>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</si>
  <si>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</si>
  <si>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</si>
  <si>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</si>
  <si>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</si>
  <si>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</si>
  <si>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</si>
  <si>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</si>
  <si>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</si>
  <si>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</si>
  <si>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</si>
  <si>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</si>
  <si>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</si>
  <si>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</si>
  <si>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</si>
  <si>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</si>
  <si>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</si>
  <si>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</si>
  <si>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</si>
  <si>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</si>
  <si>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</si>
  <si>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</si>
  <si>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</si>
  <si>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</si>
  <si>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</si>
  <si>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</si>
  <si>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</si>
  <si>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</si>
  <si>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</si>
  <si>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</si>
  <si>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</si>
  <si>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</si>
  <si>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</si>
  <si>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</si>
  <si>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</si>
  <si>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</si>
  <si>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</si>
  <si>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</si>
  <si>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</si>
  <si>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</si>
  <si>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</si>
  <si>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</si>
  <si>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</si>
  <si>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</si>
  <si>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</si>
  <si>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</si>
  <si>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</si>
  <si>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</si>
  <si>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</si>
  <si>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</si>
  <si>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</si>
  <si>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</si>
  <si>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</si>
  <si>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</si>
  <si>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</si>
  <si>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</si>
  <si>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</si>
  <si>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</si>
  <si>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</si>
  <si>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</si>
  <si>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</si>
  <si>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</si>
  <si>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</si>
  <si>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</si>
  <si>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</si>
  <si>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</si>
  <si>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</si>
  <si>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</si>
  <si>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</si>
  <si>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</si>
  <si>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</si>
  <si>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</si>
  <si>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</si>
  <si>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</si>
  <si>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</si>
  <si>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</si>
  <si>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</si>
  <si>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</si>
  <si>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</si>
  <si>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</si>
  <si>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</si>
  <si>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</si>
  <si>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</si>
  <si>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</si>
  <si>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</si>
  <si>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</si>
  <si>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</si>
  <si>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</si>
  <si>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</si>
  <si>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</si>
  <si>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</si>
  <si>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</si>
  <si>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</si>
  <si>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</si>
  <si>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</si>
  <si>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</si>
  <si>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</si>
  <si>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</si>
  <si>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</si>
  <si>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</si>
  <si>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</si>
  <si>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</si>
  <si>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</si>
  <si>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</si>
  <si>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</si>
  <si>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</si>
  <si>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</si>
  <si>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</si>
  <si>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</si>
  <si>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</si>
  <si>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</si>
  <si>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</si>
  <si>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</si>
  <si>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</si>
  <si>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</si>
  <si>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</si>
  <si>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</si>
  <si>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</si>
  <si>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</si>
  <si>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</si>
  <si>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</si>
  <si>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</si>
  <si>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</si>
  <si>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</si>
  <si>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</si>
  <si>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</si>
  <si>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</si>
  <si>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</si>
  <si>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</si>
  <si>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</si>
  <si>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</si>
  <si>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</si>
  <si>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</si>
  <si>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</si>
  <si>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</si>
  <si>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</si>
  <si>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</si>
  <si>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</si>
  <si>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</si>
  <si>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</si>
  <si>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</si>
  <si>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</si>
  <si>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</si>
  <si>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</si>
  <si>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</si>
  <si>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</si>
  <si>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</si>
  <si>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</si>
  <si>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</si>
  <si>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</si>
  <si>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</si>
  <si>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</si>
  <si>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</si>
  <si>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</si>
  <si>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</si>
  <si>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</si>
  <si>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</si>
  <si>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</si>
  <si>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</si>
  <si>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</si>
  <si>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</si>
  <si>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</si>
  <si>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</si>
  <si>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</si>
  <si>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</si>
  <si>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</si>
  <si>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</si>
  <si>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</si>
  <si>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</si>
  <si>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</si>
  <si>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</si>
  <si>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</si>
  <si>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</si>
  <si>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</si>
  <si>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</si>
  <si>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</si>
  <si>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</si>
  <si>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</si>
  <si>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</si>
  <si>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</si>
  <si>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</si>
  <si>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</si>
  <si>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</si>
  <si>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</si>
  <si>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</si>
  <si>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</si>
  <si>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</si>
  <si>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</si>
  <si>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</si>
  <si>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</si>
  <si>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</si>
  <si>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</si>
  <si>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</si>
  <si>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</si>
  <si>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</si>
  <si>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</si>
  <si>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</si>
  <si>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</si>
  <si>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</si>
  <si>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</si>
  <si>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</si>
  <si>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</si>
  <si>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</si>
  <si>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</si>
  <si>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</si>
  <si>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</si>
  <si>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</si>
  <si>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</si>
  <si>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</si>
  <si>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</si>
  <si>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</si>
  <si>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</si>
  <si>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</si>
  <si>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</si>
  <si>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</si>
  <si>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</si>
  <si>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</si>
  <si>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</si>
  <si>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</si>
  <si>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</si>
  <si>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</si>
  <si>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</si>
  <si>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</si>
  <si>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</si>
  <si>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</si>
  <si>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</si>
  <si>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</si>
  <si>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</si>
  <si>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</si>
  <si>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</si>
  <si>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</si>
  <si>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</si>
  <si>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</si>
  <si>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</si>
  <si>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</si>
  <si>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</si>
  <si>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</si>
  <si>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</si>
  <si>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</si>
  <si>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</si>
  <si>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</si>
  <si>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</si>
  <si>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</si>
  <si>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</si>
  <si>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</si>
  <si>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</si>
  <si>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</si>
  <si>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</si>
  <si>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</si>
  <si>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</si>
  <si>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</si>
  <si>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</si>
  <si>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</si>
  <si>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</si>
  <si>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</si>
  <si>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</si>
  <si>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</si>
  <si>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</si>
  <si>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</si>
  <si>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</si>
  <si>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</si>
  <si>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</si>
  <si>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</si>
  <si>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</si>
  <si>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</si>
  <si>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</si>
  <si>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</si>
  <si>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</si>
  <si>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</si>
  <si>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</si>
  <si>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</si>
  <si>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</si>
  <si>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</si>
  <si>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</si>
  <si>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</si>
  <si>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</si>
  <si>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</si>
  <si>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</si>
  <si>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</si>
  <si>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</si>
  <si>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</si>
  <si>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</si>
  <si>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</si>
  <si>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</si>
  <si>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</si>
  <si>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</si>
  <si>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</si>
  <si>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</si>
  <si>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</si>
  <si>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</si>
  <si>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</si>
  <si>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</si>
  <si>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</si>
  <si>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</si>
  <si>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</si>
  <si>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</si>
  <si>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</si>
  <si>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</si>
  <si>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</si>
  <si>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</si>
  <si>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</si>
  <si>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</si>
  <si>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</si>
  <si>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</si>
  <si>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</si>
  <si>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</si>
  <si>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</si>
  <si>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</si>
  <si>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</si>
  <si>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</si>
  <si>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</si>
  <si>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</si>
  <si>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</si>
  <si>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</si>
  <si>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</si>
  <si>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</si>
  <si>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</si>
  <si>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</si>
  <si>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</si>
  <si>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</si>
  <si>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</si>
  <si>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</si>
  <si>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</si>
  <si>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</si>
  <si>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</si>
  <si>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</si>
  <si>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</si>
  <si>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</si>
  <si>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</si>
  <si>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</si>
  <si>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</si>
  <si>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</si>
  <si>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</si>
  <si>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</si>
  <si>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</si>
  <si>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</si>
  <si>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</si>
  <si>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</si>
  <si>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</si>
  <si>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</si>
  <si>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</si>
  <si>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</si>
  <si>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</si>
  <si>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</si>
  <si>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</si>
  <si>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</si>
  <si>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</si>
  <si>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</si>
  <si>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</si>
  <si>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</si>
  <si>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</si>
  <si>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</si>
  <si>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</si>
  <si>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</si>
  <si>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</si>
  <si>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</si>
  <si>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</si>
  <si>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</si>
  <si>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</si>
  <si>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</si>
  <si>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</si>
  <si>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</si>
  <si>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</si>
  <si>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</si>
  <si>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</si>
  <si>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</si>
  <si>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</si>
  <si>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</si>
  <si>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</si>
  <si>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</si>
  <si>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</si>
  <si>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</si>
  <si>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</si>
  <si>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</si>
  <si>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</si>
  <si>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</si>
  <si>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</si>
  <si>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</si>
  <si>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</si>
  <si>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</si>
  <si>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</si>
  <si>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</si>
  <si>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</si>
  <si>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</si>
  <si>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</si>
  <si>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</si>
  <si>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</si>
  <si>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</si>
  <si>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</si>
  <si>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</si>
  <si>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</si>
  <si>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</si>
  <si>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</si>
  <si>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</si>
  <si>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</si>
  <si>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</si>
  <si>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</si>
  <si>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</si>
  <si>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</si>
  <si>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</si>
  <si>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</si>
  <si>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</si>
  <si>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</si>
  <si>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</si>
  <si>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</si>
  <si>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</si>
  <si>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</si>
  <si>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</si>
  <si>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</si>
  <si>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</si>
  <si>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</si>
  <si>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</si>
  <si>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</si>
  <si>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</si>
  <si>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</si>
  <si>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</si>
  <si>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</si>
  <si>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</si>
  <si>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</si>
  <si>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</si>
  <si>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</si>
  <si>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</si>
  <si>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</si>
  <si>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</si>
  <si>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</si>
  <si>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</si>
  <si>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</si>
  <si>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</si>
  <si>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</si>
  <si>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</si>
  <si>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</si>
  <si>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</si>
  <si>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</si>
  <si>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</si>
  <si>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</si>
  <si>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</si>
  <si>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</si>
  <si>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</si>
  <si>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</si>
  <si>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</si>
  <si>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</si>
  <si>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</si>
  <si>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</si>
  <si>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</si>
  <si>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</si>
  <si>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</si>
  <si>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</si>
  <si>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</si>
  <si>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</si>
  <si>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</si>
  <si>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</si>
  <si>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</si>
  <si>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</si>
  <si>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</si>
  <si>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</si>
  <si>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</si>
  <si>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</si>
  <si>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</si>
  <si>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</si>
  <si>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</si>
  <si>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</si>
  <si>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</si>
  <si>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</si>
  <si>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</si>
  <si>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</si>
  <si>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</si>
  <si>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</si>
  <si>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</si>
  <si>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</si>
  <si>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</si>
  <si>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</si>
  <si>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</si>
  <si>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</si>
  <si>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</si>
  <si>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</si>
  <si>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</si>
  <si>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</si>
  <si>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</si>
  <si>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</si>
  <si>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</si>
  <si>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</si>
  <si>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</si>
  <si>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</si>
  <si>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</si>
  <si>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</si>
  <si>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</si>
  <si>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</si>
  <si>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</si>
  <si>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</si>
  <si>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</si>
  <si>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</si>
  <si>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</si>
  <si>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</si>
  <si>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</si>
  <si>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</si>
  <si>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</si>
  <si>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</si>
  <si>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</si>
  <si>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</si>
  <si>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</si>
  <si>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</si>
  <si>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</si>
  <si>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</si>
  <si>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</si>
  <si>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</si>
  <si>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</si>
  <si>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</si>
  <si>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</si>
  <si>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</si>
  <si>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</si>
  <si>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</si>
  <si>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</si>
  <si>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</si>
  <si>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</si>
  <si>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</si>
  <si>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</si>
  <si>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</si>
  <si>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</si>
  <si>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</si>
  <si>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</si>
  <si>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</si>
  <si>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</si>
  <si>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</si>
  <si>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</si>
  <si>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</si>
  <si>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</si>
  <si>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</si>
  <si>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</si>
  <si>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</si>
  <si>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</si>
  <si>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</si>
  <si>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</si>
  <si>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</si>
  <si>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</si>
  <si>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</si>
  <si>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</si>
  <si>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</si>
  <si>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</si>
  <si>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</si>
  <si>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</si>
  <si>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</si>
  <si>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</si>
  <si>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</si>
  <si>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</si>
  <si>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</si>
  <si>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</si>
  <si>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</si>
  <si>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</si>
  <si>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</si>
  <si>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</si>
  <si>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</si>
  <si>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</si>
  <si>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</si>
  <si>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</si>
  <si>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</si>
  <si>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</si>
  <si>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</si>
  <si>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</si>
  <si>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</si>
  <si>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</si>
  <si>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</si>
  <si>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</si>
  <si>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</si>
  <si>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</si>
  <si>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</si>
  <si>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</si>
  <si>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</si>
  <si>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</si>
  <si>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</si>
  <si>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</si>
  <si>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</si>
  <si>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</si>
  <si>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</si>
  <si>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</si>
  <si>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</si>
  <si>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</si>
  <si>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</si>
  <si>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</si>
  <si>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</si>
  <si>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</si>
  <si>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</si>
  <si>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</si>
  <si>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</si>
  <si>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</si>
  <si>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</si>
  <si>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</si>
  <si>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</si>
  <si>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</si>
  <si>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</si>
  <si>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</si>
  <si>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</si>
  <si>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</si>
  <si>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</si>
  <si>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</si>
  <si>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</si>
  <si>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</si>
  <si>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</si>
  <si>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</si>
  <si>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</si>
  <si>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</si>
  <si>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</si>
  <si>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</si>
  <si>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</si>
  <si>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</si>
  <si>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</si>
  <si>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</si>
  <si>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</si>
  <si>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</si>
  <si>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</si>
  <si>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</si>
  <si>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</si>
  <si>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</si>
  <si>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</si>
  <si>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</si>
  <si>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</si>
  <si>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</si>
  <si>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</si>
  <si>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</si>
  <si>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</si>
  <si>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</si>
  <si>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</si>
  <si>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</si>
  <si>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</si>
  <si>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</si>
  <si>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</si>
  <si>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</si>
  <si>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</si>
  <si>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</si>
  <si>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</si>
  <si>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</si>
  <si>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</si>
  <si>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</si>
  <si>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</si>
  <si>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</si>
  <si>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</si>
  <si>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</si>
  <si>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</si>
  <si>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</si>
  <si>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</si>
  <si>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</si>
  <si>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</si>
  <si>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</si>
  <si>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</si>
  <si>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</si>
  <si>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</si>
  <si>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</si>
  <si>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</si>
  <si>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</si>
  <si>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</si>
  <si>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</si>
  <si>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</si>
  <si>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</si>
  <si>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</si>
  <si>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</si>
  <si>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</si>
  <si>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</si>
  <si>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</si>
  <si>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</si>
  <si>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</si>
  <si>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</si>
  <si>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</si>
  <si>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</si>
  <si>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</si>
  <si>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</si>
  <si>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</si>
  <si>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</si>
  <si>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</si>
  <si>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</si>
  <si>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</si>
  <si>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</si>
  <si>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</si>
  <si>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</si>
  <si>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</si>
  <si>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</si>
  <si>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</si>
  <si>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</si>
  <si>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</si>
  <si>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</si>
  <si>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</si>
  <si>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</si>
  <si>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</si>
  <si>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</si>
  <si>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</si>
  <si>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</si>
  <si>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</si>
  <si>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</si>
  <si>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</si>
  <si>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</si>
  <si>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</si>
  <si>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</si>
  <si>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</si>
  <si>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</si>
  <si>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</si>
  <si>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</si>
  <si>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</si>
  <si>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</si>
  <si>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</si>
  <si>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</si>
  <si>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</si>
  <si>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</si>
  <si>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</si>
  <si>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</si>
  <si>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</si>
  <si>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</si>
  <si>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</si>
  <si>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</si>
  <si>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</si>
  <si>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</si>
  <si>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</si>
  <si>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</si>
  <si>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</si>
  <si>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</si>
  <si>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</si>
  <si>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</si>
  <si>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</si>
  <si>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</si>
  <si>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</si>
  <si>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</si>
  <si>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</si>
  <si>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</si>
  <si>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</si>
  <si>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</si>
  <si>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</si>
  <si>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</si>
  <si>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</si>
  <si>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</si>
  <si>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</si>
  <si>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</si>
  <si>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</si>
  <si>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</si>
  <si>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</si>
  <si>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</si>
  <si>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</si>
  <si>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</si>
  <si>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</si>
  <si>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</si>
  <si>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</si>
  <si>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</si>
  <si>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</si>
  <si>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</si>
  <si>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</si>
  <si>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</si>
  <si>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</si>
  <si>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</si>
  <si>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</si>
  <si>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</si>
  <si>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</si>
  <si>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</si>
  <si>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</si>
  <si>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</si>
  <si>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</si>
  <si>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</si>
  <si>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</si>
  <si>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</si>
  <si>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</si>
  <si>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</si>
  <si>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</si>
  <si>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</si>
  <si>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</si>
  <si>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</si>
  <si>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</si>
  <si>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</si>
  <si>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</si>
  <si>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</si>
  <si>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</si>
  <si>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</si>
  <si>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</si>
  <si>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</si>
  <si>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</si>
  <si>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</si>
  <si>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</si>
  <si>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</si>
  <si>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</si>
  <si>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</si>
  <si>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</si>
  <si>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</si>
  <si>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</si>
  <si>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</si>
  <si>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</si>
  <si>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</si>
  <si>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</si>
  <si>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</si>
  <si>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</si>
  <si>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</si>
  <si>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</si>
  <si>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</si>
  <si>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</si>
  <si>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</si>
  <si>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</si>
  <si>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</si>
  <si>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</si>
  <si>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</si>
  <si>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</si>
  <si>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</si>
  <si>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</si>
  <si>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</si>
  <si>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</si>
  <si>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</si>
  <si>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</si>
  <si>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</si>
  <si>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</si>
  <si>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</si>
  <si>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</si>
  <si>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</si>
  <si>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</si>
  <si>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</si>
  <si>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</si>
  <si>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</si>
  <si>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</si>
  <si>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</si>
  <si>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</si>
  <si>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</si>
  <si>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</si>
  <si>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</si>
  <si>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</si>
  <si>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</si>
  <si>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</si>
  <si>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</si>
  <si>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</si>
  <si>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</si>
  <si>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</si>
  <si>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</si>
  <si>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</si>
  <si>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</si>
  <si>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</si>
  <si>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</si>
  <si>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</si>
  <si>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</si>
  <si>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</si>
  <si>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</si>
  <si>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</si>
  <si>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</si>
  <si>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</si>
  <si>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</si>
  <si>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</si>
  <si>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</si>
  <si>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</si>
  <si>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</si>
  <si>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</si>
  <si>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</si>
  <si>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</si>
  <si>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</si>
  <si>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</si>
  <si>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</si>
  <si>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</si>
  <si>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</si>
  <si>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</si>
  <si>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</si>
  <si>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</si>
  <si>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</si>
  <si>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</si>
  <si>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</si>
  <si>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</si>
  <si>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</si>
  <si>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</si>
  <si>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</si>
  <si>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</si>
  <si>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</si>
  <si>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</si>
  <si>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</si>
  <si>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</si>
  <si>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</si>
  <si>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</si>
  <si>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</si>
  <si>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</si>
  <si>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</si>
  <si>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</si>
  <si>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</si>
  <si>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</si>
  <si>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</si>
  <si>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</si>
  <si>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</si>
  <si>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</si>
  <si>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</si>
  <si>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</si>
  <si>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</si>
  <si>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</si>
  <si>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</si>
  <si>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</si>
  <si>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</si>
  <si>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</si>
  <si>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</si>
  <si>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</si>
  <si>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</si>
  <si>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</si>
  <si>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</si>
  <si>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</si>
  <si>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</si>
  <si>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</si>
  <si>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</si>
  <si>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</si>
  <si>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</si>
  <si>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</si>
  <si>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</si>
  <si>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</si>
  <si>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</si>
  <si>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</si>
  <si>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</si>
  <si>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</si>
  <si>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</si>
  <si>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</si>
  <si>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</si>
  <si>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</si>
  <si>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</si>
  <si>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</si>
  <si>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</si>
  <si>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</si>
  <si>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</si>
  <si>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</si>
  <si>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</si>
  <si>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</si>
  <si>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</si>
  <si>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</si>
  <si>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</si>
  <si>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</si>
  <si>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</si>
  <si>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</si>
  <si>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</si>
  <si>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</si>
  <si>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</si>
  <si>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</si>
  <si>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</si>
  <si>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</si>
  <si>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</si>
  <si>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</si>
  <si>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</si>
  <si>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</si>
  <si>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</si>
  <si>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</si>
  <si>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</si>
  <si>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</si>
  <si>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</si>
  <si>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</si>
  <si>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</si>
  <si>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</si>
  <si>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</si>
  <si>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</si>
  <si>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</si>
  <si>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</si>
  <si>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</si>
  <si>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</si>
  <si>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</si>
  <si>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</si>
  <si>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</si>
  <si>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</si>
  <si>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</si>
  <si>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</si>
  <si>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</si>
  <si>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</si>
  <si>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</si>
  <si>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</si>
  <si>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</si>
  <si>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</si>
  <si>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</si>
  <si>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</si>
  <si>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</si>
  <si>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</si>
  <si>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</si>
  <si>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</si>
  <si>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</si>
  <si>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</si>
  <si>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</si>
  <si>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</si>
  <si>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</si>
  <si>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</si>
  <si>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</si>
  <si>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</si>
  <si>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</si>
  <si>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</si>
  <si>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</si>
  <si>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</si>
  <si>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</si>
  <si>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</si>
  <si>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</si>
  <si>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</si>
  <si>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</si>
  <si>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</si>
  <si>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</si>
  <si>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</si>
  <si>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</si>
  <si>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</si>
  <si>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</si>
  <si>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</si>
  <si>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</si>
  <si>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</si>
  <si>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</si>
  <si>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</si>
  <si>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</si>
  <si>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</si>
  <si>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</si>
  <si>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</si>
  <si>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</si>
  <si>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</si>
  <si>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</si>
  <si>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</si>
  <si>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</si>
  <si>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</si>
  <si>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</si>
  <si>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</si>
  <si>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</si>
  <si>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</si>
  <si>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</si>
  <si>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</si>
  <si>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</si>
  <si>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</si>
  <si>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</si>
  <si>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</si>
  <si>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</si>
  <si>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</si>
  <si>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</si>
  <si>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</si>
  <si>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</si>
  <si>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</si>
  <si>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</si>
  <si>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</si>
  <si>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</si>
  <si>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</si>
  <si>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</si>
  <si>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</si>
  <si>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</si>
  <si>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</si>
  <si>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</si>
  <si>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</si>
  <si>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</si>
  <si>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</si>
  <si>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</si>
  <si>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</si>
  <si>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</si>
  <si>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</si>
  <si>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</si>
  <si>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</si>
  <si>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</si>
  <si>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</si>
  <si>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</si>
  <si>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</si>
  <si>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</si>
  <si>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</si>
  <si>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</si>
  <si>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</si>
  <si>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</si>
  <si>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</si>
  <si>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</si>
  <si>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</si>
  <si>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</si>
  <si>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</si>
  <si>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</si>
  <si>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</si>
  <si>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</si>
  <si>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</si>
  <si>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</si>
  <si>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</si>
  <si>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</si>
  <si>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</si>
  <si>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</si>
  <si>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</si>
  <si>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</si>
  <si>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</si>
  <si>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</si>
  <si>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</si>
  <si>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</si>
  <si>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</si>
  <si>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</si>
  <si>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</si>
  <si>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</si>
  <si>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</si>
  <si>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</si>
  <si>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</si>
  <si>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</si>
  <si>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</si>
  <si>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</si>
  <si>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</si>
  <si>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</si>
  <si>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</si>
  <si>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</si>
  <si>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</si>
  <si>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</si>
  <si>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</si>
  <si>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</si>
  <si>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</si>
  <si>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</si>
  <si>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</si>
  <si>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</si>
  <si>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</si>
  <si>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</si>
  <si>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</si>
  <si>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</si>
  <si>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</si>
  <si>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</si>
  <si>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</si>
  <si>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</si>
  <si>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</si>
  <si>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</si>
  <si>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</si>
  <si>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</si>
  <si>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</si>
  <si>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</si>
  <si>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</si>
  <si>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</si>
  <si>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</si>
  <si>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</si>
  <si>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</si>
  <si>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</si>
  <si>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</si>
  <si>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</si>
  <si>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</si>
  <si>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</si>
  <si>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</si>
  <si>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</si>
  <si>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</si>
  <si>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</si>
  <si>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</si>
  <si>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</si>
  <si>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</si>
  <si>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</si>
  <si>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</si>
  <si>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</si>
  <si>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</si>
  <si>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</si>
  <si>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</si>
  <si>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</si>
  <si>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</si>
  <si>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</si>
  <si>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</si>
  <si>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</si>
  <si>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</si>
  <si>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</si>
  <si>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</si>
  <si>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</si>
  <si>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</si>
  <si>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</si>
  <si>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</si>
  <si>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</si>
  <si>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</si>
  <si>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</si>
  <si>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</si>
  <si>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</si>
  <si>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</si>
  <si>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</si>
  <si>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</si>
  <si>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</si>
  <si>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</si>
  <si>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</si>
  <si>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</si>
  <si>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</si>
  <si>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</si>
  <si>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</si>
  <si>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</si>
  <si>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</si>
  <si>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</si>
  <si>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</si>
  <si>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</si>
  <si>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</si>
  <si>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</si>
  <si>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</si>
  <si>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</si>
  <si>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</si>
  <si>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</si>
  <si>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</si>
  <si>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</si>
  <si>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</si>
  <si>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</si>
  <si>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</si>
  <si>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</si>
  <si>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</si>
  <si>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</si>
  <si>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</si>
  <si>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</si>
  <si>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</si>
  <si>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</si>
  <si>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</si>
  <si>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</si>
  <si>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</si>
  <si>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</si>
  <si>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</si>
  <si>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</si>
  <si>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</si>
  <si>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</si>
  <si>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</si>
  <si>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</si>
  <si>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</si>
  <si>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</si>
  <si>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</si>
  <si>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</si>
  <si>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</si>
  <si>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</si>
  <si>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</si>
  <si>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</si>
  <si>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</si>
  <si>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</si>
  <si>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</si>
  <si>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</si>
  <si>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</si>
  <si>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</si>
  <si>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</si>
  <si>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</si>
  <si>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</si>
  <si>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</si>
  <si>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</si>
  <si>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</si>
  <si>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</si>
  <si>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</si>
  <si>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</si>
  <si>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</si>
  <si>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</si>
  <si>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</si>
  <si>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</si>
  <si>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</si>
  <si>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</si>
  <si>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</si>
  <si>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</si>
  <si>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</si>
  <si>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</si>
  <si>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</si>
  <si>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</si>
  <si>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</si>
  <si>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</si>
  <si>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</si>
  <si>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</si>
  <si>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</si>
  <si>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</si>
  <si>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</si>
  <si>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</si>
  <si>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</si>
  <si>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</si>
  <si>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</si>
  <si>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</si>
  <si>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</si>
  <si>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</si>
  <si>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</si>
  <si>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</si>
  <si>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</si>
  <si>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</si>
  <si>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</si>
  <si>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</si>
  <si>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</si>
  <si>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</si>
  <si>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</si>
  <si>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</si>
  <si>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</si>
  <si>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</si>
  <si>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</si>
  <si>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</si>
  <si>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</si>
  <si>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</si>
  <si>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</si>
  <si>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</si>
  <si>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</si>
  <si>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</si>
  <si>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</si>
  <si>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</si>
  <si>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</si>
  <si>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</si>
  <si>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</si>
  <si>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</si>
  <si>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</si>
  <si>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</si>
  <si>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</si>
  <si>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</si>
  <si>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</si>
  <si>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</si>
  <si>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</si>
  <si>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</si>
  <si>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</si>
  <si>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</si>
  <si>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</si>
  <si>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</si>
  <si>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</si>
  <si>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</si>
  <si>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</si>
  <si>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</si>
  <si>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</si>
  <si>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</si>
  <si>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</si>
  <si>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</si>
  <si>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</si>
  <si>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</si>
  <si>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</si>
  <si>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</si>
  <si>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</si>
  <si>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</si>
  <si>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</si>
  <si>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</si>
  <si>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</si>
  <si>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</si>
  <si>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</si>
  <si>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</si>
  <si>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</si>
  <si>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</si>
  <si>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</si>
  <si>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</si>
  <si>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</si>
  <si>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</si>
  <si>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</si>
  <si>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</si>
  <si>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</si>
  <si>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</si>
  <si>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</si>
  <si>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</si>
  <si>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</si>
  <si>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</si>
  <si>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</si>
  <si>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</si>
  <si>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</si>
  <si>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</si>
  <si>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</si>
  <si>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</si>
  <si>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</si>
  <si>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</si>
  <si>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</si>
  <si>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</si>
  <si>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</si>
  <si>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</si>
  <si>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</si>
  <si>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</si>
  <si>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</si>
  <si>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</si>
  <si>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</si>
  <si>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</si>
  <si>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</si>
  <si>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</si>
  <si>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</si>
  <si>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</si>
  <si>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</si>
  <si>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</si>
  <si>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</si>
  <si>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</si>
  <si>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</si>
  <si>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</si>
  <si>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</si>
  <si>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</si>
  <si>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</si>
  <si>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</si>
  <si>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</si>
  <si>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</si>
  <si>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</si>
  <si>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</si>
  <si>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</si>
  <si>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</si>
  <si>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</si>
  <si>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</si>
  <si>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</si>
  <si>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</si>
  <si>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</si>
  <si>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</si>
  <si>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</si>
  <si>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</si>
  <si>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</si>
  <si>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</si>
  <si>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</si>
  <si>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</si>
  <si>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</si>
  <si>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</si>
  <si>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</si>
  <si>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</si>
  <si>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</si>
  <si>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</si>
  <si>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</si>
  <si>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</si>
  <si>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</si>
  <si>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</si>
  <si>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</si>
  <si>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</si>
  <si>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</si>
  <si>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</si>
  <si>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</si>
  <si>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</si>
  <si>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</si>
  <si>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</si>
  <si>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</si>
  <si>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</si>
  <si>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</si>
  <si>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</si>
  <si>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</si>
  <si>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</si>
  <si>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</si>
  <si>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</si>
  <si>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</si>
  <si>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</si>
  <si>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</si>
  <si>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</si>
  <si>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</si>
  <si>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</si>
  <si>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</si>
  <si>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</si>
  <si>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</si>
  <si>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</si>
  <si>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</si>
  <si>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</si>
  <si>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</si>
  <si>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</si>
  <si>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</si>
  <si>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</si>
  <si>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</si>
  <si>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</si>
  <si>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</si>
  <si>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</si>
  <si>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</si>
  <si>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</si>
  <si>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</si>
  <si>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</si>
  <si>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</si>
  <si>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</si>
  <si>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</si>
  <si>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</si>
  <si>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</si>
  <si>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</si>
  <si>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</si>
  <si>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</si>
  <si>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</si>
  <si>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Sand Hill Property, LLC on behalf of 851 Weeks LP (to be formed)</t>
  </si>
  <si>
    <t>851 Weeks Street Apartments</t>
  </si>
  <si>
    <t>East Palo Alto</t>
  </si>
  <si>
    <t>Steven Ford</t>
  </si>
  <si>
    <t>2277 University Ave.</t>
  </si>
  <si>
    <t>(650) 853 - 3120</t>
  </si>
  <si>
    <t>(650) 853 - 5928</t>
  </si>
  <si>
    <t>sford@cityofepa.org</t>
  </si>
  <si>
    <t>851 Weeks Street</t>
  </si>
  <si>
    <t>063-221-240</t>
  </si>
  <si>
    <t>2600 El Camino Real, #410</t>
  </si>
  <si>
    <t>Palo Alto</t>
  </si>
  <si>
    <t>CA</t>
  </si>
  <si>
    <t>Candice Gonzalez</t>
  </si>
  <si>
    <t>650-772-4328</t>
  </si>
  <si>
    <t>cgonzalez@shpco.com</t>
  </si>
  <si>
    <t>Sand Hill Property, LLC</t>
  </si>
  <si>
    <t>22645 Grand Street</t>
  </si>
  <si>
    <t>Hayward</t>
  </si>
  <si>
    <t>Andrea Osgood</t>
  </si>
  <si>
    <t>510-247-8103</t>
  </si>
  <si>
    <t>aosgood@edenhousing.org</t>
  </si>
  <si>
    <t>Eden Housing, Inc.</t>
  </si>
  <si>
    <t>General Partner / Developer</t>
  </si>
  <si>
    <t>Palo Alto, CA 94306</t>
  </si>
  <si>
    <t>Okamoto Saijo Architecture</t>
  </si>
  <si>
    <t>18 Bartol St</t>
  </si>
  <si>
    <t>San Francisco, CA 94133</t>
  </si>
  <si>
    <t>Paul Okamoto</t>
  </si>
  <si>
    <t>650 - 772 - 4328</t>
  </si>
  <si>
    <t>415-788-2118</t>
  </si>
  <si>
    <t>paul@os-architecture.com</t>
  </si>
  <si>
    <t>TBD</t>
  </si>
  <si>
    <t>The Concord Group</t>
  </si>
  <si>
    <t xml:space="preserve">140 Newport Center Drive, Suite 210 </t>
  </si>
  <si>
    <t>Newport Beach, CA 92660</t>
  </si>
  <si>
    <t>Tim Cornwell</t>
  </si>
  <si>
    <t>949-717-6450</t>
  </si>
  <si>
    <t>tmc@theconcordgroup.com</t>
  </si>
  <si>
    <t>Cushman &amp; Wakefield Western, Inc</t>
  </si>
  <si>
    <t>1 Almaden Boulevard, Suite 630</t>
  </si>
  <si>
    <t>San Jose, CA 95113</t>
  </si>
  <si>
    <t>Dan Schmidt</t>
  </si>
  <si>
    <t>408-436-3684</t>
  </si>
  <si>
    <t>Dan.schmidt@cushwake.com</t>
  </si>
  <si>
    <t>California Municipal Finance Authority</t>
  </si>
  <si>
    <t>2111 Palomar Airport Rd, Suite 320</t>
  </si>
  <si>
    <t>Carlsbad, CA 92011</t>
  </si>
  <si>
    <t>Anthony Stubbs</t>
  </si>
  <si>
    <t>760-930-1333</t>
  </si>
  <si>
    <t>astubbs@cmfa-ca.com</t>
  </si>
  <si>
    <t>Eden Housing Management, Inc.</t>
  </si>
  <si>
    <t>Hayward, CA 94541</t>
  </si>
  <si>
    <t>Shola Olatoye</t>
  </si>
  <si>
    <t>510-247-8118</t>
  </si>
  <si>
    <t>shola.olatoye@edenhousing.org</t>
  </si>
  <si>
    <t>Community Economics</t>
  </si>
  <si>
    <t>510-832-8300</t>
  </si>
  <si>
    <t>Diana Downton</t>
  </si>
  <si>
    <t>538 9th Street, Suite 200</t>
  </si>
  <si>
    <t>Oakland, CA 94607</t>
  </si>
  <si>
    <t>diana@communityeconomics.org</t>
  </si>
  <si>
    <t>851 Weeks, LLC</t>
  </si>
  <si>
    <t>Michael Kramer</t>
  </si>
  <si>
    <t>Managing Director</t>
  </si>
  <si>
    <t xml:space="preserve"> 2600 El Camino Real, Suite 410</t>
  </si>
  <si>
    <t xml:space="preserve">Palo Alto CA 94306   </t>
  </si>
  <si>
    <t>Woodland Park Property Owner, LLC</t>
  </si>
  <si>
    <t>Secured by Fee Interest</t>
  </si>
  <si>
    <t>Inner City Infill Site</t>
  </si>
  <si>
    <t>High Density Residential</t>
  </si>
  <si>
    <t>Urban Residential : 121 units per acre</t>
  </si>
  <si>
    <t>Density bonus and SB 35 requirement for 100% affordable housing</t>
  </si>
  <si>
    <t>73'-10"</t>
  </si>
  <si>
    <t>US Bank - Tax Exempt Bonds</t>
  </si>
  <si>
    <t>US Bank - Recycled Bonds</t>
  </si>
  <si>
    <t>Deferred Costs</t>
  </si>
  <si>
    <t>Variable</t>
  </si>
  <si>
    <t>Fixed</t>
  </si>
  <si>
    <t>300 Pringle, Ste 200</t>
  </si>
  <si>
    <t>Walnut Creek</t>
  </si>
  <si>
    <t>Joshua Evju</t>
  </si>
  <si>
    <t>Loan</t>
  </si>
  <si>
    <t>SOFR</t>
  </si>
  <si>
    <t>Master Developer Loan</t>
  </si>
  <si>
    <t>1901 Harrison St</t>
  </si>
  <si>
    <t>Oakland</t>
  </si>
  <si>
    <t>David Eisenman</t>
  </si>
  <si>
    <t>510-906-0240</t>
  </si>
  <si>
    <t>Equity</t>
  </si>
  <si>
    <t>US Bank - Perm Loan</t>
  </si>
  <si>
    <t>Deferred Dev Fee</t>
  </si>
  <si>
    <t>650-772-4319</t>
  </si>
  <si>
    <t>Seller Carryback</t>
  </si>
  <si>
    <t>Woodland Park Owner Property, LLC</t>
  </si>
  <si>
    <t>SB35</t>
  </si>
  <si>
    <t>Housing Authority of the County of San Mateo</t>
  </si>
  <si>
    <t>Eden Weeks, LLC (To be Formed)</t>
  </si>
  <si>
    <t>Managing GP</t>
  </si>
  <si>
    <t>Administrative GP</t>
  </si>
  <si>
    <t>Cox Castle</t>
  </si>
  <si>
    <t>50 California St, Ste 3200</t>
  </si>
  <si>
    <t>San Francisco, CA 94111</t>
  </si>
  <si>
    <t>Ofer Elitzur</t>
  </si>
  <si>
    <t>415-262-5165</t>
  </si>
  <si>
    <t>oelitzur@coxcastle.com</t>
  </si>
  <si>
    <t>Mis. Admin,</t>
  </si>
  <si>
    <t>Payroll Taxes/Benefits</t>
  </si>
  <si>
    <t>Janitor/Protection</t>
  </si>
  <si>
    <t>Special Assessments</t>
  </si>
  <si>
    <t>Misc. Tax/License</t>
  </si>
  <si>
    <t>Sand Hill Property LLC</t>
  </si>
  <si>
    <t>Recycled Bonds</t>
  </si>
  <si>
    <t>SB 35</t>
  </si>
  <si>
    <t>Managing Director / Chief Housing Officer</t>
  </si>
  <si>
    <t>40%/60%</t>
  </si>
  <si>
    <t>LP Equity</t>
  </si>
  <si>
    <t>GP Equity</t>
  </si>
  <si>
    <t>Soft Loan Accrued Deferred Interest</t>
  </si>
  <si>
    <t>851 Weeks LLC Land Donation</t>
  </si>
  <si>
    <t>Other: Lender Costs</t>
  </si>
  <si>
    <t>Other: Legal and Lender Costs</t>
  </si>
  <si>
    <t>Other: Sponsor Legal</t>
  </si>
  <si>
    <t>Other: Testing and Inspection</t>
  </si>
  <si>
    <t>air conditioning</t>
  </si>
  <si>
    <t>San Mateo County</t>
  </si>
  <si>
    <t>Provided</t>
  </si>
  <si>
    <t>Not Applicable</t>
  </si>
  <si>
    <t>September</t>
  </si>
  <si>
    <t>Novogradac</t>
  </si>
  <si>
    <t>1160 Battery Street East, Suite 225</t>
  </si>
  <si>
    <t>Melissa Chung</t>
  </si>
  <si>
    <t>415 - 356 - 7906</t>
  </si>
  <si>
    <t>melissa.chung@novoco.com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</si>
</sst>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indexed="81"/>
      <name val="Tahoma"/>
      <charset val="1"/>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34078">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50"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2"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19"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37" fillId="0" borderId="0" xfId="4495" applyFont="1" applyAlignment="1">
      <alignment horizontal="left" vertical="center"/>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5" fillId="0" borderId="53" xfId="4496" applyFont="1" applyBorder="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6" fillId="0" borderId="0" xfId="4496" applyFont="1" applyAlignment="1">
      <alignment vertical="center"/>
    </xf>
    <xf numFmtId="0" fontId="124" fillId="0" borderId="0" xfId="4496" applyFont="1"/>
    <xf numFmtId="0" fontId="124" fillId="0" borderId="0" xfId="4496" applyFont="1" applyAlignment="1">
      <alignment vertical="center"/>
    </xf>
    <xf numFmtId="0" fontId="127"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0" fontId="19" fillId="0" borderId="51" xfId="4495" applyFont="1" applyBorder="1" applyAlignment="1">
      <alignment vertical="top"/>
    </xf>
    <xf numFmtId="0" fontId="19" fillId="0" borderId="52"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8"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5" fillId="0" borderId="9" xfId="4495" applyFont="1" applyBorder="1"/>
    <xf numFmtId="0" fontId="27" fillId="0" borderId="10" xfId="4495" applyFont="1" applyBorder="1"/>
    <xf numFmtId="0" fontId="132"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1"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8"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8"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0" fontId="19" fillId="0" borderId="58" xfId="0" applyFont="1" applyBorder="1" applyAlignment="1">
      <alignment horizontal="left"/>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1"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2"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9"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40"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5" fontId="100" fillId="0" borderId="6" xfId="4496" applyNumberFormat="1" applyFont="1" applyBorder="1" applyAlignment="1">
      <alignmen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9"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5" fillId="0" borderId="0" xfId="0" applyFont="1"/>
    <xf numFmtId="0" fontId="24"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60"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00" fillId="0" borderId="6" xfId="4496" applyFont="1" applyBorder="1" applyAlignment="1">
      <alignment horizontal="left" vertical="top"/>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5"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7"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4" fillId="0" borderId="0" xfId="8733"/>
    <xf numFmtId="0" fontId="105" fillId="0" borderId="0" xfId="8733" applyFont="1"/>
    <xf numFmtId="0" fontId="4" fillId="47" borderId="66" xfId="8733" applyFill="1" applyBorder="1"/>
    <xf numFmtId="0" fontId="4" fillId="47" borderId="0" xfId="8733" applyFill="1"/>
    <xf numFmtId="0" fontId="104" fillId="47" borderId="41" xfId="8733" applyFont="1" applyFill="1" applyBorder="1" applyAlignment="1">
      <alignment horizontal="center"/>
    </xf>
    <xf numFmtId="0" fontId="104" fillId="47" borderId="0" xfId="8733" applyFont="1" applyFill="1"/>
    <xf numFmtId="182" fontId="176" fillId="47" borderId="0" xfId="8734" applyNumberFormat="1" applyFont="1" applyFill="1" applyBorder="1" applyAlignment="1"/>
    <xf numFmtId="0" fontId="4" fillId="47" borderId="41" xfId="8733" applyFill="1" applyBorder="1"/>
    <xf numFmtId="0" fontId="105" fillId="47" borderId="0" xfId="8733" applyFont="1" applyFill="1"/>
    <xf numFmtId="0" fontId="180" fillId="47" borderId="0" xfId="8733" applyFont="1" applyFill="1"/>
    <xf numFmtId="0" fontId="104" fillId="47" borderId="41" xfId="8733" applyFont="1" applyFill="1" applyBorder="1"/>
    <xf numFmtId="0" fontId="104" fillId="0" borderId="0" xfId="8733" applyFont="1"/>
    <xf numFmtId="0" fontId="104" fillId="54" borderId="100" xfId="8733" applyFont="1" applyFill="1" applyBorder="1"/>
    <xf numFmtId="0" fontId="4" fillId="53" borderId="99" xfId="8733" applyFill="1" applyBorder="1"/>
    <xf numFmtId="0" fontId="4" fillId="52" borderId="99" xfId="8733" applyFill="1" applyBorder="1"/>
    <xf numFmtId="0" fontId="104" fillId="45" borderId="65" xfId="8733" applyFont="1" applyFill="1" applyBorder="1"/>
    <xf numFmtId="0" fontId="4" fillId="45" borderId="80" xfId="8733" applyFill="1" applyBorder="1"/>
    <xf numFmtId="0" fontId="4" fillId="45" borderId="79" xfId="8733" applyFill="1" applyBorder="1"/>
    <xf numFmtId="0" fontId="4" fillId="45" borderId="78" xfId="8733" applyFill="1" applyBorder="1"/>
    <xf numFmtId="0" fontId="104" fillId="45" borderId="0" xfId="8733" applyFont="1" applyFill="1"/>
    <xf numFmtId="0" fontId="104" fillId="45" borderId="12" xfId="8733" applyFont="1" applyFill="1" applyBorder="1"/>
    <xf numFmtId="0" fontId="104" fillId="45" borderId="29" xfId="8733" applyFont="1" applyFill="1" applyBorder="1"/>
    <xf numFmtId="0" fontId="104" fillId="45" borderId="80" xfId="8733" applyFont="1" applyFill="1" applyBorder="1"/>
    <xf numFmtId="0" fontId="104" fillId="45" borderId="79" xfId="8733" applyFont="1" applyFill="1" applyBorder="1"/>
    <xf numFmtId="0" fontId="104" fillId="45" borderId="78" xfId="8733" applyFont="1" applyFill="1" applyBorder="1"/>
    <xf numFmtId="0" fontId="104" fillId="45" borderId="93" xfId="8733" applyFont="1" applyFill="1" applyBorder="1"/>
    <xf numFmtId="0" fontId="104" fillId="45" borderId="6" xfId="8733" applyFont="1" applyFill="1" applyBorder="1"/>
    <xf numFmtId="0" fontId="104" fillId="45" borderId="10" xfId="8733" applyFont="1" applyFill="1" applyBorder="1"/>
    <xf numFmtId="0" fontId="4" fillId="45" borderId="29" xfId="8733" applyFill="1" applyBorder="1"/>
    <xf numFmtId="0" fontId="4" fillId="45" borderId="31" xfId="8733" applyFill="1" applyBorder="1"/>
    <xf numFmtId="0" fontId="104" fillId="45" borderId="92" xfId="8733" applyFont="1" applyFill="1" applyBorder="1"/>
    <xf numFmtId="0" fontId="104" fillId="45" borderId="74" xfId="8733" applyFont="1" applyFill="1" applyBorder="1"/>
    <xf numFmtId="0" fontId="175" fillId="45" borderId="87" xfId="8733" applyFont="1" applyFill="1" applyBorder="1"/>
    <xf numFmtId="0" fontId="4" fillId="45" borderId="87" xfId="8733" applyFill="1" applyBorder="1"/>
    <xf numFmtId="0" fontId="4" fillId="45" borderId="86" xfId="8733" applyFill="1" applyBorder="1"/>
    <xf numFmtId="0" fontId="4" fillId="45" borderId="95" xfId="8733" applyFill="1" applyBorder="1"/>
    <xf numFmtId="0" fontId="182" fillId="47" borderId="0" xfId="8733" applyFont="1" applyFill="1"/>
    <xf numFmtId="0" fontId="104" fillId="45" borderId="31" xfId="8733" applyFont="1" applyFill="1" applyBorder="1"/>
    <xf numFmtId="0" fontId="4" fillId="47" borderId="0" xfId="8733" applyFill="1" applyAlignment="1">
      <alignment horizontal="left"/>
    </xf>
    <xf numFmtId="0" fontId="174" fillId="51" borderId="11" xfId="8733" applyFont="1" applyFill="1" applyBorder="1"/>
    <xf numFmtId="0" fontId="174" fillId="51" borderId="76" xfId="8733" applyFont="1" applyFill="1" applyBorder="1"/>
    <xf numFmtId="0" fontId="175" fillId="51" borderId="11" xfId="8733" applyFont="1" applyFill="1" applyBorder="1" applyAlignment="1">
      <alignment horizontal="center"/>
    </xf>
    <xf numFmtId="0" fontId="175" fillId="51" borderId="76" xfId="8733" applyFont="1" applyFill="1" applyBorder="1" applyAlignment="1">
      <alignment horizontal="center"/>
    </xf>
    <xf numFmtId="0" fontId="4" fillId="48" borderId="66" xfId="8733" applyFill="1" applyBorder="1"/>
    <xf numFmtId="0" fontId="4" fillId="48" borderId="0" xfId="8733" applyFill="1"/>
    <xf numFmtId="0" fontId="4" fillId="48" borderId="78" xfId="8733" applyFill="1" applyBorder="1"/>
    <xf numFmtId="0" fontId="104" fillId="47" borderId="66" xfId="8733" applyFont="1" applyFill="1" applyBorder="1"/>
    <xf numFmtId="49" fontId="104" fillId="47" borderId="66" xfId="8733" applyNumberFormat="1" applyFont="1" applyFill="1" applyBorder="1" applyAlignment="1">
      <alignment horizontal="right" vertical="top"/>
    </xf>
    <xf numFmtId="0" fontId="4" fillId="47" borderId="73" xfId="8733" applyFill="1" applyBorder="1"/>
    <xf numFmtId="0" fontId="4" fillId="47" borderId="42" xfId="8733" applyFill="1" applyBorder="1"/>
    <xf numFmtId="0" fontId="4" fillId="47" borderId="44" xfId="8733" applyFill="1" applyBorder="1"/>
    <xf numFmtId="0" fontId="4" fillId="44" borderId="66" xfId="8733" applyFill="1" applyBorder="1"/>
    <xf numFmtId="0" fontId="4" fillId="44" borderId="0" xfId="8733" applyFill="1"/>
    <xf numFmtId="0" fontId="4" fillId="44" borderId="41" xfId="8733" applyFill="1" applyBorder="1"/>
    <xf numFmtId="0" fontId="4" fillId="44" borderId="0" xfId="8733" applyFill="1" applyAlignment="1">
      <alignment horizontal="left"/>
    </xf>
    <xf numFmtId="0" fontId="4" fillId="44" borderId="73" xfId="8733" applyFill="1" applyBorder="1"/>
    <xf numFmtId="0" fontId="4" fillId="44" borderId="42" xfId="8733" applyFill="1" applyBorder="1"/>
    <xf numFmtId="0" fontId="4" fillId="44" borderId="44" xfId="8733" applyFill="1" applyBorder="1"/>
    <xf numFmtId="0" fontId="166" fillId="0" borderId="0" xfId="8733" applyFont="1"/>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0" fontId="171" fillId="0" borderId="0" xfId="8733" applyFont="1"/>
    <xf numFmtId="0" fontId="168" fillId="0" borderId="0" xfId="8733" applyFont="1"/>
    <xf numFmtId="185" fontId="171" fillId="0" borderId="0" xfId="698" applyNumberFormat="1" applyFont="1"/>
    <xf numFmtId="10" fontId="171" fillId="0" borderId="0" xfId="1022" applyNumberFormat="1" applyFont="1"/>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0" fontId="19" fillId="0" borderId="0" xfId="0" applyFont="1" applyAlignment="1">
      <alignment horizontal="left" vertical="top"/>
    </xf>
    <xf numFmtId="0" fontId="19" fillId="0" borderId="0" xfId="0" applyFont="1" applyAlignment="1">
      <alignment horizontal="left"/>
    </xf>
    <xf numFmtId="49"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4" fontId="19" fillId="0" borderId="0" xfId="0" applyNumberFormat="1" applyFont="1" applyAlignment="1">
      <alignment horizontal="left" vertical="top" wrapText="1"/>
    </xf>
    <xf numFmtId="0" fontId="37" fillId="0" borderId="0" xfId="0" applyFont="1" applyAlignment="1">
      <alignment horizontal="left"/>
    </xf>
    <xf numFmtId="0" fontId="26" fillId="0" borderId="0" xfId="0" applyFont="1" applyAlignment="1">
      <alignment vertical="top" wrapText="1"/>
    </xf>
    <xf numFmtId="0" fontId="26" fillId="0" borderId="0" xfId="1192" applyFont="1" applyAlignment="1">
      <alignment horizontal="left" vertical="top" wrapText="1"/>
    </xf>
    <xf numFmtId="4" fontId="37" fillId="0" borderId="0" xfId="569" applyNumberFormat="1" applyFont="1" applyAlignment="1">
      <alignment horizontal="left" vertical="top" wrapText="1"/>
    </xf>
    <xf numFmtId="0" fontId="19" fillId="0" borderId="0" xfId="569" applyAlignment="1">
      <alignment horizontal="left"/>
    </xf>
    <xf numFmtId="0" fontId="26" fillId="0" borderId="4" xfId="569" applyFont="1" applyBorder="1" applyAlignment="1">
      <alignment horizontal="left" vertical="top"/>
    </xf>
    <xf numFmtId="0" fontId="19" fillId="0" borderId="0" xfId="569" applyAlignment="1">
      <alignment horizontal="left" vertical="top" wrapText="1"/>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4" fontId="19" fillId="0" borderId="0" xfId="569" applyNumberFormat="1" applyAlignment="1">
      <alignment horizontal="left" vertical="top" wrapText="1"/>
    </xf>
    <xf numFmtId="0" fontId="26" fillId="0" borderId="4" xfId="569" applyFont="1" applyBorder="1" applyAlignment="1">
      <alignment horizontal="left"/>
    </xf>
    <xf numFmtId="0" fontId="37" fillId="0" borderId="0" xfId="569" applyFont="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0" xfId="1192"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19" fillId="0" borderId="27" xfId="569" applyBorder="1" applyAlignment="1">
      <alignment horizontal="left"/>
    </xf>
    <xf numFmtId="0" fontId="26" fillId="0" borderId="16" xfId="569" applyFont="1" applyBorder="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0" fillId="5" borderId="6" xfId="0" applyFill="1" applyBorder="1" applyAlignment="1" applyProtection="1">
      <alignment horizontal="center"/>
      <protection locked="0"/>
    </xf>
    <xf numFmtId="0" fontId="28" fillId="0" borderId="0" xfId="543" applyFont="1" applyAlignment="1">
      <alignment horizontal="center"/>
    </xf>
    <xf numFmtId="0" fontId="19" fillId="0" borderId="0" xfId="0" applyFont="1" applyAlignment="1">
      <alignment vertical="center" wrapText="1"/>
    </xf>
    <xf numFmtId="0" fontId="0" fillId="0" borderId="0" xfId="0" applyAlignment="1">
      <alignment horizontal="center"/>
    </xf>
    <xf numFmtId="0" fontId="19" fillId="0" borderId="0" xfId="543" applyAlignment="1">
      <alignment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19" fillId="5" borderId="3" xfId="0" applyNumberFormat="1" applyFont="1" applyFill="1" applyBorder="1" applyAlignment="1" applyProtection="1">
      <alignment horizontal="right"/>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6"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28" fillId="5" borderId="4" xfId="0" applyFont="1" applyFill="1" applyBorder="1" applyAlignment="1" applyProtection="1">
      <alignment wrapText="1"/>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28" fillId="0" borderId="0" xfId="0" applyFont="1" applyAlignment="1">
      <alignment horizontal="left" vertical="top" wrapText="1"/>
    </xf>
    <xf numFmtId="168" fontId="28" fillId="0" borderId="6" xfId="0" applyNumberFormat="1" applyFont="1" applyBorder="1" applyAlignment="1">
      <alignment horizontal="center"/>
    </xf>
    <xf numFmtId="0" fontId="27" fillId="0" borderId="0" xfId="0" applyFont="1" applyAlignment="1">
      <alignment horizontal="center"/>
    </xf>
    <xf numFmtId="168" fontId="28" fillId="0" borderId="4"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5" fillId="3" borderId="0" xfId="0" applyFont="1" applyFill="1" applyAlignment="1">
      <alignment horizontal="center" vertical="center"/>
    </xf>
    <xf numFmtId="166" fontId="28"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8" fillId="5" borderId="6" xfId="0" applyFont="1" applyFill="1" applyBorder="1" applyAlignment="1" applyProtection="1">
      <alignment horizontal="left"/>
      <protection locked="0"/>
    </xf>
    <xf numFmtId="0" fontId="28" fillId="5" borderId="4" xfId="0" applyFont="1" applyFill="1" applyBorder="1" applyAlignment="1" applyProtection="1">
      <alignment horizontal="left"/>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6"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68" fontId="28" fillId="0" borderId="3" xfId="0" applyNumberFormat="1" applyFont="1" applyBorder="1" applyAlignment="1">
      <alignment horizontal="center"/>
    </xf>
    <xf numFmtId="168" fontId="28" fillId="0" borderId="5" xfId="0" applyNumberFormat="1" applyFont="1" applyBorder="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8" fillId="45" borderId="11" xfId="0" applyFont="1" applyFill="1" applyBorder="1" applyAlignment="1">
      <alignment horizontal="center"/>
    </xf>
    <xf numFmtId="0" fontId="19" fillId="0" borderId="11" xfId="0" applyFont="1" applyBorder="1" applyAlignment="1">
      <alignment horizontal="center"/>
    </xf>
    <xf numFmtId="0" fontId="28" fillId="2" borderId="11" xfId="0" applyFont="1" applyFill="1" applyBorder="1" applyAlignment="1">
      <alignment horizontal="center"/>
    </xf>
    <xf numFmtId="0" fontId="19" fillId="0" borderId="11" xfId="543"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19" fillId="0" borderId="4"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19" fillId="5" borderId="3"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0" fillId="0" borderId="9" xfId="0" applyBorder="1" applyAlignment="1">
      <alignment horizontal="lef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6" fillId="0" borderId="2" xfId="0" applyFont="1" applyBorder="1" applyAlignment="1">
      <alignment horizontal="right"/>
    </xf>
    <xf numFmtId="0" fontId="26" fillId="0" borderId="7" xfId="0" applyFont="1" applyBorder="1" applyAlignment="1">
      <alignment horizontal="right"/>
    </xf>
    <xf numFmtId="168" fontId="0" fillId="5" borderId="11" xfId="0" applyNumberFormat="1" applyFill="1" applyBorder="1" applyAlignment="1" applyProtection="1">
      <alignment horizontal="center"/>
      <protection locked="0"/>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26"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28" fillId="5" borderId="11" xfId="0" applyNumberFormat="1" applyFon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8" fillId="0" borderId="11" xfId="0" applyFont="1" applyBorder="1" applyAlignment="1">
      <alignment horizontal="center" vertical="top" wrapText="1"/>
    </xf>
    <xf numFmtId="0" fontId="26" fillId="0" borderId="0" xfId="0" applyFont="1" applyAlignment="1">
      <alignment horizontal="center" vertical="center"/>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19" fillId="43" borderId="11" xfId="0" applyFon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9" fillId="0" borderId="0" xfId="543" applyAlignment="1">
      <alignment horizontal="center"/>
    </xf>
    <xf numFmtId="2" fontId="19"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6" fillId="0" borderId="6" xfId="0" applyFont="1" applyBorder="1" applyAlignment="1">
      <alignment horizontal="center"/>
    </xf>
    <xf numFmtId="168" fontId="0" fillId="0" borderId="11" xfId="0" applyNumberFormat="1" applyBorder="1" applyAlignment="1">
      <alignment horizontal="right"/>
    </xf>
    <xf numFmtId="0" fontId="26" fillId="0" borderId="1" xfId="0" applyFont="1" applyBorder="1" applyAlignment="1">
      <alignment horizontal="center" wrapText="1"/>
    </xf>
    <xf numFmtId="0" fontId="26" fillId="0" borderId="2" xfId="0" applyFont="1" applyBorder="1" applyAlignment="1">
      <alignment horizontal="center" wrapText="1"/>
    </xf>
    <xf numFmtId="0" fontId="19" fillId="0" borderId="3" xfId="0" applyFont="1" applyBorder="1"/>
    <xf numFmtId="0" fontId="19" fillId="0" borderId="4" xfId="0" applyFont="1" applyBorder="1"/>
    <xf numFmtId="0" fontId="19" fillId="0" borderId="5" xfId="0" applyFont="1" applyBorder="1"/>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168" fontId="0" fillId="5" borderId="11" xfId="0" applyNumberFormat="1" applyFill="1" applyBorder="1" applyProtection="1">
      <protection locked="0"/>
    </xf>
    <xf numFmtId="0" fontId="28" fillId="0" borderId="3" xfId="0" applyFont="1" applyBorder="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0" fontId="19" fillId="0" borderId="1" xfId="0" applyFont="1" applyBorder="1" applyAlignment="1">
      <alignment horizontal="center" vertical="top" wrapText="1"/>
    </xf>
    <xf numFmtId="171" fontId="19" fillId="0" borderId="0" xfId="543" applyNumberFormat="1" applyAlignment="1">
      <alignment horizontal="center"/>
    </xf>
    <xf numFmtId="0" fontId="19" fillId="5" borderId="11" xfId="0" applyFont="1" applyFill="1" applyBorder="1" applyAlignment="1" applyProtection="1">
      <alignment horizontal="left" vertical="center" wrapText="1"/>
      <protection locked="0"/>
    </xf>
    <xf numFmtId="0" fontId="0" fillId="0" borderId="12" xfId="0" applyBorder="1" applyAlignment="1">
      <alignment horizontal="center"/>
    </xf>
    <xf numFmtId="0" fontId="19" fillId="5" borderId="4" xfId="0" applyFont="1" applyFill="1" applyBorder="1" applyAlignment="1" applyProtection="1">
      <alignment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11" xfId="0" applyFont="1" applyFill="1" applyBorder="1" applyAlignment="1" applyProtection="1">
      <alignment vertical="center" wrapText="1"/>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26" fillId="0" borderId="11" xfId="0" applyFont="1" applyBorder="1" applyAlignment="1">
      <alignment horizontal="center" vertical="center"/>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26" fillId="0" borderId="9" xfId="0" applyFont="1" applyBorder="1" applyAlignment="1">
      <alignment horizontal="center"/>
    </xf>
    <xf numFmtId="0" fontId="0" fillId="43" borderId="4" xfId="0"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168" fontId="0" fillId="0" borderId="11" xfId="0" applyNumberFormat="1" applyBorder="1"/>
    <xf numFmtId="0" fontId="28"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9" fontId="19" fillId="0" borderId="0" xfId="543" applyNumberFormat="1" applyAlignment="1">
      <alignment horizontal="center" vertical="center"/>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71" fontId="19" fillId="0" borderId="0" xfId="543" applyNumberFormat="1" applyAlignment="1">
      <alignment horizontal="right"/>
    </xf>
    <xf numFmtId="14" fontId="0" fillId="5" borderId="3" xfId="0" quotePrefix="1" applyNumberFormat="1" applyFill="1" applyBorder="1" applyAlignment="1" applyProtection="1">
      <alignment horizontal="right"/>
      <protection locked="0"/>
    </xf>
    <xf numFmtId="0" fontId="28" fillId="0" borderId="4" xfId="0" applyFont="1" applyBorder="1" applyAlignment="1">
      <alignment horizontal="center"/>
    </xf>
    <xf numFmtId="0" fontId="28" fillId="0" borderId="11" xfId="0" applyFont="1" applyBorder="1" applyAlignment="1">
      <alignment horizontal="center"/>
    </xf>
    <xf numFmtId="168" fontId="158" fillId="0" borderId="0" xfId="0" applyNumberFormat="1" applyFont="1" applyAlignment="1">
      <alignment horizontal="center" vertical="center" wrapText="1"/>
    </xf>
    <xf numFmtId="0" fontId="26"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6" fillId="0" borderId="7" xfId="0" applyFont="1" applyBorder="1" applyAlignment="1">
      <alignment horizontal="center" wrapText="1"/>
    </xf>
    <xf numFmtId="14" fontId="0" fillId="5" borderId="4" xfId="0" applyNumberFormat="1" applyFill="1" applyBorder="1" applyAlignment="1" applyProtection="1">
      <alignment horizontal="center"/>
      <protection locked="0"/>
    </xf>
    <xf numFmtId="0" fontId="19" fillId="5" borderId="3" xfId="0" applyFont="1" applyFill="1" applyBorder="1" applyAlignment="1" applyProtection="1">
      <alignment horizontal="left" vertical="center" wrapText="1"/>
      <protection locked="0"/>
    </xf>
    <xf numFmtId="0" fontId="19" fillId="5" borderId="4" xfId="0" applyFont="1" applyFill="1" applyBorder="1" applyAlignment="1" applyProtection="1">
      <alignment horizontal="left" vertical="center" wrapText="1"/>
      <protection locked="0"/>
    </xf>
    <xf numFmtId="0" fontId="19" fillId="5" borderId="5" xfId="0" applyFont="1" applyFill="1" applyBorder="1" applyAlignment="1" applyProtection="1">
      <alignment horizontal="left" vertical="center" wrapText="1"/>
      <protection locked="0"/>
    </xf>
    <xf numFmtId="2" fontId="0" fillId="0" borderId="6" xfId="0" applyNumberFormat="1" applyBorder="1" applyAlignment="1">
      <alignment horizontal="center"/>
    </xf>
    <xf numFmtId="0" fontId="19" fillId="0" borderId="3" xfId="0" applyFont="1" applyBorder="1" applyAlignment="1">
      <alignment horizontal="left"/>
    </xf>
    <xf numFmtId="0" fontId="0" fillId="0" borderId="5" xfId="0" applyBorder="1" applyAlignment="1">
      <alignment horizontal="left"/>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3" fontId="28" fillId="5" borderId="11" xfId="0" applyNumberFormat="1" applyFont="1" applyFill="1" applyBorder="1" applyAlignment="1" applyProtection="1">
      <alignment horizontal="center"/>
      <protection locked="0"/>
    </xf>
    <xf numFmtId="168" fontId="19"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68" fontId="28" fillId="0" borderId="3" xfId="0" applyNumberFormat="1" applyFont="1" applyBorder="1" applyAlignment="1">
      <alignment horizontal="left" vertical="top"/>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0" fillId="0" borderId="6" xfId="0" applyBorder="1" applyAlignment="1">
      <alignment horizontal="center"/>
    </xf>
    <xf numFmtId="0" fontId="0" fillId="0" borderId="10" xfId="0"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8" fillId="5" borderId="6" xfId="0" applyFont="1" applyFill="1" applyBorder="1" applyAlignment="1" applyProtection="1">
      <alignment horizontal="left" wrapText="1"/>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9" fillId="0" borderId="4" xfId="0" applyFont="1" applyBorder="1" applyAlignment="1">
      <alignment horizontal="left"/>
    </xf>
    <xf numFmtId="0" fontId="19" fillId="0" borderId="5" xfId="0" applyFont="1" applyBorder="1" applyAlignment="1">
      <alignment horizontal="left"/>
    </xf>
    <xf numFmtId="168" fontId="28" fillId="0" borderId="11" xfId="0" applyNumberFormat="1" applyFont="1" applyBorder="1" applyAlignment="1">
      <alignment horizontal="center"/>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8" fillId="5" borderId="6" xfId="0" applyNumberFormat="1" applyFont="1" applyFill="1" applyBorder="1" applyAlignment="1" applyProtection="1">
      <alignment horizontal="right"/>
      <protection locked="0"/>
    </xf>
    <xf numFmtId="14" fontId="28" fillId="5" borderId="4" xfId="0" applyNumberFormat="1" applyFont="1" applyFill="1" applyBorder="1" applyAlignment="1" applyProtection="1">
      <alignment horizontal="right"/>
      <protection locked="0"/>
    </xf>
    <xf numFmtId="0" fontId="19" fillId="5" borderId="6" xfId="244" applyFont="1" applyFill="1" applyBorder="1" applyAlignment="1" applyProtection="1">
      <alignment horizontal="left"/>
      <protection locked="0"/>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1"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167" fontId="0" fillId="5" borderId="6" xfId="0" applyNumberFormat="1" applyFill="1" applyBorder="1" applyAlignment="1" applyProtection="1">
      <alignment horizontal="left"/>
      <protection locked="0"/>
    </xf>
    <xf numFmtId="0" fontId="19" fillId="0" borderId="6" xfId="0" applyFont="1" applyBorder="1" applyAlignment="1">
      <alignment horizontal="left"/>
    </xf>
    <xf numFmtId="0" fontId="28" fillId="43" borderId="6" xfId="0" applyFont="1" applyFill="1" applyBorder="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9" fillId="0" borderId="6" xfId="0" applyFont="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0" fontId="19" fillId="0" borderId="0" xfId="0" applyFont="1" applyAlignment="1" applyProtection="1">
      <alignment horizontal="left"/>
      <protection locked="0"/>
    </xf>
    <xf numFmtId="0" fontId="27" fillId="43" borderId="6" xfId="0" applyFont="1" applyFill="1" applyBorder="1" applyAlignment="1" applyProtection="1">
      <alignment horizontal="left"/>
      <protection locked="0"/>
    </xf>
    <xf numFmtId="0" fontId="155"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0" fillId="5" borderId="0" xfId="0" applyFill="1" applyAlignment="1" applyProtection="1">
      <alignment horizontal="left" vertical="top" wrapText="1"/>
      <protection locked="0"/>
    </xf>
    <xf numFmtId="0" fontId="19" fillId="43" borderId="6" xfId="0" applyFont="1" applyFill="1" applyBorder="1" applyAlignment="1" applyProtection="1">
      <alignment vertical="center"/>
      <protection locked="0"/>
    </xf>
    <xf numFmtId="0" fontId="19" fillId="5" borderId="0" xfId="244"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0" fontId="38" fillId="5" borderId="6" xfId="0" applyFont="1" applyFill="1" applyBorder="1" applyAlignment="1" applyProtection="1">
      <alignment horizontal="lef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10" fontId="28"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78" fontId="2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8" fillId="5" borderId="11" xfId="0" applyFon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6" fillId="0" borderId="10" xfId="0" applyFont="1" applyBorder="1" applyAlignment="1">
      <alignment horizontal="center"/>
    </xf>
    <xf numFmtId="0" fontId="0" fillId="43" borderId="10" xfId="0" applyFill="1" applyBorder="1" applyAlignment="1" applyProtection="1">
      <alignment horizontal="left"/>
      <protection locked="0"/>
    </xf>
    <xf numFmtId="3" fontId="2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6" fontId="0" fillId="5" borderId="6" xfId="0" applyNumberForma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3" applyFont="1" applyFill="1" applyAlignment="1">
      <alignment horizontal="left"/>
    </xf>
    <xf numFmtId="0" fontId="4" fillId="48" borderId="80" xfId="8733" applyFill="1" applyBorder="1" applyAlignment="1" applyProtection="1">
      <alignment horizontal="left"/>
      <protection locked="0"/>
    </xf>
    <xf numFmtId="0" fontId="4" fillId="48" borderId="79" xfId="8733" applyFill="1" applyBorder="1" applyAlignment="1" applyProtection="1">
      <alignment horizontal="left"/>
      <protection locked="0"/>
    </xf>
    <xf numFmtId="0" fontId="4" fillId="48" borderId="78" xfId="8733" applyFill="1" applyBorder="1" applyAlignment="1" applyProtection="1">
      <alignment horizontal="left"/>
      <protection locked="0"/>
    </xf>
    <xf numFmtId="0" fontId="167" fillId="44" borderId="0" xfId="8733" applyFont="1" applyFill="1" applyAlignment="1">
      <alignment horizontal="left" vertical="top"/>
    </xf>
    <xf numFmtId="0" fontId="104" fillId="44" borderId="0" xfId="8730" applyFont="1" applyFill="1" applyBorder="1" applyAlignment="1">
      <alignment horizontal="left" vertical="top"/>
    </xf>
    <xf numFmtId="14" fontId="4" fillId="48" borderId="80" xfId="8733" applyNumberFormat="1" applyFill="1" applyBorder="1" applyAlignment="1" applyProtection="1">
      <alignment horizontal="center"/>
      <protection locked="0"/>
    </xf>
    <xf numFmtId="14" fontId="4" fillId="48" borderId="79" xfId="8733" applyNumberFormat="1" applyFill="1" applyBorder="1" applyAlignment="1" applyProtection="1">
      <alignment horizontal="center"/>
      <protection locked="0"/>
    </xf>
    <xf numFmtId="14" fontId="4" fillId="48" borderId="78" xfId="8733" applyNumberFormat="1" applyFill="1" applyBorder="1" applyAlignment="1" applyProtection="1">
      <alignment horizontal="center"/>
      <protection locked="0"/>
    </xf>
    <xf numFmtId="0" fontId="168" fillId="47" borderId="0" xfId="8733" applyFont="1" applyFill="1" applyAlignment="1">
      <alignment horizontal="left" vertical="top" wrapText="1"/>
    </xf>
    <xf numFmtId="0" fontId="104" fillId="47" borderId="42" xfId="8733" applyFont="1" applyFill="1" applyBorder="1" applyAlignment="1">
      <alignment horizontal="center"/>
    </xf>
    <xf numFmtId="0" fontId="4" fillId="48" borderId="80" xfId="8733" applyFill="1" applyBorder="1" applyAlignment="1" applyProtection="1">
      <alignment horizontal="center"/>
      <protection locked="0"/>
    </xf>
    <xf numFmtId="0" fontId="4" fillId="48" borderId="79" xfId="8733" applyFill="1" applyBorder="1" applyAlignment="1" applyProtection="1">
      <alignment horizontal="center"/>
      <protection locked="0"/>
    </xf>
    <xf numFmtId="0" fontId="4" fillId="48" borderId="78" xfId="8733" applyFill="1" applyBorder="1" applyAlignment="1" applyProtection="1">
      <alignment horizontal="center"/>
      <protection locked="0"/>
    </xf>
    <xf numFmtId="0" fontId="169" fillId="47" borderId="65" xfId="8733" applyFont="1" applyFill="1" applyBorder="1" applyAlignment="1">
      <alignment horizontal="center"/>
    </xf>
    <xf numFmtId="0" fontId="169" fillId="47" borderId="29" xfId="8733" applyFont="1" applyFill="1" applyBorder="1" applyAlignment="1">
      <alignment horizontal="center"/>
    </xf>
    <xf numFmtId="0" fontId="169" fillId="47" borderId="31" xfId="8733" applyFont="1" applyFill="1" applyBorder="1" applyAlignment="1">
      <alignment horizontal="center"/>
    </xf>
    <xf numFmtId="0" fontId="4" fillId="47" borderId="66" xfId="8733" applyFill="1" applyBorder="1" applyAlignment="1">
      <alignment horizontal="center"/>
    </xf>
    <xf numFmtId="0" fontId="4" fillId="47" borderId="0" xfId="8733" applyFill="1" applyAlignment="1">
      <alignment horizontal="center"/>
    </xf>
    <xf numFmtId="0" fontId="4" fillId="47" borderId="41" xfId="8733" applyFill="1" applyBorder="1" applyAlignment="1">
      <alignment horizontal="center"/>
    </xf>
    <xf numFmtId="0" fontId="168" fillId="47" borderId="66" xfId="8733" applyFont="1" applyFill="1" applyBorder="1" applyAlignment="1">
      <alignment horizontal="center"/>
    </xf>
    <xf numFmtId="0" fontId="168" fillId="47" borderId="0" xfId="8733" applyFont="1" applyFill="1" applyAlignment="1">
      <alignment horizontal="center"/>
    </xf>
    <xf numFmtId="0" fontId="168" fillId="47" borderId="41" xfId="8733" applyFont="1" applyFill="1" applyBorder="1" applyAlignment="1">
      <alignment horizontal="center"/>
    </xf>
    <xf numFmtId="0" fontId="104" fillId="47" borderId="66" xfId="8733" applyFont="1" applyFill="1" applyBorder="1" applyAlignment="1">
      <alignment horizontal="center"/>
    </xf>
    <xf numFmtId="0" fontId="104" fillId="47" borderId="0" xfId="8733" applyFont="1" applyFill="1" applyAlignment="1">
      <alignment horizontal="center"/>
    </xf>
    <xf numFmtId="0" fontId="104" fillId="47" borderId="41" xfId="8733" applyFont="1" applyFill="1" applyBorder="1" applyAlignment="1">
      <alignment horizontal="center"/>
    </xf>
    <xf numFmtId="0" fontId="104" fillId="47" borderId="0" xfId="8733" applyFont="1" applyFill="1" applyAlignment="1">
      <alignment horizontal="left"/>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8" fontId="168" fillId="0" borderId="11" xfId="700" applyNumberFormat="1" applyFont="1" applyBorder="1" applyAlignment="1" applyProtection="1">
      <alignment horizontal="center"/>
      <protection hidden="1"/>
    </xf>
    <xf numFmtId="9" fontId="168" fillId="0" borderId="11" xfId="4494"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0"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8"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0" fontId="173" fillId="45" borderId="11" xfId="8733"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4" fillId="45" borderId="11" xfId="8733"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4" fillId="0" borderId="13" xfId="8733" applyNumberFormat="1" applyBorder="1" applyAlignment="1">
      <alignment horizontal="center"/>
    </xf>
    <xf numFmtId="0" fontId="4" fillId="0" borderId="13" xfId="8733" applyBorder="1" applyAlignment="1">
      <alignment horizontal="center"/>
    </xf>
    <xf numFmtId="0" fontId="167" fillId="45" borderId="80" xfId="0" applyFont="1" applyFill="1" applyBorder="1" applyAlignment="1" applyProtection="1">
      <alignment horizontal="center" wrapText="1"/>
      <protection hidden="1"/>
    </xf>
    <xf numFmtId="0" fontId="167" fillId="45" borderId="79" xfId="0" applyFont="1" applyFill="1" applyBorder="1" applyAlignment="1" applyProtection="1">
      <alignment horizontal="center" wrapText="1"/>
      <protection hidden="1"/>
    </xf>
    <xf numFmtId="0" fontId="167" fillId="45" borderId="78" xfId="0" applyFont="1" applyFill="1" applyBorder="1" applyAlignment="1" applyProtection="1">
      <alignment horizontal="center" wrapText="1"/>
      <protection hidden="1"/>
    </xf>
    <xf numFmtId="0" fontId="167" fillId="45" borderId="13" xfId="0" applyFont="1" applyFill="1" applyBorder="1" applyAlignment="1" applyProtection="1">
      <alignment horizontal="left" wrapText="1"/>
      <protection hidden="1"/>
    </xf>
    <xf numFmtId="0" fontId="167" fillId="45" borderId="13" xfId="0" applyFont="1" applyFill="1" applyBorder="1" applyAlignment="1" applyProtection="1">
      <alignment horizontal="center" wrapText="1"/>
      <protection hidden="1"/>
    </xf>
    <xf numFmtId="0" fontId="176" fillId="45" borderId="67" xfId="8733" applyFont="1" applyFill="1" applyBorder="1" applyAlignment="1">
      <alignment horizontal="right"/>
    </xf>
    <xf numFmtId="0" fontId="176" fillId="45" borderId="68" xfId="8733"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3" applyFont="1" applyFill="1" applyBorder="1" applyAlignment="1">
      <alignment horizontal="left" wrapText="1"/>
    </xf>
    <xf numFmtId="0" fontId="173" fillId="48" borderId="0" xfId="8733" applyFont="1" applyFill="1" applyAlignment="1">
      <alignment horizontal="left" wrapText="1"/>
    </xf>
    <xf numFmtId="0" fontId="173" fillId="48" borderId="41" xfId="8733" applyFont="1" applyFill="1" applyBorder="1" applyAlignment="1">
      <alignment horizontal="left" wrapText="1"/>
    </xf>
    <xf numFmtId="0" fontId="173" fillId="48" borderId="73" xfId="8733" applyFont="1" applyFill="1" applyBorder="1" applyAlignment="1">
      <alignment horizontal="left" wrapText="1"/>
    </xf>
    <xf numFmtId="0" fontId="173" fillId="48" borderId="42" xfId="8733" applyFont="1" applyFill="1" applyBorder="1" applyAlignment="1">
      <alignment horizontal="left" wrapText="1"/>
    </xf>
    <xf numFmtId="0" fontId="173" fillId="48" borderId="44" xfId="8733" applyFont="1" applyFill="1" applyBorder="1" applyAlignment="1">
      <alignment horizontal="left" wrapText="1"/>
    </xf>
    <xf numFmtId="0" fontId="175" fillId="45" borderId="69" xfId="8733" applyFont="1" applyFill="1" applyBorder="1" applyAlignment="1">
      <alignment horizontal="right"/>
    </xf>
    <xf numFmtId="0" fontId="175" fillId="45" borderId="70" xfId="8733"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3"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3" applyFont="1" applyFill="1" applyBorder="1" applyAlignment="1" applyProtection="1">
      <alignment horizontal="center"/>
      <protection locked="0"/>
    </xf>
    <xf numFmtId="0" fontId="174" fillId="48" borderId="86" xfId="8733" applyFont="1" applyFill="1" applyBorder="1" applyAlignment="1" applyProtection="1">
      <alignment horizontal="center"/>
      <protection locked="0"/>
    </xf>
    <xf numFmtId="0" fontId="176" fillId="48" borderId="70" xfId="8733" applyFont="1" applyFill="1" applyBorder="1" applyAlignment="1" applyProtection="1">
      <alignment horizontal="left"/>
      <protection locked="0"/>
    </xf>
    <xf numFmtId="0" fontId="176" fillId="48" borderId="77" xfId="8733"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3" applyFont="1" applyFill="1" applyBorder="1" applyAlignment="1" applyProtection="1">
      <alignment horizontal="left"/>
      <protection locked="0"/>
    </xf>
    <xf numFmtId="0" fontId="174" fillId="48" borderId="86" xfId="8733" applyFont="1" applyFill="1" applyBorder="1" applyAlignment="1" applyProtection="1">
      <alignment horizontal="left"/>
      <protection locked="0"/>
    </xf>
    <xf numFmtId="0" fontId="174" fillId="48" borderId="85" xfId="8733" applyFont="1" applyFill="1" applyBorder="1" applyAlignment="1" applyProtection="1">
      <alignment horizontal="left"/>
      <protection locked="0"/>
    </xf>
    <xf numFmtId="0" fontId="104" fillId="48" borderId="80" xfId="8733" applyFont="1" applyFill="1" applyBorder="1" applyAlignment="1">
      <alignment horizontal="left"/>
    </xf>
    <xf numFmtId="0" fontId="104" fillId="48" borderId="79" xfId="8733" applyFont="1" applyFill="1" applyBorder="1" applyAlignment="1">
      <alignment horizontal="left"/>
    </xf>
    <xf numFmtId="44" fontId="4" fillId="48" borderId="84" xfId="700" applyFont="1" applyFill="1" applyBorder="1" applyAlignment="1" applyProtection="1">
      <alignment horizontal="center"/>
      <protection locked="0"/>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0" fontId="176" fillId="48" borderId="11"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0" fontId="174" fillId="48" borderId="11" xfId="8733" applyFont="1" applyFill="1" applyBorder="1" applyAlignment="1" applyProtection="1">
      <alignment horizontal="left"/>
      <protection locked="0"/>
    </xf>
    <xf numFmtId="0" fontId="174" fillId="48" borderId="76" xfId="8733" applyFont="1" applyFill="1" applyBorder="1" applyAlignment="1" applyProtection="1">
      <alignment horizontal="left"/>
      <protection locked="0"/>
    </xf>
    <xf numFmtId="0" fontId="4" fillId="48" borderId="1" xfId="8733" applyFill="1" applyBorder="1" applyAlignment="1">
      <alignment horizontal="center"/>
    </xf>
    <xf numFmtId="0" fontId="4" fillId="48" borderId="2" xfId="8733" applyFill="1" applyBorder="1" applyAlignment="1">
      <alignment horizontal="center"/>
    </xf>
    <xf numFmtId="0" fontId="4" fillId="48" borderId="112" xfId="8733" applyFill="1" applyBorder="1" applyAlignment="1">
      <alignment horizontal="center"/>
    </xf>
    <xf numFmtId="0" fontId="176" fillId="48" borderId="72" xfId="8733" applyFont="1" applyFill="1" applyBorder="1" applyAlignment="1" applyProtection="1">
      <alignment horizontal="center"/>
      <protection locked="0"/>
    </xf>
    <xf numFmtId="0" fontId="176" fillId="48" borderId="11" xfId="8733"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0" fontId="174" fillId="45" borderId="72" xfId="8733" applyFont="1" applyFill="1" applyBorder="1" applyAlignment="1">
      <alignment horizontal="right"/>
    </xf>
    <xf numFmtId="0" fontId="174" fillId="45" borderId="11" xfId="8733" applyFont="1" applyFill="1" applyBorder="1" applyAlignment="1">
      <alignment horizontal="right"/>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74" fillId="48" borderId="9" xfId="8733" applyFont="1" applyFill="1" applyBorder="1" applyAlignment="1">
      <alignment horizontal="center"/>
    </xf>
    <xf numFmtId="0" fontId="174" fillId="48" borderId="6" xfId="8733" applyFont="1" applyFill="1" applyBorder="1" applyAlignment="1">
      <alignment horizontal="center"/>
    </xf>
    <xf numFmtId="0" fontId="174" fillId="48" borderId="82" xfId="8733" applyFont="1" applyFill="1" applyBorder="1" applyAlignment="1">
      <alignment horizontal="center"/>
    </xf>
    <xf numFmtId="0" fontId="4" fillId="48" borderId="3" xfId="8733" applyFill="1" applyBorder="1" applyAlignment="1">
      <alignment horizontal="center"/>
    </xf>
    <xf numFmtId="0" fontId="4" fillId="48" borderId="4" xfId="8733" applyFill="1" applyBorder="1" applyAlignment="1">
      <alignment horizontal="center"/>
    </xf>
    <xf numFmtId="0" fontId="4" fillId="48" borderId="81" xfId="8733" applyFill="1" applyBorder="1" applyAlignment="1">
      <alignment horizontal="center"/>
    </xf>
    <xf numFmtId="168" fontId="176" fillId="44" borderId="11" xfId="700" applyNumberFormat="1" applyFont="1" applyFill="1" applyBorder="1" applyAlignment="1">
      <alignment horizontal="left"/>
    </xf>
    <xf numFmtId="0" fontId="104" fillId="45" borderId="65" xfId="8733" applyFont="1" applyFill="1" applyBorder="1" applyAlignment="1">
      <alignment horizontal="left" wrapText="1"/>
    </xf>
    <xf numFmtId="0" fontId="104" fillId="45" borderId="29" xfId="8733" applyFont="1" applyFill="1" applyBorder="1" applyAlignment="1">
      <alignment horizontal="left" wrapText="1"/>
    </xf>
    <xf numFmtId="0" fontId="104" fillId="45" borderId="31" xfId="8733" applyFont="1" applyFill="1" applyBorder="1" applyAlignment="1">
      <alignment horizontal="left" wrapText="1"/>
    </xf>
    <xf numFmtId="0" fontId="104" fillId="45" borderId="73" xfId="8733" applyFont="1" applyFill="1" applyBorder="1" applyAlignment="1">
      <alignment horizontal="left" wrapText="1"/>
    </xf>
    <xf numFmtId="0" fontId="104" fillId="45" borderId="42" xfId="8733" applyFont="1" applyFill="1" applyBorder="1" applyAlignment="1">
      <alignment horizontal="left" wrapText="1"/>
    </xf>
    <xf numFmtId="0" fontId="104" fillId="45" borderId="44" xfId="8733" applyFont="1" applyFill="1" applyBorder="1" applyAlignment="1">
      <alignment horizontal="left" wrapText="1"/>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104" fillId="45" borderId="67" xfId="8733" applyFont="1" applyFill="1" applyBorder="1" applyAlignment="1">
      <alignment horizontal="center"/>
    </xf>
    <xf numFmtId="0" fontId="104" fillId="45" borderId="68" xfId="8733" applyFont="1" applyFill="1" applyBorder="1" applyAlignment="1">
      <alignment horizontal="center"/>
    </xf>
    <xf numFmtId="0" fontId="168" fillId="45" borderId="68" xfId="8733" applyFont="1" applyFill="1" applyBorder="1" applyAlignment="1">
      <alignment horizontal="center"/>
    </xf>
    <xf numFmtId="0" fontId="168" fillId="45" borderId="71" xfId="8733" applyFont="1" applyFill="1" applyBorder="1" applyAlignment="1">
      <alignment horizontal="center"/>
    </xf>
    <xf numFmtId="0" fontId="175" fillId="51" borderId="11" xfId="8733" applyFont="1" applyFill="1" applyBorder="1" applyAlignment="1">
      <alignment horizontal="center"/>
    </xf>
    <xf numFmtId="0" fontId="175" fillId="51" borderId="76" xfId="8733" applyFont="1" applyFill="1" applyBorder="1" applyAlignment="1">
      <alignment horizontal="center"/>
    </xf>
    <xf numFmtId="0" fontId="176" fillId="45" borderId="72" xfId="8733" applyFont="1" applyFill="1" applyBorder="1" applyAlignment="1">
      <alignment horizontal="right"/>
    </xf>
    <xf numFmtId="0" fontId="176" fillId="45" borderId="11" xfId="8733" applyFont="1" applyFill="1" applyBorder="1" applyAlignment="1">
      <alignment horizontal="right"/>
    </xf>
    <xf numFmtId="168" fontId="176" fillId="48" borderId="11" xfId="700" applyNumberFormat="1" applyFont="1" applyFill="1" applyBorder="1" applyAlignment="1" applyProtection="1">
      <alignment horizontal="left"/>
      <protection locked="0"/>
    </xf>
    <xf numFmtId="168" fontId="174" fillId="44" borderId="11" xfId="700" applyNumberFormat="1" applyFont="1" applyFill="1" applyBorder="1" applyAlignment="1" applyProtection="1">
      <alignment horizontal="left"/>
      <protection locked="0"/>
    </xf>
    <xf numFmtId="0" fontId="104" fillId="45" borderId="71" xfId="8733" applyFont="1" applyFill="1" applyBorder="1" applyAlignment="1">
      <alignment horizontal="center"/>
    </xf>
    <xf numFmtId="0" fontId="168" fillId="45" borderId="67" xfId="8733" applyFont="1" applyFill="1" applyBorder="1" applyAlignment="1">
      <alignment horizontal="left"/>
    </xf>
    <xf numFmtId="0" fontId="168" fillId="45" borderId="68" xfId="8733" applyFont="1" applyFill="1" applyBorder="1" applyAlignment="1">
      <alignment horizontal="left"/>
    </xf>
    <xf numFmtId="0" fontId="168" fillId="45" borderId="71" xfId="8733" applyFont="1" applyFill="1" applyBorder="1" applyAlignment="1">
      <alignment horizontal="left"/>
    </xf>
    <xf numFmtId="0" fontId="104" fillId="45" borderId="72" xfId="8733" applyFont="1" applyFill="1" applyBorder="1" applyAlignment="1">
      <alignment horizontal="center"/>
    </xf>
    <xf numFmtId="0" fontId="104" fillId="45" borderId="11" xfId="8733" applyFont="1" applyFill="1" applyBorder="1" applyAlignment="1">
      <alignment horizontal="center"/>
    </xf>
    <xf numFmtId="0" fontId="104" fillId="45" borderId="76" xfId="8733" applyFont="1" applyFill="1" applyBorder="1" applyAlignment="1">
      <alignment horizontal="center"/>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14" fontId="174" fillId="48" borderId="11" xfId="8733" applyNumberFormat="1" applyFont="1" applyFill="1" applyBorder="1" applyAlignment="1" applyProtection="1">
      <alignment horizontal="center"/>
      <protection locked="0"/>
    </xf>
    <xf numFmtId="14" fontId="174" fillId="48" borderId="76" xfId="8733" applyNumberFormat="1" applyFont="1" applyFill="1" applyBorder="1" applyAlignment="1" applyProtection="1">
      <alignment horizontal="center"/>
      <protection locked="0"/>
    </xf>
    <xf numFmtId="0" fontId="174" fillId="48" borderId="69" xfId="8733" applyFont="1" applyFill="1" applyBorder="1" applyAlignment="1" applyProtection="1">
      <alignment horizontal="center"/>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4" fontId="174" fillId="48" borderId="77" xfId="8733" applyNumberFormat="1" applyFont="1" applyFill="1" applyBorder="1" applyAlignment="1" applyProtection="1">
      <alignment horizontal="center"/>
      <protection locked="0"/>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77" fillId="48" borderId="11" xfId="8733" applyFont="1" applyFill="1" applyBorder="1" applyAlignment="1" applyProtection="1">
      <alignment horizontal="left"/>
      <protection locked="0"/>
    </xf>
    <xf numFmtId="14" fontId="176" fillId="48" borderId="11" xfId="8733" applyNumberFormat="1" applyFont="1" applyFill="1" applyBorder="1" applyAlignment="1" applyProtection="1">
      <alignment horizontal="center"/>
      <protection locked="0"/>
    </xf>
    <xf numFmtId="168" fontId="176" fillId="48" borderId="11" xfId="8734" applyNumberFormat="1" applyFont="1" applyFill="1" applyBorder="1" applyAlignment="1" applyProtection="1">
      <alignment horizontal="center"/>
      <protection locked="0"/>
    </xf>
    <xf numFmtId="168" fontId="176" fillId="48" borderId="76" xfId="8734" applyNumberFormat="1" applyFont="1" applyFill="1" applyBorder="1" applyAlignment="1" applyProtection="1">
      <alignment horizontal="center"/>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7" fillId="48" borderId="70" xfId="8733" applyFont="1" applyFill="1" applyBorder="1" applyAlignment="1" applyProtection="1">
      <alignment horizontal="left"/>
      <protection locked="0"/>
    </xf>
    <xf numFmtId="0" fontId="176" fillId="48" borderId="70" xfId="8733" applyFont="1" applyFill="1" applyBorder="1" applyAlignment="1" applyProtection="1">
      <alignment horizontal="center"/>
      <protection locked="0"/>
    </xf>
    <xf numFmtId="14" fontId="176" fillId="48" borderId="70" xfId="8733" applyNumberFormat="1" applyFont="1" applyFill="1" applyBorder="1" applyAlignment="1" applyProtection="1">
      <alignment horizontal="center"/>
      <protection locked="0"/>
    </xf>
    <xf numFmtId="168" fontId="176" fillId="48" borderId="70" xfId="8734" applyNumberFormat="1" applyFont="1" applyFill="1" applyBorder="1" applyAlignment="1" applyProtection="1">
      <alignment horizontal="center"/>
      <protection locked="0"/>
    </xf>
    <xf numFmtId="168" fontId="176" fillId="48" borderId="77" xfId="8734" applyNumberFormat="1" applyFont="1" applyFill="1" applyBorder="1" applyAlignment="1" applyProtection="1">
      <alignment horizontal="center"/>
      <protection locked="0"/>
    </xf>
    <xf numFmtId="0" fontId="178" fillId="45" borderId="69" xfId="8733" applyFont="1" applyFill="1" applyBorder="1" applyAlignment="1">
      <alignment horizontal="left"/>
    </xf>
    <xf numFmtId="0" fontId="178" fillId="45" borderId="70" xfId="8733" applyFont="1" applyFill="1" applyBorder="1" applyAlignment="1">
      <alignment horizontal="left"/>
    </xf>
    <xf numFmtId="0" fontId="4" fillId="48" borderId="70" xfId="8733" applyFill="1" applyBorder="1" applyAlignment="1" applyProtection="1">
      <alignment horizontal="center"/>
      <protection locked="0"/>
    </xf>
    <xf numFmtId="0" fontId="4" fillId="48" borderId="77" xfId="8733" applyFill="1" applyBorder="1" applyAlignment="1" applyProtection="1">
      <alignment horizontal="center"/>
      <protection locked="0"/>
    </xf>
    <xf numFmtId="0" fontId="168" fillId="45" borderId="67" xfId="8733" applyFont="1" applyFill="1" applyBorder="1" applyAlignment="1">
      <alignment horizontal="center"/>
    </xf>
    <xf numFmtId="0" fontId="167" fillId="45" borderId="11" xfId="8733" applyFont="1" applyFill="1" applyBorder="1" applyAlignment="1">
      <alignment horizontal="center"/>
    </xf>
    <xf numFmtId="0" fontId="178" fillId="45" borderId="72" xfId="8733" applyFont="1" applyFill="1" applyBorder="1" applyAlignment="1">
      <alignment horizontal="left"/>
    </xf>
    <xf numFmtId="0" fontId="178" fillId="45" borderId="11" xfId="8733" applyFont="1" applyFill="1" applyBorder="1" applyAlignment="1">
      <alignment horizontal="left"/>
    </xf>
    <xf numFmtId="0" fontId="4" fillId="48" borderId="11" xfId="8733" applyFill="1" applyBorder="1" applyAlignment="1" applyProtection="1">
      <alignment horizontal="center"/>
      <protection locked="0"/>
    </xf>
    <xf numFmtId="0" fontId="4" fillId="48" borderId="76" xfId="8733" applyFill="1" applyBorder="1" applyAlignment="1" applyProtection="1">
      <alignment horizontal="center"/>
      <protection locked="0"/>
    </xf>
    <xf numFmtId="0" fontId="167" fillId="45" borderId="11" xfId="8733" applyFont="1" applyFill="1" applyBorder="1" applyAlignment="1">
      <alignment horizontal="center" wrapText="1"/>
    </xf>
    <xf numFmtId="0" fontId="167" fillId="45" borderId="76" xfId="8733" applyFont="1" applyFill="1" applyBorder="1" applyAlignment="1">
      <alignment horizontal="center" wrapText="1"/>
    </xf>
    <xf numFmtId="0" fontId="167" fillId="48" borderId="90" xfId="8733" applyFont="1" applyFill="1" applyBorder="1" applyAlignment="1">
      <alignment horizontal="left"/>
    </xf>
    <xf numFmtId="0" fontId="167" fillId="48" borderId="4" xfId="8733" applyFont="1" applyFill="1" applyBorder="1" applyAlignment="1">
      <alignment horizontal="left"/>
    </xf>
    <xf numFmtId="0" fontId="167" fillId="48" borderId="5" xfId="8733"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7" fillId="45" borderId="72" xfId="8733" applyFont="1" applyFill="1" applyBorder="1" applyAlignment="1">
      <alignment horizontal="left"/>
    </xf>
    <xf numFmtId="0" fontId="167" fillId="45" borderId="11" xfId="8733" applyFont="1" applyFill="1" applyBorder="1" applyAlignment="1">
      <alignment horizontal="left"/>
    </xf>
    <xf numFmtId="0" fontId="179" fillId="48" borderId="11" xfId="8733" applyFont="1" applyFill="1" applyBorder="1" applyAlignment="1" applyProtection="1">
      <alignment horizontal="left"/>
      <protection locked="0"/>
    </xf>
    <xf numFmtId="0" fontId="179" fillId="48" borderId="76" xfId="8733" applyFont="1" applyFill="1" applyBorder="1" applyAlignment="1" applyProtection="1">
      <alignment horizontal="left"/>
      <protection locked="0"/>
    </xf>
    <xf numFmtId="0" fontId="176" fillId="48" borderId="72" xfId="8733" applyFont="1" applyFill="1" applyBorder="1" applyAlignment="1" applyProtection="1">
      <alignment horizontal="left" vertical="top"/>
      <protection locked="0"/>
    </xf>
    <xf numFmtId="0" fontId="176" fillId="48" borderId="11" xfId="8733" applyFont="1" applyFill="1" applyBorder="1" applyAlignment="1" applyProtection="1">
      <alignment horizontal="left" vertical="top"/>
      <protection locked="0"/>
    </xf>
    <xf numFmtId="0" fontId="176" fillId="48" borderId="76" xfId="8733" applyFont="1" applyFill="1" applyBorder="1" applyAlignment="1" applyProtection="1">
      <alignment horizontal="left" vertical="top"/>
      <protection locked="0"/>
    </xf>
    <xf numFmtId="0" fontId="176" fillId="48" borderId="69" xfId="8733" applyFont="1" applyFill="1" applyBorder="1" applyAlignment="1" applyProtection="1">
      <alignment horizontal="left" vertical="top"/>
      <protection locked="0"/>
    </xf>
    <xf numFmtId="0" fontId="176" fillId="48" borderId="70" xfId="8733" applyFont="1" applyFill="1" applyBorder="1" applyAlignment="1" applyProtection="1">
      <alignment horizontal="left" vertical="top"/>
      <protection locked="0"/>
    </xf>
    <xf numFmtId="0" fontId="176" fillId="48" borderId="77" xfId="8733" applyFont="1" applyFill="1" applyBorder="1" applyAlignment="1" applyProtection="1">
      <alignment horizontal="left" vertical="top"/>
      <protection locked="0"/>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81" xfId="8733" applyFont="1" applyFill="1" applyBorder="1" applyAlignment="1" applyProtection="1">
      <alignment horizontal="center"/>
      <protection locked="0"/>
    </xf>
    <xf numFmtId="0" fontId="168" fillId="45" borderId="93" xfId="8733" applyFont="1" applyFill="1" applyBorder="1" applyAlignment="1">
      <alignment horizontal="center"/>
    </xf>
    <xf numFmtId="0" fontId="168" fillId="45" borderId="92" xfId="8733" applyFont="1" applyFill="1" applyBorder="1" applyAlignment="1">
      <alignment horizontal="center"/>
    </xf>
    <xf numFmtId="0" fontId="168" fillId="45" borderId="91" xfId="8733" applyFont="1" applyFill="1" applyBorder="1" applyAlignment="1">
      <alignment horizontal="center"/>
    </xf>
    <xf numFmtId="0" fontId="175" fillId="45" borderId="11" xfId="8733" applyFont="1" applyFill="1" applyBorder="1" applyAlignment="1">
      <alignment horizontal="center"/>
    </xf>
    <xf numFmtId="0" fontId="181" fillId="45" borderId="11" xfId="8733" applyFont="1" applyFill="1" applyBorder="1" applyAlignment="1">
      <alignment horizontal="left"/>
    </xf>
    <xf numFmtId="0" fontId="181" fillId="45" borderId="76" xfId="8733" applyFont="1" applyFill="1" applyBorder="1" applyAlignment="1">
      <alignment horizontal="left"/>
    </xf>
    <xf numFmtId="0" fontId="4" fillId="51" borderId="70" xfId="8733" applyFill="1" applyBorder="1" applyAlignment="1" applyProtection="1">
      <alignment horizontal="center"/>
      <protection locked="0"/>
    </xf>
    <xf numFmtId="0" fontId="4" fillId="51" borderId="77" xfId="8733" applyFill="1" applyBorder="1" applyAlignment="1" applyProtection="1">
      <alignment horizontal="center"/>
      <protection locked="0"/>
    </xf>
    <xf numFmtId="0" fontId="104" fillId="45" borderId="67" xfId="8733" applyFont="1" applyFill="1" applyBorder="1" applyAlignment="1" applyProtection="1">
      <alignment horizontal="left" vertical="center" wrapText="1"/>
      <protection locked="0"/>
    </xf>
    <xf numFmtId="0" fontId="104" fillId="45" borderId="68" xfId="8733" applyFont="1" applyFill="1" applyBorder="1" applyAlignment="1" applyProtection="1">
      <alignment horizontal="left" vertical="center" wrapText="1"/>
      <protection locked="0"/>
    </xf>
    <xf numFmtId="0" fontId="104" fillId="45" borderId="72" xfId="8733" applyFont="1" applyFill="1" applyBorder="1" applyAlignment="1" applyProtection="1">
      <alignment horizontal="left" vertical="center" wrapText="1"/>
      <protection locked="0"/>
    </xf>
    <xf numFmtId="0" fontId="104" fillId="45" borderId="11" xfId="8733" applyFont="1" applyFill="1" applyBorder="1" applyAlignment="1" applyProtection="1">
      <alignment horizontal="left" vertical="center" wrapText="1"/>
      <protection locked="0"/>
    </xf>
    <xf numFmtId="0" fontId="171" fillId="48" borderId="68" xfId="8733" applyFont="1" applyFill="1" applyBorder="1" applyAlignment="1" applyProtection="1">
      <alignment horizontal="left" vertical="center" wrapText="1"/>
      <protection locked="0"/>
    </xf>
    <xf numFmtId="0" fontId="171" fillId="48" borderId="71" xfId="8733" applyFont="1" applyFill="1" applyBorder="1" applyAlignment="1" applyProtection="1">
      <alignment horizontal="left" vertical="center" wrapText="1"/>
      <protection locked="0"/>
    </xf>
    <xf numFmtId="0" fontId="171" fillId="48" borderId="11" xfId="8733" applyFont="1" applyFill="1" applyBorder="1" applyAlignment="1" applyProtection="1">
      <alignment horizontal="left" vertical="center" wrapText="1"/>
      <protection locked="0"/>
    </xf>
    <xf numFmtId="0" fontId="171" fillId="48" borderId="76" xfId="8733" applyFont="1" applyFill="1" applyBorder="1" applyAlignment="1" applyProtection="1">
      <alignment horizontal="left" vertical="center" wrapText="1"/>
      <protection locked="0"/>
    </xf>
    <xf numFmtId="0" fontId="174" fillId="48" borderId="72" xfId="8733" applyFont="1" applyFill="1" applyBorder="1" applyAlignment="1" applyProtection="1">
      <alignment horizontal="left" vertical="top" wrapText="1"/>
      <protection locked="0"/>
    </xf>
    <xf numFmtId="0" fontId="174" fillId="48" borderId="11" xfId="8733" applyFont="1" applyFill="1" applyBorder="1" applyAlignment="1" applyProtection="1">
      <alignment horizontal="left" vertical="top" wrapText="1"/>
      <protection locked="0"/>
    </xf>
    <xf numFmtId="0" fontId="174" fillId="48" borderId="69" xfId="8733" applyFont="1" applyFill="1" applyBorder="1" applyAlignment="1" applyProtection="1">
      <alignment horizontal="left" vertical="top" wrapText="1"/>
      <protection locked="0"/>
    </xf>
    <xf numFmtId="0" fontId="174" fillId="48" borderId="70"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center" vertical="center" wrapText="1"/>
      <protection locked="0"/>
    </xf>
    <xf numFmtId="0" fontId="171" fillId="48" borderId="76" xfId="8733" applyFont="1" applyFill="1" applyBorder="1" applyAlignment="1" applyProtection="1">
      <alignment horizontal="center" vertical="center" wrapText="1"/>
      <protection locked="0"/>
    </xf>
    <xf numFmtId="0" fontId="171" fillId="48" borderId="70" xfId="8733" applyFont="1" applyFill="1" applyBorder="1" applyAlignment="1" applyProtection="1">
      <alignment horizontal="center" vertical="center" wrapText="1"/>
      <protection locked="0"/>
    </xf>
    <xf numFmtId="0" fontId="171" fillId="48" borderId="77" xfId="8733" applyFont="1" applyFill="1" applyBorder="1" applyAlignment="1" applyProtection="1">
      <alignment horizontal="center" vertical="center" wrapText="1"/>
      <protection locked="0"/>
    </xf>
    <xf numFmtId="0" fontId="104" fillId="45" borderId="67" xfId="8733" applyFont="1" applyFill="1" applyBorder="1" applyAlignment="1">
      <alignment horizontal="left" wrapText="1"/>
    </xf>
    <xf numFmtId="0" fontId="104" fillId="45" borderId="68" xfId="8733" applyFont="1" applyFill="1" applyBorder="1" applyAlignment="1">
      <alignment horizontal="left" wrapText="1"/>
    </xf>
    <xf numFmtId="0" fontId="104" fillId="45" borderId="71" xfId="8733" applyFont="1" applyFill="1" applyBorder="1" applyAlignment="1">
      <alignment horizontal="left" wrapText="1"/>
    </xf>
    <xf numFmtId="0" fontId="104" fillId="45" borderId="72" xfId="8733" applyFont="1" applyFill="1" applyBorder="1" applyAlignment="1">
      <alignment horizontal="left" wrapText="1"/>
    </xf>
    <xf numFmtId="0" fontId="104" fillId="45" borderId="11" xfId="8733" applyFont="1" applyFill="1" applyBorder="1" applyAlignment="1">
      <alignment horizontal="left" wrapText="1"/>
    </xf>
    <xf numFmtId="0" fontId="104" fillId="45" borderId="76" xfId="8733" applyFont="1" applyFill="1" applyBorder="1" applyAlignment="1">
      <alignment horizontal="left" wrapText="1"/>
    </xf>
    <xf numFmtId="0" fontId="104" fillId="45" borderId="65" xfId="8733" applyFont="1" applyFill="1" applyBorder="1" applyAlignment="1">
      <alignment horizontal="center"/>
    </xf>
    <xf numFmtId="0" fontId="104" fillId="45" borderId="29" xfId="8733" applyFont="1" applyFill="1" applyBorder="1" applyAlignment="1">
      <alignment horizontal="center"/>
    </xf>
    <xf numFmtId="0" fontId="104" fillId="45" borderId="31" xfId="8733" applyFont="1" applyFill="1" applyBorder="1" applyAlignment="1">
      <alignment horizontal="center"/>
    </xf>
    <xf numFmtId="0" fontId="175" fillId="45" borderId="69" xfId="8733" applyFont="1" applyFill="1" applyBorder="1" applyAlignment="1">
      <alignment horizontal="center"/>
    </xf>
    <xf numFmtId="0" fontId="175" fillId="45" borderId="70" xfId="8733" applyFont="1" applyFill="1" applyBorder="1" applyAlignment="1">
      <alignment horizontal="center"/>
    </xf>
    <xf numFmtId="0" fontId="175" fillId="45" borderId="72" xfId="8733" applyFont="1" applyFill="1" applyBorder="1" applyAlignment="1">
      <alignment horizontal="center"/>
    </xf>
    <xf numFmtId="10" fontId="4" fillId="48" borderId="94" xfId="8733" applyNumberFormat="1" applyFill="1" applyBorder="1" applyAlignment="1" applyProtection="1">
      <alignment horizontal="center"/>
      <protection locked="0"/>
    </xf>
    <xf numFmtId="10" fontId="4" fillId="48" borderId="86" xfId="8733" applyNumberFormat="1" applyFill="1" applyBorder="1" applyAlignment="1" applyProtection="1">
      <alignment horizontal="center"/>
      <protection locked="0"/>
    </xf>
    <xf numFmtId="10" fontId="4" fillId="48" borderId="85" xfId="8733" applyNumberFormat="1" applyFill="1" applyBorder="1" applyAlignment="1" applyProtection="1">
      <alignment horizontal="center"/>
      <protection locked="0"/>
    </xf>
    <xf numFmtId="0" fontId="175" fillId="45" borderId="11" xfId="8733" applyFont="1" applyFill="1" applyBorder="1" applyAlignment="1">
      <alignment horizontal="center" wrapText="1"/>
    </xf>
    <xf numFmtId="0" fontId="167" fillId="45" borderId="76" xfId="8733" applyFont="1" applyFill="1" applyBorder="1" applyAlignment="1">
      <alignment horizontal="center"/>
    </xf>
    <xf numFmtId="0" fontId="171" fillId="48" borderId="68" xfId="8733" applyFont="1" applyFill="1" applyBorder="1" applyAlignment="1" applyProtection="1">
      <alignment horizontal="left" wrapText="1"/>
      <protection locked="0"/>
    </xf>
    <xf numFmtId="0" fontId="171" fillId="48" borderId="71" xfId="8733" applyFont="1" applyFill="1" applyBorder="1" applyAlignment="1" applyProtection="1">
      <alignment horizontal="left" wrapText="1"/>
      <protection locked="0"/>
    </xf>
    <xf numFmtId="0" fontId="171" fillId="48" borderId="11" xfId="8733" applyFont="1" applyFill="1" applyBorder="1" applyAlignment="1" applyProtection="1">
      <alignment horizontal="left" wrapText="1"/>
      <protection locked="0"/>
    </xf>
    <xf numFmtId="0" fontId="171" fillId="48" borderId="76" xfId="8733" applyFont="1" applyFill="1" applyBorder="1" applyAlignment="1" applyProtection="1">
      <alignment horizontal="left" wrapText="1"/>
      <protection locked="0"/>
    </xf>
    <xf numFmtId="0" fontId="4" fillId="48" borderId="9" xfId="8733" applyFill="1" applyBorder="1" applyAlignment="1" applyProtection="1">
      <alignment horizontal="center"/>
      <protection locked="0"/>
    </xf>
    <xf numFmtId="0" fontId="4" fillId="48" borderId="6" xfId="8733" applyFill="1" applyBorder="1" applyAlignment="1" applyProtection="1">
      <alignment horizontal="center"/>
      <protection locked="0"/>
    </xf>
    <xf numFmtId="0" fontId="4" fillId="48" borderId="82" xfId="8733" applyFill="1" applyBorder="1" applyAlignment="1" applyProtection="1">
      <alignment horizontal="center"/>
      <protection locked="0"/>
    </xf>
    <xf numFmtId="0" fontId="175" fillId="45" borderId="97" xfId="8733" applyFont="1" applyFill="1" applyBorder="1" applyAlignment="1">
      <alignment horizontal="left"/>
    </xf>
    <xf numFmtId="0" fontId="175" fillId="45" borderId="2" xfId="8733" applyFont="1" applyFill="1" applyBorder="1" applyAlignment="1">
      <alignment horizontal="left"/>
    </xf>
    <xf numFmtId="0" fontId="175" fillId="45" borderId="7" xfId="8733" applyFont="1" applyFill="1" applyBorder="1" applyAlignment="1">
      <alignment horizontal="left"/>
    </xf>
    <xf numFmtId="10" fontId="4" fillId="0" borderId="94" xfId="8733" applyNumberFormat="1" applyBorder="1" applyAlignment="1">
      <alignment horizontal="center"/>
    </xf>
    <xf numFmtId="10" fontId="4" fillId="0" borderId="86" xfId="8733" applyNumberFormat="1" applyBorder="1" applyAlignment="1">
      <alignment horizontal="center"/>
    </xf>
    <xf numFmtId="10" fontId="4" fillId="0" borderId="85" xfId="8733" applyNumberFormat="1" applyBorder="1" applyAlignment="1">
      <alignment horizontal="center"/>
    </xf>
    <xf numFmtId="0" fontId="175" fillId="45" borderId="73" xfId="8733" applyFont="1" applyFill="1" applyBorder="1" applyAlignment="1">
      <alignment horizontal="left"/>
    </xf>
    <xf numFmtId="0" fontId="175" fillId="45" borderId="42" xfId="8733" applyFont="1" applyFill="1" applyBorder="1" applyAlignment="1">
      <alignment horizontal="left"/>
    </xf>
    <xf numFmtId="0" fontId="175" fillId="45" borderId="96" xfId="8733" applyFont="1" applyFill="1" applyBorder="1" applyAlignment="1">
      <alignment horizontal="left"/>
    </xf>
    <xf numFmtId="0" fontId="104" fillId="45" borderId="67" xfId="8733" applyFont="1" applyFill="1" applyBorder="1" applyAlignment="1">
      <alignment horizontal="center" wrapText="1"/>
    </xf>
    <xf numFmtId="0" fontId="104" fillId="45" borderId="68" xfId="8733" applyFont="1" applyFill="1" applyBorder="1" applyAlignment="1">
      <alignment horizontal="center" wrapText="1"/>
    </xf>
    <xf numFmtId="0" fontId="104" fillId="45" borderId="71" xfId="8733" applyFont="1" applyFill="1" applyBorder="1" applyAlignment="1">
      <alignment horizontal="center" wrapText="1"/>
    </xf>
    <xf numFmtId="0" fontId="176" fillId="48" borderId="72" xfId="8733" applyFont="1" applyFill="1" applyBorder="1" applyAlignment="1" applyProtection="1">
      <alignment horizontal="right"/>
      <protection locked="0"/>
    </xf>
    <xf numFmtId="0" fontId="176" fillId="48" borderId="11" xfId="8733" applyFont="1" applyFill="1" applyBorder="1" applyAlignment="1" applyProtection="1">
      <alignment horizontal="right"/>
      <protection locked="0"/>
    </xf>
    <xf numFmtId="168" fontId="176" fillId="48" borderId="76" xfId="700" applyNumberFormat="1" applyFont="1" applyFill="1" applyBorder="1" applyAlignment="1" applyProtection="1">
      <alignment horizontal="left"/>
      <protection locked="0"/>
    </xf>
    <xf numFmtId="0" fontId="168" fillId="45" borderId="98" xfId="8733" applyFont="1" applyFill="1" applyBorder="1" applyAlignment="1">
      <alignment horizontal="center"/>
    </xf>
    <xf numFmtId="0" fontId="168" fillId="45" borderId="13" xfId="8733"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68" fillId="45" borderId="89" xfId="8733" applyFont="1" applyFill="1" applyBorder="1" applyAlignment="1">
      <alignment horizontal="right"/>
    </xf>
    <xf numFmtId="0" fontId="168" fillId="45" borderId="43" xfId="8733" applyFont="1" applyFill="1" applyBorder="1" applyAlignment="1">
      <alignment horizontal="right"/>
    </xf>
    <xf numFmtId="168" fontId="168" fillId="45" borderId="43" xfId="8733" applyNumberFormat="1" applyFont="1" applyFill="1" applyBorder="1" applyAlignment="1">
      <alignment horizontal="left"/>
    </xf>
    <xf numFmtId="168" fontId="168" fillId="45" borderId="88" xfId="8733" applyNumberFormat="1" applyFont="1" applyFill="1" applyBorder="1" applyAlignment="1">
      <alignment horizontal="left"/>
    </xf>
    <xf numFmtId="0" fontId="174" fillId="48" borderId="68" xfId="8733" applyFont="1" applyFill="1" applyBorder="1" applyAlignment="1" applyProtection="1">
      <alignment horizontal="left"/>
      <protection locked="0"/>
    </xf>
    <xf numFmtId="0" fontId="174" fillId="48" borderId="71" xfId="8733" applyFont="1" applyFill="1" applyBorder="1" applyAlignment="1" applyProtection="1">
      <alignment horizontal="left"/>
      <protection locked="0"/>
    </xf>
    <xf numFmtId="0" fontId="168" fillId="45" borderId="69" xfId="8733" applyFont="1" applyFill="1" applyBorder="1" applyAlignment="1">
      <alignment horizontal="center"/>
    </xf>
    <xf numFmtId="0" fontId="168"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0" fontId="171" fillId="48" borderId="74" xfId="8733" applyFont="1" applyFill="1" applyBorder="1" applyAlignment="1" applyProtection="1">
      <alignment horizontal="left"/>
      <protection locked="0"/>
    </xf>
    <xf numFmtId="0" fontId="168" fillId="45" borderId="72" xfId="8733" applyFont="1" applyFill="1" applyBorder="1" applyAlignment="1">
      <alignment horizontal="center"/>
    </xf>
    <xf numFmtId="0" fontId="168" fillId="45" borderId="11" xfId="8733" applyFont="1" applyFill="1" applyBorder="1" applyAlignment="1">
      <alignment horizontal="center"/>
    </xf>
    <xf numFmtId="0" fontId="168" fillId="45" borderId="3" xfId="8733" applyFont="1" applyFill="1" applyBorder="1" applyAlignment="1">
      <alignment horizontal="center"/>
    </xf>
    <xf numFmtId="0" fontId="168" fillId="45" borderId="4" xfId="8733" applyFont="1" applyFill="1" applyBorder="1" applyAlignment="1">
      <alignment horizontal="center"/>
    </xf>
    <xf numFmtId="0" fontId="168" fillId="45" borderId="81" xfId="8733" applyFont="1" applyFill="1" applyBorder="1" applyAlignment="1">
      <alignment horizontal="center"/>
    </xf>
    <xf numFmtId="0" fontId="104" fillId="45" borderId="69" xfId="8733" applyFont="1" applyFill="1" applyBorder="1" applyAlignment="1">
      <alignment horizontal="center"/>
    </xf>
    <xf numFmtId="0" fontId="104" fillId="45" borderId="70" xfId="8733" applyFont="1" applyFill="1" applyBorder="1" applyAlignment="1">
      <alignment horizontal="center"/>
    </xf>
    <xf numFmtId="0" fontId="174" fillId="44" borderId="72" xfId="8733" applyFont="1" applyFill="1" applyBorder="1" applyAlignment="1" applyProtection="1">
      <alignment horizontal="right"/>
      <protection locked="0"/>
    </xf>
    <xf numFmtId="0" fontId="174" fillId="44" borderId="11" xfId="8733" applyFont="1" applyFill="1" applyBorder="1" applyAlignment="1" applyProtection="1">
      <alignment horizontal="right"/>
      <protection locked="0"/>
    </xf>
    <xf numFmtId="0" fontId="174" fillId="44" borderId="76" xfId="8733" applyFont="1" applyFill="1" applyBorder="1" applyAlignment="1" applyProtection="1">
      <alignment horizontal="right"/>
      <protection locked="0"/>
    </xf>
    <xf numFmtId="0" fontId="174" fillId="48" borderId="5" xfId="8733" applyFont="1" applyFill="1" applyBorder="1" applyAlignment="1" applyProtection="1">
      <alignment horizontal="left"/>
      <protection locked="0"/>
    </xf>
    <xf numFmtId="0" fontId="174" fillId="44" borderId="69" xfId="8733" applyFont="1" applyFill="1" applyBorder="1" applyAlignment="1" applyProtection="1">
      <alignment horizontal="right"/>
      <protection locked="0"/>
    </xf>
    <xf numFmtId="0" fontId="174" fillId="44" borderId="70" xfId="8733" applyFont="1" applyFill="1" applyBorder="1" applyAlignment="1" applyProtection="1">
      <alignment horizontal="right"/>
      <protection locked="0"/>
    </xf>
    <xf numFmtId="0" fontId="174" fillId="44" borderId="77" xfId="8733" applyFont="1" applyFill="1" applyBorder="1" applyAlignment="1" applyProtection="1">
      <alignment horizontal="right"/>
      <protection locked="0"/>
    </xf>
    <xf numFmtId="0" fontId="174" fillId="48" borderId="95" xfId="8733" applyFont="1" applyFill="1" applyBorder="1" applyAlignment="1" applyProtection="1">
      <alignment horizontal="left"/>
      <protection locked="0"/>
    </xf>
    <xf numFmtId="0" fontId="168" fillId="45" borderId="65" xfId="8733" applyFont="1" applyFill="1" applyBorder="1" applyAlignment="1">
      <alignment horizontal="center"/>
    </xf>
    <xf numFmtId="0" fontId="168" fillId="45" borderId="29" xfId="8733" applyFont="1" applyFill="1" applyBorder="1" applyAlignment="1">
      <alignment horizontal="center"/>
    </xf>
    <xf numFmtId="0" fontId="168" fillId="45" borderId="31"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 fontId="174" fillId="48" borderId="11" xfId="8733"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168" fontId="175" fillId="45" borderId="70" xfId="8734" applyNumberFormat="1" applyFont="1" applyFill="1" applyBorder="1" applyAlignment="1">
      <alignment horizontal="center"/>
    </xf>
    <xf numFmtId="1" fontId="175" fillId="45" borderId="70" xfId="8734" applyNumberFormat="1" applyFont="1" applyFill="1" applyBorder="1" applyAlignment="1">
      <alignment horizontal="center"/>
    </xf>
    <xf numFmtId="0" fontId="175" fillId="45" borderId="70" xfId="8734" applyNumberFormat="1" applyFont="1" applyFill="1" applyBorder="1" applyAlignment="1">
      <alignment horizontal="center"/>
    </xf>
    <xf numFmtId="0" fontId="175" fillId="45" borderId="77" xfId="8734" applyNumberFormat="1" applyFont="1" applyFill="1" applyBorder="1" applyAlignment="1">
      <alignment horizontal="center"/>
    </xf>
    <xf numFmtId="0" fontId="167" fillId="45" borderId="11" xfId="8733" applyFont="1" applyFill="1" applyBorder="1" applyAlignment="1">
      <alignment horizontal="center" vertical="center" wrapText="1"/>
    </xf>
    <xf numFmtId="0" fontId="167" fillId="45" borderId="76" xfId="8733" applyFont="1" applyFill="1" applyBorder="1" applyAlignment="1">
      <alignment horizontal="center" vertical="center" wrapText="1"/>
    </xf>
    <xf numFmtId="1" fontId="179" fillId="48" borderId="70" xfId="8733" applyNumberFormat="1" applyFont="1" applyFill="1" applyBorder="1" applyAlignment="1" applyProtection="1">
      <alignment horizontal="center"/>
      <protection locked="0"/>
    </xf>
    <xf numFmtId="1" fontId="179" fillId="48" borderId="94" xfId="8733" applyNumberFormat="1" applyFont="1" applyFill="1" applyBorder="1" applyAlignment="1" applyProtection="1">
      <alignment horizontal="center"/>
      <protection locked="0"/>
    </xf>
    <xf numFmtId="1" fontId="179" fillId="48" borderId="86" xfId="8733" applyNumberFormat="1" applyFont="1" applyFill="1" applyBorder="1" applyAlignment="1" applyProtection="1">
      <alignment horizontal="center"/>
      <protection locked="0"/>
    </xf>
    <xf numFmtId="1" fontId="179" fillId="48" borderId="95" xfId="8733" applyNumberFormat="1" applyFont="1" applyFill="1" applyBorder="1" applyAlignment="1" applyProtection="1">
      <alignment horizontal="center"/>
      <protection locked="0"/>
    </xf>
    <xf numFmtId="1" fontId="179" fillId="48" borderId="3" xfId="8733" applyNumberFormat="1" applyFont="1" applyFill="1" applyBorder="1" applyAlignment="1" applyProtection="1">
      <alignment horizontal="center"/>
      <protection locked="0"/>
    </xf>
    <xf numFmtId="1" fontId="179" fillId="48" borderId="4" xfId="8733" applyNumberFormat="1" applyFont="1" applyFill="1" applyBorder="1" applyAlignment="1" applyProtection="1">
      <alignment horizontal="center"/>
      <protection locked="0"/>
    </xf>
    <xf numFmtId="1" fontId="179" fillId="48" borderId="5" xfId="8733" applyNumberFormat="1" applyFont="1" applyFill="1" applyBorder="1" applyAlignment="1" applyProtection="1">
      <alignment horizontal="center"/>
      <protection locked="0"/>
    </xf>
    <xf numFmtId="1" fontId="167" fillId="44" borderId="3" xfId="8733" applyNumberFormat="1" applyFont="1" applyFill="1" applyBorder="1" applyAlignment="1">
      <alignment horizontal="center"/>
    </xf>
    <xf numFmtId="1" fontId="167" fillId="44" borderId="4" xfId="8733" applyNumberFormat="1" applyFont="1" applyFill="1" applyBorder="1" applyAlignment="1">
      <alignment horizontal="center"/>
    </xf>
    <xf numFmtId="1" fontId="167" fillId="44" borderId="5" xfId="8733" applyNumberFormat="1" applyFont="1" applyFill="1" applyBorder="1" applyAlignment="1">
      <alignment horizontal="center"/>
    </xf>
    <xf numFmtId="9" fontId="167" fillId="44" borderId="3" xfId="8735" applyFont="1" applyFill="1" applyBorder="1" applyAlignment="1">
      <alignment horizontal="center"/>
    </xf>
    <xf numFmtId="9" fontId="167" fillId="44" borderId="4" xfId="8735" applyFont="1" applyFill="1" applyBorder="1" applyAlignment="1">
      <alignment horizontal="center"/>
    </xf>
    <xf numFmtId="9" fontId="167" fillId="44" borderId="81" xfId="8735" applyFont="1" applyFill="1" applyBorder="1" applyAlignment="1">
      <alignment horizontal="center"/>
    </xf>
    <xf numFmtId="0" fontId="174" fillId="48" borderId="69" xfId="8733" applyFont="1" applyFill="1" applyBorder="1" applyAlignment="1" applyProtection="1">
      <alignment horizontal="right"/>
      <protection locked="0"/>
    </xf>
    <xf numFmtId="0" fontId="174" fillId="48" borderId="70" xfId="8733" applyFont="1" applyFill="1" applyBorder="1" applyAlignment="1" applyProtection="1">
      <alignment horizontal="right"/>
      <protection locked="0"/>
    </xf>
    <xf numFmtId="0" fontId="179" fillId="48" borderId="70" xfId="8733" applyFont="1" applyFill="1" applyBorder="1" applyAlignment="1" applyProtection="1">
      <alignment horizontal="center"/>
      <protection locked="0"/>
    </xf>
    <xf numFmtId="9" fontId="167" fillId="44" borderId="94" xfId="8735" applyFont="1" applyFill="1" applyBorder="1" applyAlignment="1">
      <alignment horizontal="center"/>
    </xf>
    <xf numFmtId="9" fontId="167" fillId="44" borderId="86" xfId="8735" applyFont="1" applyFill="1" applyBorder="1" applyAlignment="1">
      <alignment horizontal="center"/>
    </xf>
    <xf numFmtId="9" fontId="167" fillId="44" borderId="85" xfId="8735" applyFont="1" applyFill="1" applyBorder="1" applyAlignment="1">
      <alignment horizontal="center"/>
    </xf>
    <xf numFmtId="0" fontId="179" fillId="48" borderId="11" xfId="8733" applyFont="1" applyFill="1" applyBorder="1" applyAlignment="1" applyProtection="1">
      <alignment horizontal="center"/>
      <protection locked="0"/>
    </xf>
    <xf numFmtId="1" fontId="179" fillId="48" borderId="11" xfId="8733" applyNumberFormat="1" applyFont="1" applyFill="1" applyBorder="1" applyAlignment="1" applyProtection="1">
      <alignment horizontal="center"/>
      <protection locked="0"/>
    </xf>
    <xf numFmtId="0" fontId="175" fillId="44" borderId="101" xfId="8733" applyFont="1" applyFill="1" applyBorder="1" applyAlignment="1">
      <alignment horizontal="center"/>
    </xf>
    <xf numFmtId="0" fontId="175" fillId="44" borderId="42" xfId="8733" applyFont="1" applyFill="1" applyBorder="1" applyAlignment="1">
      <alignment horizontal="center"/>
    </xf>
    <xf numFmtId="0" fontId="175" fillId="44" borderId="96" xfId="8733"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3" applyFont="1" applyFill="1" applyBorder="1" applyAlignment="1">
      <alignment horizontal="center"/>
    </xf>
    <xf numFmtId="0" fontId="168" fillId="45" borderId="79" xfId="8733" applyFont="1" applyFill="1" applyBorder="1" applyAlignment="1">
      <alignment horizontal="center"/>
    </xf>
    <xf numFmtId="0" fontId="168" fillId="45" borderId="78" xfId="8733" applyFont="1" applyFill="1" applyBorder="1" applyAlignment="1">
      <alignment horizontal="center"/>
    </xf>
    <xf numFmtId="0" fontId="167" fillId="45" borderId="98" xfId="8733" applyFont="1" applyFill="1" applyBorder="1" applyAlignment="1">
      <alignment horizontal="center" vertical="center" wrapText="1"/>
    </xf>
    <xf numFmtId="0" fontId="167" fillId="45" borderId="13" xfId="8733" applyFont="1" applyFill="1" applyBorder="1" applyAlignment="1">
      <alignment horizontal="center" vertical="center"/>
    </xf>
    <xf numFmtId="0" fontId="167" fillId="45" borderId="72" xfId="8733" applyFont="1" applyFill="1" applyBorder="1" applyAlignment="1">
      <alignment horizontal="center" vertical="center"/>
    </xf>
    <xf numFmtId="0" fontId="167" fillId="45" borderId="11" xfId="8733" applyFont="1" applyFill="1" applyBorder="1" applyAlignment="1">
      <alignment horizontal="center" vertical="center"/>
    </xf>
    <xf numFmtId="0" fontId="175" fillId="45" borderId="13" xfId="8733" applyFont="1" applyFill="1" applyBorder="1" applyAlignment="1">
      <alignment horizontal="center" vertical="center" wrapText="1"/>
    </xf>
    <xf numFmtId="0" fontId="175" fillId="45" borderId="13" xfId="8733" applyFont="1" applyFill="1" applyBorder="1" applyAlignment="1">
      <alignment horizontal="center" vertical="center"/>
    </xf>
    <xf numFmtId="0" fontId="175" fillId="45" borderId="11" xfId="8733" applyFont="1" applyFill="1" applyBorder="1" applyAlignment="1">
      <alignment horizontal="center" vertical="center"/>
    </xf>
    <xf numFmtId="0" fontId="175" fillId="45" borderId="9" xfId="8733" applyFont="1" applyFill="1" applyBorder="1" applyAlignment="1">
      <alignment horizontal="center" vertical="center"/>
    </xf>
    <xf numFmtId="0" fontId="175" fillId="45" borderId="3" xfId="8733" applyFont="1" applyFill="1" applyBorder="1" applyAlignment="1">
      <alignment horizontal="center" vertic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7" fillId="45" borderId="65" xfId="8733" applyFont="1" applyFill="1" applyBorder="1" applyAlignment="1">
      <alignment horizontal="center" vertical="center" wrapText="1"/>
    </xf>
    <xf numFmtId="0" fontId="167" fillId="45" borderId="29" xfId="8733" applyFont="1" applyFill="1" applyBorder="1" applyAlignment="1">
      <alignment horizontal="center" vertical="center" wrapText="1"/>
    </xf>
    <xf numFmtId="0" fontId="167" fillId="45" borderId="31" xfId="8733" applyFont="1" applyFill="1" applyBorder="1" applyAlignment="1">
      <alignment horizontal="center" vertical="center" wrapText="1"/>
    </xf>
    <xf numFmtId="0" fontId="167" fillId="45" borderId="73" xfId="8733" applyFont="1" applyFill="1" applyBorder="1" applyAlignment="1">
      <alignment horizontal="center" vertical="center" wrapText="1"/>
    </xf>
    <xf numFmtId="0" fontId="167" fillId="45" borderId="42" xfId="8733" applyFont="1" applyFill="1" applyBorder="1" applyAlignment="1">
      <alignment horizontal="center" vertical="center" wrapText="1"/>
    </xf>
    <xf numFmtId="0" fontId="167" fillId="45" borderId="44" xfId="8733" applyFont="1" applyFill="1" applyBorder="1" applyAlignment="1">
      <alignment horizontal="center" vertical="center" wrapText="1"/>
    </xf>
    <xf numFmtId="9" fontId="175" fillId="48" borderId="13" xfId="8733" applyNumberFormat="1" applyFont="1" applyFill="1" applyBorder="1" applyAlignment="1" applyProtection="1">
      <alignment horizontal="center"/>
      <protection locked="0"/>
    </xf>
    <xf numFmtId="0" fontId="175" fillId="44" borderId="73" xfId="8733" applyFont="1" applyFill="1" applyBorder="1" applyAlignment="1">
      <alignment horizontal="center"/>
    </xf>
    <xf numFmtId="0" fontId="167" fillId="44" borderId="9" xfId="8733" applyFont="1" applyFill="1" applyBorder="1" applyAlignment="1">
      <alignment horizontal="center"/>
    </xf>
    <xf numFmtId="0" fontId="167" fillId="44" borderId="6" xfId="8733" applyFont="1" applyFill="1" applyBorder="1" applyAlignment="1">
      <alignment horizontal="center"/>
    </xf>
    <xf numFmtId="0" fontId="167" fillId="44" borderId="82" xfId="8733" applyFont="1" applyFill="1" applyBorder="1" applyAlignment="1">
      <alignment horizontal="center"/>
    </xf>
    <xf numFmtId="9" fontId="175" fillId="48" borderId="9" xfId="8733" applyNumberFormat="1" applyFont="1" applyFill="1" applyBorder="1" applyAlignment="1" applyProtection="1">
      <alignment horizontal="center"/>
      <protection locked="0"/>
    </xf>
    <xf numFmtId="9" fontId="175" fillId="48" borderId="6" xfId="8733" applyNumberFormat="1" applyFont="1" applyFill="1" applyBorder="1" applyAlignment="1" applyProtection="1">
      <alignment horizontal="center"/>
      <protection locked="0"/>
    </xf>
    <xf numFmtId="9" fontId="175" fillId="48" borderId="10" xfId="8733" applyNumberFormat="1" applyFont="1" applyFill="1" applyBorder="1" applyAlignment="1" applyProtection="1">
      <alignment horizontal="center"/>
      <protection locked="0"/>
    </xf>
    <xf numFmtId="9" fontId="167" fillId="48" borderId="9" xfId="8733" applyNumberFormat="1" applyFont="1" applyFill="1" applyBorder="1" applyAlignment="1" applyProtection="1">
      <alignment horizontal="center"/>
      <protection locked="0"/>
    </xf>
    <xf numFmtId="9" fontId="167" fillId="48" borderId="6" xfId="8733" applyNumberFormat="1" applyFont="1" applyFill="1" applyBorder="1" applyAlignment="1" applyProtection="1">
      <alignment horizontal="center"/>
      <protection locked="0"/>
    </xf>
    <xf numFmtId="9" fontId="167" fillId="48" borderId="10" xfId="8733" applyNumberFormat="1" applyFont="1" applyFill="1" applyBorder="1" applyAlignment="1" applyProtection="1">
      <alignment horizontal="center"/>
      <protection locked="0"/>
    </xf>
    <xf numFmtId="0" fontId="167" fillId="44" borderId="10" xfId="8733" applyFont="1" applyFill="1" applyBorder="1" applyAlignment="1">
      <alignment horizontal="center"/>
    </xf>
    <xf numFmtId="0" fontId="174" fillId="48" borderId="3" xfId="8733" applyFont="1" applyFill="1" applyBorder="1" applyAlignment="1" applyProtection="1">
      <alignment horizontal="center"/>
      <protection locked="0"/>
    </xf>
    <xf numFmtId="0" fontId="174" fillId="48" borderId="4" xfId="8733" applyFont="1" applyFill="1" applyBorder="1" applyAlignment="1" applyProtection="1">
      <alignment horizontal="center"/>
      <protection locked="0"/>
    </xf>
    <xf numFmtId="0" fontId="174" fillId="48" borderId="5" xfId="8733" applyFont="1" applyFill="1" applyBorder="1" applyAlignment="1" applyProtection="1">
      <alignment horizontal="center"/>
      <protection locked="0"/>
    </xf>
    <xf numFmtId="9" fontId="175" fillId="44" borderId="3" xfId="8733" applyNumberFormat="1" applyFont="1" applyFill="1" applyBorder="1" applyAlignment="1">
      <alignment horizontal="center"/>
    </xf>
    <xf numFmtId="9" fontId="175" fillId="44" borderId="4" xfId="8733" applyNumberFormat="1" applyFont="1" applyFill="1" applyBorder="1" applyAlignment="1">
      <alignment horizontal="center"/>
    </xf>
    <xf numFmtId="9" fontId="175" fillId="44" borderId="81" xfId="8733" applyNumberFormat="1" applyFont="1" applyFill="1" applyBorder="1" applyAlignment="1">
      <alignment horizontal="center"/>
    </xf>
    <xf numFmtId="0" fontId="175" fillId="44" borderId="87" xfId="8733" applyFont="1" applyFill="1" applyBorder="1" applyAlignment="1">
      <alignment horizontal="center"/>
    </xf>
    <xf numFmtId="0" fontId="175" fillId="44" borderId="86" xfId="8733" applyFont="1" applyFill="1" applyBorder="1" applyAlignment="1">
      <alignment horizontal="center"/>
    </xf>
    <xf numFmtId="0" fontId="175" fillId="44" borderId="95" xfId="8733" applyFont="1" applyFill="1" applyBorder="1" applyAlignment="1">
      <alignment horizontal="center"/>
    </xf>
    <xf numFmtId="0" fontId="174" fillId="44" borderId="94"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9" fontId="175" fillId="44" borderId="94" xfId="8733" applyNumberFormat="1" applyFont="1" applyFill="1" applyBorder="1" applyAlignment="1">
      <alignment horizontal="center"/>
    </xf>
    <xf numFmtId="9" fontId="175" fillId="44" borderId="86" xfId="8733" applyNumberFormat="1" applyFont="1" applyFill="1" applyBorder="1" applyAlignment="1">
      <alignment horizontal="center"/>
    </xf>
    <xf numFmtId="9" fontId="175" fillId="44" borderId="85" xfId="8733" applyNumberFormat="1" applyFont="1" applyFill="1" applyBorder="1" applyAlignment="1">
      <alignment horizontal="center"/>
    </xf>
    <xf numFmtId="9" fontId="174" fillId="48" borderId="90" xfId="8733" applyNumberFormat="1" applyFont="1" applyFill="1" applyBorder="1" applyAlignment="1" applyProtection="1">
      <alignment horizontal="center"/>
      <protection locked="0"/>
    </xf>
    <xf numFmtId="9" fontId="174" fillId="48" borderId="4" xfId="8733" applyNumberFormat="1" applyFont="1" applyFill="1" applyBorder="1" applyAlignment="1" applyProtection="1">
      <alignment horizontal="center"/>
      <protection locked="0"/>
    </xf>
    <xf numFmtId="9" fontId="174" fillId="48" borderId="5" xfId="8733" applyNumberFormat="1" applyFont="1" applyFill="1" applyBorder="1" applyAlignment="1" applyProtection="1">
      <alignment horizontal="center"/>
      <protection locked="0"/>
    </xf>
    <xf numFmtId="0" fontId="174" fillId="44" borderId="3" xfId="8733" applyFont="1" applyFill="1" applyBorder="1" applyAlignment="1">
      <alignment horizontal="center"/>
    </xf>
    <xf numFmtId="0" fontId="174" fillId="44" borderId="4" xfId="8733" applyFont="1" applyFill="1" applyBorder="1" applyAlignment="1">
      <alignment horizontal="center"/>
    </xf>
    <xf numFmtId="0" fontId="174" fillId="44" borderId="5" xfId="8733" applyFont="1" applyFill="1" applyBorder="1" applyAlignment="1">
      <alignment horizontal="center"/>
    </xf>
    <xf numFmtId="0" fontId="104" fillId="45" borderId="80" xfId="8733" applyFont="1" applyFill="1" applyBorder="1" applyAlignment="1">
      <alignment horizontal="right"/>
    </xf>
    <xf numFmtId="0" fontId="104" fillId="45" borderId="79" xfId="8733" applyFont="1" applyFill="1" applyBorder="1" applyAlignment="1">
      <alignment horizontal="right"/>
    </xf>
    <xf numFmtId="0" fontId="104" fillId="45" borderId="103" xfId="8733" applyFont="1" applyFill="1" applyBorder="1" applyAlignment="1">
      <alignment horizontal="right"/>
    </xf>
    <xf numFmtId="0" fontId="4" fillId="44" borderId="84" xfId="8733" applyFill="1" applyBorder="1" applyAlignment="1">
      <alignment horizontal="center"/>
    </xf>
    <xf numFmtId="0" fontId="4" fillId="44" borderId="102" xfId="8733" applyFill="1" applyBorder="1" applyAlignment="1">
      <alignment horizontal="center"/>
    </xf>
    <xf numFmtId="0" fontId="175" fillId="45" borderId="11" xfId="8733" applyFont="1" applyFill="1" applyBorder="1" applyAlignment="1">
      <alignment horizontal="right"/>
    </xf>
    <xf numFmtId="14" fontId="171" fillId="48" borderId="11" xfId="8733" applyNumberFormat="1" applyFont="1" applyFill="1" applyBorder="1" applyAlignment="1" applyProtection="1">
      <alignment horizontal="center" vertical="center"/>
      <protection locked="0"/>
    </xf>
    <xf numFmtId="0" fontId="171" fillId="48" borderId="11" xfId="8733" applyFont="1" applyFill="1" applyBorder="1" applyAlignment="1" applyProtection="1">
      <alignment horizontal="center" vertical="center"/>
      <protection locked="0"/>
    </xf>
    <xf numFmtId="0" fontId="175" fillId="45" borderId="97" xfId="8733" applyFont="1" applyFill="1" applyBorder="1" applyAlignment="1">
      <alignment horizontal="center"/>
    </xf>
    <xf numFmtId="0" fontId="175" fillId="45" borderId="2" xfId="8733" applyFont="1" applyFill="1" applyBorder="1" applyAlignment="1">
      <alignment horizontal="center"/>
    </xf>
    <xf numFmtId="0" fontId="175" fillId="45" borderId="7" xfId="8733" applyFont="1" applyFill="1" applyBorder="1" applyAlignment="1">
      <alignment horizontal="center"/>
    </xf>
    <xf numFmtId="0" fontId="175" fillId="45" borderId="3" xfId="8733" applyFont="1" applyFill="1" applyBorder="1" applyAlignment="1">
      <alignment horizontal="center"/>
    </xf>
    <xf numFmtId="0" fontId="175" fillId="45" borderId="4" xfId="8733" applyFont="1" applyFill="1" applyBorder="1" applyAlignment="1">
      <alignment horizontal="center"/>
    </xf>
    <xf numFmtId="0" fontId="175" fillId="45" borderId="5" xfId="8733" applyFont="1" applyFill="1" applyBorder="1" applyAlignment="1">
      <alignment horizontal="center"/>
    </xf>
    <xf numFmtId="0" fontId="175" fillId="45" borderId="81" xfId="8733" applyFont="1" applyFill="1" applyBorder="1" applyAlignment="1">
      <alignment horizontal="center"/>
    </xf>
    <xf numFmtId="0" fontId="104" fillId="45" borderId="80" xfId="8733" applyFont="1" applyFill="1" applyBorder="1" applyAlignment="1">
      <alignment horizontal="center"/>
    </xf>
    <xf numFmtId="0" fontId="104" fillId="45" borderId="79" xfId="8733" applyFont="1" applyFill="1" applyBorder="1" applyAlignment="1">
      <alignment horizontal="center"/>
    </xf>
    <xf numFmtId="0" fontId="104" fillId="45" borderId="78" xfId="8733" applyFont="1" applyFill="1" applyBorder="1" applyAlignment="1">
      <alignment horizontal="center"/>
    </xf>
    <xf numFmtId="0" fontId="171" fillId="48" borderId="80" xfId="8733" applyFont="1" applyFill="1" applyBorder="1" applyAlignment="1" applyProtection="1">
      <alignment horizontal="center"/>
      <protection locked="0"/>
    </xf>
    <xf numFmtId="0" fontId="171" fillId="48" borderId="79" xfId="8733" applyFont="1" applyFill="1" applyBorder="1" applyAlignment="1" applyProtection="1">
      <alignment horizontal="center"/>
      <protection locked="0"/>
    </xf>
    <xf numFmtId="0" fontId="171" fillId="48" borderId="78" xfId="8733" applyFont="1" applyFill="1" applyBorder="1" applyAlignment="1" applyProtection="1">
      <alignment horizontal="center"/>
      <protection locked="0"/>
    </xf>
    <xf numFmtId="1" fontId="4" fillId="44" borderId="11" xfId="8733" applyNumberFormat="1" applyFill="1" applyBorder="1" applyAlignment="1">
      <alignment horizontal="center"/>
    </xf>
    <xf numFmtId="0" fontId="4" fillId="44" borderId="11" xfId="8733" applyFill="1" applyBorder="1" applyAlignment="1">
      <alignment horizontal="center"/>
    </xf>
    <xf numFmtId="0" fontId="172" fillId="45" borderId="11" xfId="8733" applyFont="1" applyFill="1" applyBorder="1" applyAlignment="1">
      <alignment horizontal="right" wrapText="1"/>
    </xf>
    <xf numFmtId="0" fontId="178" fillId="45" borderId="11" xfId="8733" applyFont="1" applyFill="1" applyBorder="1" applyAlignment="1">
      <alignment horizontal="right"/>
    </xf>
    <xf numFmtId="14" fontId="171" fillId="48" borderId="11" xfId="8733" applyNumberFormat="1"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168" fontId="176" fillId="44" borderId="11" xfId="8734" applyNumberFormat="1" applyFont="1" applyFill="1" applyBorder="1" applyAlignment="1" applyProtection="1">
      <alignment horizontal="left"/>
    </xf>
    <xf numFmtId="0" fontId="171" fillId="44" borderId="80" xfId="8733" applyFont="1" applyFill="1" applyBorder="1" applyAlignment="1">
      <alignment horizontal="left"/>
    </xf>
    <xf numFmtId="0" fontId="171" fillId="44" borderId="79" xfId="8733" applyFont="1" applyFill="1" applyBorder="1" applyAlignment="1">
      <alignment horizontal="left"/>
    </xf>
    <xf numFmtId="0" fontId="171" fillId="44" borderId="78" xfId="8733" applyFont="1" applyFill="1" applyBorder="1" applyAlignment="1">
      <alignment horizontal="left"/>
    </xf>
    <xf numFmtId="0" fontId="172" fillId="45" borderId="11" xfId="8733" applyFont="1" applyFill="1" applyBorder="1" applyAlignment="1">
      <alignment horizontal="right"/>
    </xf>
    <xf numFmtId="1" fontId="171" fillId="48" borderId="11" xfId="8733" applyNumberFormat="1" applyFont="1" applyFill="1" applyBorder="1" applyAlignment="1" applyProtection="1">
      <alignment horizontal="center"/>
      <protection locked="0"/>
    </xf>
    <xf numFmtId="0" fontId="4" fillId="44" borderId="80" xfId="8733" applyFill="1" applyBorder="1" applyAlignment="1">
      <alignment horizontal="center"/>
    </xf>
    <xf numFmtId="0" fontId="4" fillId="44" borderId="79" xfId="8733" applyFill="1" applyBorder="1" applyAlignment="1">
      <alignment horizontal="center"/>
    </xf>
    <xf numFmtId="0" fontId="4" fillId="44" borderId="78" xfId="8733" applyFill="1" applyBorder="1" applyAlignment="1">
      <alignment horizontal="center"/>
    </xf>
    <xf numFmtId="0" fontId="183" fillId="51" borderId="65" xfId="8733" applyFont="1" applyFill="1" applyBorder="1" applyAlignment="1">
      <alignment horizontal="center"/>
    </xf>
    <xf numFmtId="0" fontId="183" fillId="51" borderId="29" xfId="8733" applyFont="1" applyFill="1" applyBorder="1" applyAlignment="1">
      <alignment horizontal="center"/>
    </xf>
    <xf numFmtId="0" fontId="183" fillId="51" borderId="31" xfId="8733" applyFont="1" applyFill="1" applyBorder="1" applyAlignment="1">
      <alignment horizontal="center"/>
    </xf>
    <xf numFmtId="0" fontId="168" fillId="48" borderId="66" xfId="8733" applyFont="1" applyFill="1" applyBorder="1" applyAlignment="1">
      <alignment horizontal="center"/>
    </xf>
    <xf numFmtId="0" fontId="168" fillId="48" borderId="0" xfId="8733" applyFont="1" applyFill="1" applyAlignment="1">
      <alignment horizontal="center"/>
    </xf>
    <xf numFmtId="0" fontId="168" fillId="48" borderId="41" xfId="8733" applyFont="1" applyFill="1" applyBorder="1" applyAlignment="1">
      <alignment horizontal="center"/>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6" xfId="4496" applyFont="1" applyFill="1" applyBorder="1" applyAlignment="1" applyProtection="1">
      <alignment horizontal="center"/>
      <protection locked="0"/>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0" fontId="26" fillId="0" borderId="0" xfId="4495" applyFont="1" applyAlignment="1">
      <alignment horizontal="right"/>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24" fillId="5" borderId="55" xfId="4496" applyFont="1" applyFill="1" applyBorder="1" applyAlignment="1" applyProtection="1">
      <alignment horizontal="center"/>
      <protection locked="0"/>
    </xf>
    <xf numFmtId="0" fontId="124" fillId="0" borderId="47" xfId="4496" applyFont="1" applyBorder="1"/>
    <xf numFmtId="0" fontId="124" fillId="0" borderId="48" xfId="4496" applyFont="1" applyBorder="1"/>
    <xf numFmtId="0" fontId="124" fillId="0" borderId="49" xfId="4496" applyFont="1" applyBorder="1"/>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43" borderId="55" xfId="4496" applyFont="1" applyFill="1" applyBorder="1" applyAlignment="1" applyProtection="1">
      <alignment horizontal="left" vertical="top" wrapText="1"/>
      <protection locked="0"/>
    </xf>
    <xf numFmtId="0" fontId="124" fillId="43" borderId="6" xfId="4496" applyFont="1" applyFill="1" applyBorder="1" applyAlignment="1" applyProtection="1">
      <alignment horizontal="left" vertical="top" wrapText="1"/>
      <protection locked="0"/>
    </xf>
    <xf numFmtId="0" fontId="124" fillId="43" borderId="56" xfId="4496" applyFont="1" applyFill="1" applyBorder="1" applyAlignment="1" applyProtection="1">
      <alignment horizontal="left" vertical="top" wrapText="1"/>
      <protection locked="0"/>
    </xf>
    <xf numFmtId="0" fontId="26" fillId="0" borderId="0" xfId="4495" applyFont="1" applyAlignment="1">
      <alignment horizontal="center" vertical="top"/>
    </xf>
    <xf numFmtId="0" fontId="19" fillId="5" borderId="6" xfId="4495" applyFont="1" applyFill="1" applyBorder="1" applyAlignment="1" applyProtection="1">
      <alignment horizontal="left"/>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2" xfId="1192" applyNumberFormat="1" applyFill="1" applyBorder="1" applyAlignment="1" applyProtection="1">
      <alignment horizontal="center"/>
      <protection locked="0"/>
    </xf>
    <xf numFmtId="9" fontId="19" fillId="5" borderId="4" xfId="1192" applyNumberFormat="1" applyFill="1" applyBorder="1" applyAlignment="1" applyProtection="1">
      <alignment horizontal="left"/>
      <protection locked="0"/>
    </xf>
    <xf numFmtId="168" fontId="19" fillId="0" borderId="0" xfId="1192" applyNumberFormat="1" applyAlignment="1">
      <alignment horizontal="right"/>
    </xf>
    <xf numFmtId="1" fontId="19" fillId="5" borderId="4" xfId="1192" applyNumberFormat="1" applyFill="1" applyBorder="1" applyAlignment="1" applyProtection="1">
      <alignment horizontal="center"/>
      <protection locked="0"/>
    </xf>
    <xf numFmtId="0" fontId="144" fillId="0" borderId="6" xfId="1192" applyFont="1" applyBorder="1" applyAlignment="1">
      <alignment horizontal="center"/>
    </xf>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2"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2"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26" fillId="0" borderId="3" xfId="4495" applyFont="1" applyBorder="1" applyAlignment="1">
      <alignment horizontal="left"/>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9" fillId="0" borderId="6" xfId="1192" applyBorder="1" applyAlignment="1">
      <alignment horizontal="right"/>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168" fontId="19" fillId="0" borderId="6" xfId="1192" applyNumberFormat="1" applyBorder="1" applyAlignment="1">
      <alignment horizontal="right"/>
    </xf>
    <xf numFmtId="0" fontId="120" fillId="0" borderId="4" xfId="1192" applyFont="1" applyBorder="1" applyAlignment="1">
      <alignment horizontal="left"/>
    </xf>
    <xf numFmtId="168" fontId="19" fillId="43" borderId="6" xfId="543" applyNumberFormat="1" applyFill="1" applyBorder="1" applyAlignment="1" applyProtection="1">
      <alignment horizontal="center"/>
      <protection locked="0"/>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10" fontId="27" fillId="0" borderId="2" xfId="4495" applyNumberFormat="1" applyFont="1" applyBorder="1" applyAlignment="1">
      <alignment horizontal="center"/>
    </xf>
    <xf numFmtId="4" fontId="27" fillId="0" borderId="0" xfId="4495" applyNumberFormat="1" applyFont="1" applyAlignment="1">
      <alignment horizontal="center"/>
    </xf>
    <xf numFmtId="0" fontId="35" fillId="42" borderId="2" xfId="4495" applyFont="1" applyFill="1" applyBorder="1" applyAlignment="1">
      <alignment horizontal="center"/>
    </xf>
    <xf numFmtId="0" fontId="35" fillId="42" borderId="6" xfId="4495" applyFont="1" applyFill="1" applyBorder="1" applyAlignment="1">
      <alignment horizontal="center"/>
    </xf>
    <xf numFmtId="4" fontId="27" fillId="0" borderId="6" xfId="4495" applyNumberFormat="1" applyFont="1" applyBorder="1" applyAlignment="1">
      <alignment horizontal="center"/>
    </xf>
    <xf numFmtId="168" fontId="19" fillId="0" borderId="4" xfId="1192" applyNumberFormat="1" applyBorder="1" applyAlignment="1">
      <alignment horizontal="right"/>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4" fillId="0" borderId="0" xfId="1192" applyFont="1" applyAlignment="1">
      <alignment horizontal="center"/>
    </xf>
    <xf numFmtId="0" fontId="100" fillId="0" borderId="69" xfId="4496" applyFont="1" applyBorder="1" applyAlignment="1">
      <alignment horizontal="right"/>
    </xf>
    <xf numFmtId="0" fontId="100" fillId="0" borderId="70" xfId="4496" applyFont="1" applyBorder="1" applyAlignment="1">
      <alignment horizontal="right"/>
    </xf>
    <xf numFmtId="0" fontId="100" fillId="0" borderId="11" xfId="4496" applyFont="1" applyBorder="1"/>
    <xf numFmtId="0" fontId="100" fillId="0" borderId="76" xfId="4496" applyFont="1" applyBorder="1"/>
    <xf numFmtId="0" fontId="100" fillId="0" borderId="70" xfId="4496" applyFont="1" applyBorder="1"/>
    <xf numFmtId="0" fontId="100" fillId="0" borderId="77" xfId="4496" applyFont="1" applyBorder="1"/>
    <xf numFmtId="0" fontId="100" fillId="0" borderId="68" xfId="4496" applyFont="1" applyBorder="1"/>
    <xf numFmtId="0" fontId="100" fillId="0" borderId="71" xfId="4496" applyFont="1" applyBorder="1"/>
    <xf numFmtId="0" fontId="100" fillId="0" borderId="67" xfId="4496" applyFont="1" applyBorder="1" applyAlignment="1">
      <alignment horizontal="right"/>
    </xf>
    <xf numFmtId="0" fontId="100" fillId="0" borderId="68" xfId="4496" applyFont="1" applyBorder="1" applyAlignment="1">
      <alignment horizontal="right"/>
    </xf>
    <xf numFmtId="0" fontId="100" fillId="0" borderId="0" xfId="4496" applyFont="1" applyAlignment="1">
      <alignment horizontal="left" wrapText="1" indent="1"/>
    </xf>
    <xf numFmtId="49" fontId="138"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168" fontId="100" fillId="0" borderId="11" xfId="4499" applyNumberFormat="1" applyFont="1" applyFill="1" applyBorder="1" applyAlignment="1" applyProtection="1">
      <alignment horizontal="left" vertical="center" inden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9"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0" fontId="100" fillId="0" borderId="72" xfId="4496" applyFont="1" applyBorder="1" applyAlignment="1">
      <alignment horizontal="right"/>
    </xf>
    <xf numFmtId="0" fontId="100" fillId="0" borderId="11" xfId="4496" applyFont="1" applyBorder="1" applyAlignment="1">
      <alignment horizontal="right"/>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34078">
    <cellStyle name="20% - Accent1" xfId="1" builtinId="30" customBuiltin="1"/>
    <cellStyle name="20% - Accent1 10" xfId="4504" xr:uid="{00000000-0005-0000-0000-000001000000}"/>
    <cellStyle name="20% - Accent1 10 2" xfId="12954" xr:uid="{8D33E29A-A95A-400D-A606-E5352E246672}"/>
    <cellStyle name="20% - Accent1 10 3" xfId="21401" xr:uid="{2485F57F-0058-493C-9C18-6C83658720C3}"/>
    <cellStyle name="20% - Accent1 10 4" xfId="29848" xr:uid="{B325C154-E612-43A8-B001-32D65C52B613}"/>
    <cellStyle name="20% - Accent1 11" xfId="8736" xr:uid="{F1321BD7-75E9-4566-A33C-65E9B9D65841}"/>
    <cellStyle name="20% - Accent1 12" xfId="17184" xr:uid="{5020E2E3-DCFF-472A-A799-E21663AF3004}"/>
    <cellStyle name="20% - Accent1 13" xfId="25631" xr:uid="{969CC3A4-ED8F-4C1C-B79F-CA31637653CD}"/>
    <cellStyle name="20% - Accent1 2" xfId="2" xr:uid="{00000000-0005-0000-0000-000002000000}"/>
    <cellStyle name="20% - Accent1 2 10" xfId="8737" xr:uid="{4ED584C7-8536-4B39-BCA7-52FF8E7525FD}"/>
    <cellStyle name="20% - Accent1 2 11" xfId="17185" xr:uid="{55392E98-39A8-4A99-9E38-E5786756783B}"/>
    <cellStyle name="20% - Accent1 2 12" xfId="25632" xr:uid="{6F488E18-9D45-4D2A-B8D6-72F0E3B9E4C3}"/>
    <cellStyle name="20% - Accent1 2 2" xfId="3" xr:uid="{00000000-0005-0000-0000-000003000000}"/>
    <cellStyle name="20% - Accent1 2 2 10" xfId="17186" xr:uid="{30A6E107-FCEB-4892-AD8F-E71015D5A12E}"/>
    <cellStyle name="20% - Accent1 2 2 11" xfId="25633" xr:uid="{7D6F4BAE-1AE4-4C3D-AF80-623180D0014E}"/>
    <cellStyle name="20% - Accent1 2 2 2" xfId="4" xr:uid="{00000000-0005-0000-0000-000004000000}"/>
    <cellStyle name="20% - Accent1 2 2 2 10" xfId="25634" xr:uid="{9633DC2E-A7F4-4B63-B093-27301D955B32}"/>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D41DBC16-BF5B-43AE-BCFE-2B1F3E1A1491}"/>
    <cellStyle name="20% - Accent1 2 2 2 2 2 2 3" xfId="23963" xr:uid="{CA08F896-C55E-466D-9E2E-FCDD06C65E8F}"/>
    <cellStyle name="20% - Accent1 2 2 2 2 2 2 4" xfId="32410" xr:uid="{911DE401-6F20-4990-9C5E-F943634B283E}"/>
    <cellStyle name="20% - Accent1 2 2 2 2 2 3" xfId="11298" xr:uid="{B83B1EC4-4490-425D-9C6A-E58A6C954C1A}"/>
    <cellStyle name="20% - Accent1 2 2 2 2 2 4" xfId="19746" xr:uid="{D48D9333-C7D3-40DF-8F33-0CC754EBABC5}"/>
    <cellStyle name="20% - Accent1 2 2 2 2 2 5" xfId="28193" xr:uid="{18FA5A43-DA55-4C86-AEDF-B84F90037DA0}"/>
    <cellStyle name="20% - Accent1 2 2 2 2 3" xfId="4921" xr:uid="{00000000-0005-0000-0000-000008000000}"/>
    <cellStyle name="20% - Accent1 2 2 2 2 3 2" xfId="13371" xr:uid="{445D07FB-2811-4112-A68F-4E6A8241D8D1}"/>
    <cellStyle name="20% - Accent1 2 2 2 2 3 3" xfId="21818" xr:uid="{5F96D644-61E0-4376-B5E2-9F7D4463A9A5}"/>
    <cellStyle name="20% - Accent1 2 2 2 2 3 4" xfId="30265" xr:uid="{CD439672-D7FC-4B13-927E-C64FE568C023}"/>
    <cellStyle name="20% - Accent1 2 2 2 2 4" xfId="9153" xr:uid="{30419226-90D1-46FC-93DA-02CFFEE5DDA1}"/>
    <cellStyle name="20% - Accent1 2 2 2 2 5" xfId="17601" xr:uid="{30B982D3-ED57-4FCC-B158-900B587D4495}"/>
    <cellStyle name="20% - Accent1 2 2 2 2 6" xfId="26048" xr:uid="{B7FA3DB0-739C-40CF-9806-F269F44609EF}"/>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C962EF2F-7358-4733-9F40-5CB8D34F52CD}"/>
    <cellStyle name="20% - Accent1 2 2 2 3 2 2 3" xfId="24376" xr:uid="{ECEDCB79-6C69-4159-A2D0-3F46C53BD7C2}"/>
    <cellStyle name="20% - Accent1 2 2 2 3 2 2 4" xfId="32823" xr:uid="{B35C8289-7E29-4FDB-9715-186249C85963}"/>
    <cellStyle name="20% - Accent1 2 2 2 3 2 3" xfId="11711" xr:uid="{BCAF7ACA-DAC7-47E1-8282-46AE598EB53E}"/>
    <cellStyle name="20% - Accent1 2 2 2 3 2 4" xfId="20159" xr:uid="{93BAF138-26CC-4016-9071-C6291FC5270F}"/>
    <cellStyle name="20% - Accent1 2 2 2 3 2 5" xfId="28606" xr:uid="{91534750-1EC8-4804-B20F-341CE6E26E55}"/>
    <cellStyle name="20% - Accent1 2 2 2 3 3" xfId="5334" xr:uid="{00000000-0005-0000-0000-00000C000000}"/>
    <cellStyle name="20% - Accent1 2 2 2 3 3 2" xfId="13784" xr:uid="{A4B54DF6-A74E-4DCA-8971-EAAE3FCF6360}"/>
    <cellStyle name="20% - Accent1 2 2 2 3 3 3" xfId="22231" xr:uid="{62A41734-1F7F-46A1-A8B7-5FA41C674DE1}"/>
    <cellStyle name="20% - Accent1 2 2 2 3 3 4" xfId="30678" xr:uid="{7883322D-6D5C-48FD-ACFF-ECBCB31669C1}"/>
    <cellStyle name="20% - Accent1 2 2 2 3 4" xfId="9566" xr:uid="{F21E1BFE-9595-4576-B1A6-ABEA404078A7}"/>
    <cellStyle name="20% - Accent1 2 2 2 3 5" xfId="18014" xr:uid="{58C52549-C425-4F2E-8651-8A345AB69CDD}"/>
    <cellStyle name="20% - Accent1 2 2 2 3 6" xfId="26461" xr:uid="{B1160FEF-D3EB-4EAD-ACA6-ABA40BE3F162}"/>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7DB02C31-8B4D-49F7-B682-27DDE0B5B765}"/>
    <cellStyle name="20% - Accent1 2 2 2 4 2 2 3" xfId="24789" xr:uid="{EC240155-3FA1-4EE1-9E1D-D64CDEBCDA3B}"/>
    <cellStyle name="20% - Accent1 2 2 2 4 2 2 4" xfId="33236" xr:uid="{60CC654E-D38B-4D7E-83D7-0C993B0103FD}"/>
    <cellStyle name="20% - Accent1 2 2 2 4 2 3" xfId="12124" xr:uid="{27DEB5E0-F571-4D9F-8711-AB89959EA6ED}"/>
    <cellStyle name="20% - Accent1 2 2 2 4 2 4" xfId="20572" xr:uid="{807F989E-8835-4E00-85B6-F4F4F0BC976E}"/>
    <cellStyle name="20% - Accent1 2 2 2 4 2 5" xfId="29019" xr:uid="{CD72D95C-8C6B-4E71-9E35-746EDBB1BB6E}"/>
    <cellStyle name="20% - Accent1 2 2 2 4 3" xfId="5747" xr:uid="{00000000-0005-0000-0000-000010000000}"/>
    <cellStyle name="20% - Accent1 2 2 2 4 3 2" xfId="14197" xr:uid="{64C7BF8C-4666-413B-A5A5-83554E6D98FE}"/>
    <cellStyle name="20% - Accent1 2 2 2 4 3 3" xfId="22644" xr:uid="{EB98A40B-C628-46CC-A70E-69F6429FFDE2}"/>
    <cellStyle name="20% - Accent1 2 2 2 4 3 4" xfId="31091" xr:uid="{E93D6B25-1C4A-45F0-9312-1AE4D67D926F}"/>
    <cellStyle name="20% - Accent1 2 2 2 4 4" xfId="9979" xr:uid="{A57C3C0B-3231-4D92-AB39-CA903638B7EC}"/>
    <cellStyle name="20% - Accent1 2 2 2 4 5" xfId="18427" xr:uid="{A2162850-7B38-4944-BE16-EEC6B45AB2C0}"/>
    <cellStyle name="20% - Accent1 2 2 2 4 6" xfId="26874" xr:uid="{17BB3825-9E1B-43B5-9071-A1543C9937A3}"/>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8F15AC8D-1493-4606-AB38-55F2CA626E0B}"/>
    <cellStyle name="20% - Accent1 2 2 2 5 2 2 3" xfId="25202" xr:uid="{05D113CE-809B-4A0E-BBE1-2397EBF45D04}"/>
    <cellStyle name="20% - Accent1 2 2 2 5 2 2 4" xfId="33649" xr:uid="{5831D6CD-D61A-452C-A875-C14D543726DB}"/>
    <cellStyle name="20% - Accent1 2 2 2 5 2 3" xfId="12537" xr:uid="{39B21070-4CC7-4AC5-86AD-17E175F34051}"/>
    <cellStyle name="20% - Accent1 2 2 2 5 2 4" xfId="20985" xr:uid="{26159D6A-F4CE-4A7D-B53D-F3DD5E522F16}"/>
    <cellStyle name="20% - Accent1 2 2 2 5 2 5" xfId="29432" xr:uid="{9E578469-AB04-4DE6-984D-2CA3C774178F}"/>
    <cellStyle name="20% - Accent1 2 2 2 5 3" xfId="6160" xr:uid="{00000000-0005-0000-0000-000014000000}"/>
    <cellStyle name="20% - Accent1 2 2 2 5 3 2" xfId="14610" xr:uid="{7205E77A-FCE8-4035-A945-EDFAAD15013A}"/>
    <cellStyle name="20% - Accent1 2 2 2 5 3 3" xfId="23057" xr:uid="{11910B14-CF1A-4DF6-97FE-F8380A9DB15F}"/>
    <cellStyle name="20% - Accent1 2 2 2 5 3 4" xfId="31504" xr:uid="{F6ADE9FA-808E-487B-8B9C-56F916975A32}"/>
    <cellStyle name="20% - Accent1 2 2 2 5 4" xfId="10392" xr:uid="{1DDF6CAB-7E55-49D2-97FB-70CD225912C5}"/>
    <cellStyle name="20% - Accent1 2 2 2 5 5" xfId="18840" xr:uid="{E2F12572-A305-45AE-827D-956A55FC6336}"/>
    <cellStyle name="20% - Accent1 2 2 2 5 6" xfId="27287" xr:uid="{AF7F1A42-C36A-4939-A651-D5ACC55A3B50}"/>
    <cellStyle name="20% - Accent1 2 2 2 6" xfId="2267" xr:uid="{00000000-0005-0000-0000-000015000000}"/>
    <cellStyle name="20% - Accent1 2 2 2 6 2" xfId="6573" xr:uid="{00000000-0005-0000-0000-000016000000}"/>
    <cellStyle name="20% - Accent1 2 2 2 6 2 2" xfId="15023" xr:uid="{83F496E6-241D-4A85-8602-4C19FB5C0B1E}"/>
    <cellStyle name="20% - Accent1 2 2 2 6 2 3" xfId="23470" xr:uid="{95449EA5-1652-4BFA-9BF7-3926C9BD9F66}"/>
    <cellStyle name="20% - Accent1 2 2 2 6 2 4" xfId="31917" xr:uid="{7A123009-A5EE-44E1-B43E-E8F5EC11AB1A}"/>
    <cellStyle name="20% - Accent1 2 2 2 6 3" xfId="10805" xr:uid="{09F88E89-4D1C-4EE9-827C-AE96C234DAD0}"/>
    <cellStyle name="20% - Accent1 2 2 2 6 4" xfId="19253" xr:uid="{279CE901-8CAA-4D3F-81A0-FAA5E53B3833}"/>
    <cellStyle name="20% - Accent1 2 2 2 6 5" xfId="27700" xr:uid="{C2AF682D-5BC5-42C4-8FCD-AEDC15BE3F54}"/>
    <cellStyle name="20% - Accent1 2 2 2 7" xfId="4507" xr:uid="{00000000-0005-0000-0000-000017000000}"/>
    <cellStyle name="20% - Accent1 2 2 2 7 2" xfId="12957" xr:uid="{01DA3FB1-FE30-4579-8E47-6E4887406EDC}"/>
    <cellStyle name="20% - Accent1 2 2 2 7 3" xfId="21404" xr:uid="{AD6E2AE1-8619-40F0-A42C-7CF95BFD2F20}"/>
    <cellStyle name="20% - Accent1 2 2 2 7 4" xfId="29851" xr:uid="{82B45023-92D7-4DFB-A1D3-4B99483D982C}"/>
    <cellStyle name="20% - Accent1 2 2 2 8" xfId="8739" xr:uid="{DA710A46-5B40-4080-B9BA-795483976421}"/>
    <cellStyle name="20% - Accent1 2 2 2 9" xfId="17187" xr:uid="{D2CAB373-DF30-42DA-A957-8C53975AE5F9}"/>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6F7FC72E-6832-46A7-A05D-6B8DE97C6EC4}"/>
    <cellStyle name="20% - Accent1 2 2 3 2 2 3" xfId="23962" xr:uid="{E8021DFC-1EAC-4868-9D68-75C57D7CA692}"/>
    <cellStyle name="20% - Accent1 2 2 3 2 2 4" xfId="32409" xr:uid="{15C97F2D-7F08-4092-B858-BBB1D000F7E6}"/>
    <cellStyle name="20% - Accent1 2 2 3 2 3" xfId="11297" xr:uid="{F745529D-BE64-45B4-A661-B48643953FEE}"/>
    <cellStyle name="20% - Accent1 2 2 3 2 4" xfId="19745" xr:uid="{4CCEFCB1-46B2-49F7-AF8F-84371226587C}"/>
    <cellStyle name="20% - Accent1 2 2 3 2 5" xfId="28192" xr:uid="{846285EC-B729-4A26-AED5-CA1DA68AF36E}"/>
    <cellStyle name="20% - Accent1 2 2 3 3" xfId="4920" xr:uid="{00000000-0005-0000-0000-00001B000000}"/>
    <cellStyle name="20% - Accent1 2 2 3 3 2" xfId="13370" xr:uid="{FC45880F-606D-434F-BDDD-A20E11744B93}"/>
    <cellStyle name="20% - Accent1 2 2 3 3 3" xfId="21817" xr:uid="{7DCB1FBD-17A0-4FDB-B247-237662DB7210}"/>
    <cellStyle name="20% - Accent1 2 2 3 3 4" xfId="30264" xr:uid="{F37EF7A6-1DD3-4C88-AFE0-719B05ED9A18}"/>
    <cellStyle name="20% - Accent1 2 2 3 4" xfId="9152" xr:uid="{F4EEF71D-9EAC-4F62-B4BA-4D370FE4BDC5}"/>
    <cellStyle name="20% - Accent1 2 2 3 5" xfId="17600" xr:uid="{8A46EA91-47D5-4DA2-B97E-E1B7E23ED2E7}"/>
    <cellStyle name="20% - Accent1 2 2 3 6" xfId="26047" xr:uid="{2E5A0EC1-0D5A-434A-BF2C-734B7B2E831D}"/>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109BB162-97A8-42E0-B1C6-135AB5851CEE}"/>
    <cellStyle name="20% - Accent1 2 2 4 2 2 3" xfId="24375" xr:uid="{2CF26794-A4D3-4998-B90E-74D149424825}"/>
    <cellStyle name="20% - Accent1 2 2 4 2 2 4" xfId="32822" xr:uid="{C5CB2A03-27F7-4279-85E8-0F87EF5293AD}"/>
    <cellStyle name="20% - Accent1 2 2 4 2 3" xfId="11710" xr:uid="{A2051C08-FA8E-4D41-A950-8733C5A0A7A7}"/>
    <cellStyle name="20% - Accent1 2 2 4 2 4" xfId="20158" xr:uid="{15846340-4F84-4630-A08B-21298017D45A}"/>
    <cellStyle name="20% - Accent1 2 2 4 2 5" xfId="28605" xr:uid="{286633F9-F1A9-458A-9597-10B186C558C8}"/>
    <cellStyle name="20% - Accent1 2 2 4 3" xfId="5333" xr:uid="{00000000-0005-0000-0000-00001F000000}"/>
    <cellStyle name="20% - Accent1 2 2 4 3 2" xfId="13783" xr:uid="{7AAA6D32-5FF1-4CD4-91E5-3A26FFF23BC6}"/>
    <cellStyle name="20% - Accent1 2 2 4 3 3" xfId="22230" xr:uid="{4F12EA7D-6FDC-4F3D-AE07-9FE57114634D}"/>
    <cellStyle name="20% - Accent1 2 2 4 3 4" xfId="30677" xr:uid="{C6201544-2451-4A64-9F13-B9C966C57D17}"/>
    <cellStyle name="20% - Accent1 2 2 4 4" xfId="9565" xr:uid="{D684DCCE-8632-4995-B643-DD48EC1CEF22}"/>
    <cellStyle name="20% - Accent1 2 2 4 5" xfId="18013" xr:uid="{ACDB61D3-9A5B-4480-80A3-B0C5D8F16955}"/>
    <cellStyle name="20% - Accent1 2 2 4 6" xfId="26460" xr:uid="{5866BCE7-A29F-4A3A-81B5-C388DADA4FD8}"/>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E4E6A502-C0E3-46B9-B7C4-5C6CD368A515}"/>
    <cellStyle name="20% - Accent1 2 2 5 2 2 3" xfId="24788" xr:uid="{5356CA65-C594-4B8B-A5B8-2FBB037E3E51}"/>
    <cellStyle name="20% - Accent1 2 2 5 2 2 4" xfId="33235" xr:uid="{D409A788-6250-4129-A5D4-277132C44FAA}"/>
    <cellStyle name="20% - Accent1 2 2 5 2 3" xfId="12123" xr:uid="{6F739DC2-B195-4FCC-BD9C-F582DB209DCA}"/>
    <cellStyle name="20% - Accent1 2 2 5 2 4" xfId="20571" xr:uid="{BD60D954-7298-47E6-9DB0-EE182CC8ADFD}"/>
    <cellStyle name="20% - Accent1 2 2 5 2 5" xfId="29018" xr:uid="{12544EA2-D5DD-4968-A5F1-377A7A3B30EB}"/>
    <cellStyle name="20% - Accent1 2 2 5 3" xfId="5746" xr:uid="{00000000-0005-0000-0000-000023000000}"/>
    <cellStyle name="20% - Accent1 2 2 5 3 2" xfId="14196" xr:uid="{2E9A46D0-CD52-41E4-A94A-B8ABF4990811}"/>
    <cellStyle name="20% - Accent1 2 2 5 3 3" xfId="22643" xr:uid="{98880DCD-C1BC-4D84-A264-945DB661314F}"/>
    <cellStyle name="20% - Accent1 2 2 5 3 4" xfId="31090" xr:uid="{8BA8A9B7-F61F-484C-AC23-16E11256BB40}"/>
    <cellStyle name="20% - Accent1 2 2 5 4" xfId="9978" xr:uid="{C2354838-E24A-45F0-9432-0A69E009D1B1}"/>
    <cellStyle name="20% - Accent1 2 2 5 5" xfId="18426" xr:uid="{CD091A4E-EC19-4B31-A316-F691CADB24EB}"/>
    <cellStyle name="20% - Accent1 2 2 5 6" xfId="26873" xr:uid="{18F81E9C-5766-49C9-AE67-A8F34C1FE77B}"/>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D7FB7466-62ED-43F0-8AE2-57869C554B72}"/>
    <cellStyle name="20% - Accent1 2 2 6 2 2 3" xfId="25201" xr:uid="{E06B91A6-58B8-44E4-83E1-1F4C0A02F781}"/>
    <cellStyle name="20% - Accent1 2 2 6 2 2 4" xfId="33648" xr:uid="{5F251260-8951-4322-9AE6-E90A4C73FE3D}"/>
    <cellStyle name="20% - Accent1 2 2 6 2 3" xfId="12536" xr:uid="{94CDECBA-F018-4AAE-81BC-270089938B07}"/>
    <cellStyle name="20% - Accent1 2 2 6 2 4" xfId="20984" xr:uid="{04FA5604-427C-4A89-98F1-2FCF2DAD20CB}"/>
    <cellStyle name="20% - Accent1 2 2 6 2 5" xfId="29431" xr:uid="{41796CF0-C262-462C-AD5E-009D13245C09}"/>
    <cellStyle name="20% - Accent1 2 2 6 3" xfId="6159" xr:uid="{00000000-0005-0000-0000-000027000000}"/>
    <cellStyle name="20% - Accent1 2 2 6 3 2" xfId="14609" xr:uid="{C6F78639-2F5F-4286-9E83-C9791F31BB62}"/>
    <cellStyle name="20% - Accent1 2 2 6 3 3" xfId="23056" xr:uid="{8533F649-DB2B-4DD9-BD4B-9A8DE2BB1BB2}"/>
    <cellStyle name="20% - Accent1 2 2 6 3 4" xfId="31503" xr:uid="{AAF4E037-A9B2-435F-A733-55EA6212942B}"/>
    <cellStyle name="20% - Accent1 2 2 6 4" xfId="10391" xr:uid="{F1054FF9-FBE6-4ECD-9820-BAA7128BF5A0}"/>
    <cellStyle name="20% - Accent1 2 2 6 5" xfId="18839" xr:uid="{EA3D535E-A85B-40CA-8229-8F1D16903FBC}"/>
    <cellStyle name="20% - Accent1 2 2 6 6" xfId="27286" xr:uid="{59A1D1EE-105C-43F9-8C77-A3626C27908C}"/>
    <cellStyle name="20% - Accent1 2 2 7" xfId="2266" xr:uid="{00000000-0005-0000-0000-000028000000}"/>
    <cellStyle name="20% - Accent1 2 2 7 2" xfId="6572" xr:uid="{00000000-0005-0000-0000-000029000000}"/>
    <cellStyle name="20% - Accent1 2 2 7 2 2" xfId="15022" xr:uid="{7D1B1A42-8BFC-4732-8E5C-A6819D79BC72}"/>
    <cellStyle name="20% - Accent1 2 2 7 2 3" xfId="23469" xr:uid="{AEF964A8-8F5C-4661-AC36-52DCD57EFFB5}"/>
    <cellStyle name="20% - Accent1 2 2 7 2 4" xfId="31916" xr:uid="{2C24AD81-2353-4457-BAE9-A7A243556485}"/>
    <cellStyle name="20% - Accent1 2 2 7 3" xfId="10804" xr:uid="{C808D123-F9B0-4363-A1DB-FD6DC5B61602}"/>
    <cellStyle name="20% - Accent1 2 2 7 4" xfId="19252" xr:uid="{00C8D41E-F2BE-4855-A644-E2823B43CA6E}"/>
    <cellStyle name="20% - Accent1 2 2 7 5" xfId="27699" xr:uid="{1DD1AFEF-E69F-4CFE-8BF1-D4D03D37BE0D}"/>
    <cellStyle name="20% - Accent1 2 2 8" xfId="4506" xr:uid="{00000000-0005-0000-0000-00002A000000}"/>
    <cellStyle name="20% - Accent1 2 2 8 2" xfId="12956" xr:uid="{DFC1167F-E59D-413B-B2F5-FE6B4A09C420}"/>
    <cellStyle name="20% - Accent1 2 2 8 3" xfId="21403" xr:uid="{4E2CABB5-0528-4F29-8E47-EE73967E8AFA}"/>
    <cellStyle name="20% - Accent1 2 2 8 4" xfId="29850" xr:uid="{E2F3B1EF-3F24-4143-A9EC-1408A5A57FA5}"/>
    <cellStyle name="20% - Accent1 2 2 9" xfId="8738" xr:uid="{6EE0C708-CFA4-4CD9-92E6-0A4E34E89B39}"/>
    <cellStyle name="20% - Accent1 2 3" xfId="5" xr:uid="{00000000-0005-0000-0000-00002B000000}"/>
    <cellStyle name="20% - Accent1 2 3 10" xfId="25635" xr:uid="{865DA2FD-1FC6-45C4-BAA9-C9F6031EE0A3}"/>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8E6C3692-B68C-48FB-B35C-81CF0365EB23}"/>
    <cellStyle name="20% - Accent1 2 3 2 2 2 3" xfId="23964" xr:uid="{7A98BD08-51A2-4338-96F4-5402235687DC}"/>
    <cellStyle name="20% - Accent1 2 3 2 2 2 4" xfId="32411" xr:uid="{1F63A4D2-58D0-4293-A7B8-B6F62BEC33BF}"/>
    <cellStyle name="20% - Accent1 2 3 2 2 3" xfId="11299" xr:uid="{F913A2DC-18BF-42A0-AC3B-1986711BB8D3}"/>
    <cellStyle name="20% - Accent1 2 3 2 2 4" xfId="19747" xr:uid="{AE5F7550-2804-493D-A277-463AC2297588}"/>
    <cellStyle name="20% - Accent1 2 3 2 2 5" xfId="28194" xr:uid="{12AB54DB-E465-4143-8E2F-4B79DC844BFB}"/>
    <cellStyle name="20% - Accent1 2 3 2 3" xfId="4922" xr:uid="{00000000-0005-0000-0000-00002F000000}"/>
    <cellStyle name="20% - Accent1 2 3 2 3 2" xfId="13372" xr:uid="{D792DED4-9DB2-43F2-BA4F-0CAD87E61962}"/>
    <cellStyle name="20% - Accent1 2 3 2 3 3" xfId="21819" xr:uid="{4577B016-552A-4CD7-A0FC-76DC15374D12}"/>
    <cellStyle name="20% - Accent1 2 3 2 3 4" xfId="30266" xr:uid="{AB008F4F-3690-42D0-9835-9A6A801AA3C2}"/>
    <cellStyle name="20% - Accent1 2 3 2 4" xfId="9154" xr:uid="{76272256-FD53-4268-A8FF-43BD831173A7}"/>
    <cellStyle name="20% - Accent1 2 3 2 5" xfId="17602" xr:uid="{F63F4CD0-5524-4180-B891-B68492912394}"/>
    <cellStyle name="20% - Accent1 2 3 2 6" xfId="26049" xr:uid="{6BDCE8AE-29BB-4B1A-AADA-5BE5799FD82D}"/>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A549F526-12C5-487E-8F41-57C9AABC5376}"/>
    <cellStyle name="20% - Accent1 2 3 3 2 2 3" xfId="24377" xr:uid="{E2AFD30E-2E5A-42C2-A75C-95576631BDE4}"/>
    <cellStyle name="20% - Accent1 2 3 3 2 2 4" xfId="32824" xr:uid="{F8C054E2-4A32-4B17-8E49-0A71BFD2F293}"/>
    <cellStyle name="20% - Accent1 2 3 3 2 3" xfId="11712" xr:uid="{BA6E87E0-7F7D-467D-A64A-CC1B3BFFE85D}"/>
    <cellStyle name="20% - Accent1 2 3 3 2 4" xfId="20160" xr:uid="{06988F8E-BB82-43DA-8819-ED3CA36983A6}"/>
    <cellStyle name="20% - Accent1 2 3 3 2 5" xfId="28607" xr:uid="{5DAE3EF8-EEA1-4BCD-8ADF-2EEB435E2247}"/>
    <cellStyle name="20% - Accent1 2 3 3 3" xfId="5335" xr:uid="{00000000-0005-0000-0000-000033000000}"/>
    <cellStyle name="20% - Accent1 2 3 3 3 2" xfId="13785" xr:uid="{F2C417BA-4EAF-4E23-9BE4-12A74A253282}"/>
    <cellStyle name="20% - Accent1 2 3 3 3 3" xfId="22232" xr:uid="{6ADE4349-8292-4CDC-924A-9582A59D88F4}"/>
    <cellStyle name="20% - Accent1 2 3 3 3 4" xfId="30679" xr:uid="{C0CF8880-319B-4588-937B-9E2EF6EB6454}"/>
    <cellStyle name="20% - Accent1 2 3 3 4" xfId="9567" xr:uid="{72FA7248-CE81-4BF1-A103-F00D12F4C1B2}"/>
    <cellStyle name="20% - Accent1 2 3 3 5" xfId="18015" xr:uid="{2A191CA3-54F4-41F1-965D-9720D5A2992E}"/>
    <cellStyle name="20% - Accent1 2 3 3 6" xfId="26462" xr:uid="{5CF2E603-BFE5-43EF-9A42-65A4CCCF168A}"/>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53DE8605-133C-4658-B81D-2E8E3CF60E5B}"/>
    <cellStyle name="20% - Accent1 2 3 4 2 2 3" xfId="24790" xr:uid="{10CF75EE-D911-4FF3-8D98-6F22B9DCAD66}"/>
    <cellStyle name="20% - Accent1 2 3 4 2 2 4" xfId="33237" xr:uid="{F2C9DA8B-229D-481E-B208-B54C8A964C2E}"/>
    <cellStyle name="20% - Accent1 2 3 4 2 3" xfId="12125" xr:uid="{2351CC4C-FCF5-473F-AABC-791753C735DD}"/>
    <cellStyle name="20% - Accent1 2 3 4 2 4" xfId="20573" xr:uid="{79BA9E45-D598-44C0-B750-8B4CFC7A7B80}"/>
    <cellStyle name="20% - Accent1 2 3 4 2 5" xfId="29020" xr:uid="{CE53F3FA-E07D-4804-9EB6-0FE76F03E511}"/>
    <cellStyle name="20% - Accent1 2 3 4 3" xfId="5748" xr:uid="{00000000-0005-0000-0000-000037000000}"/>
    <cellStyle name="20% - Accent1 2 3 4 3 2" xfId="14198" xr:uid="{1420E31F-48FA-4D3B-B314-17FF757F3F13}"/>
    <cellStyle name="20% - Accent1 2 3 4 3 3" xfId="22645" xr:uid="{367C3293-6A63-47A7-87F2-129308989794}"/>
    <cellStyle name="20% - Accent1 2 3 4 3 4" xfId="31092" xr:uid="{261E3D9A-9420-4CB2-B2C5-40CE6D013E45}"/>
    <cellStyle name="20% - Accent1 2 3 4 4" xfId="9980" xr:uid="{3FF14BD5-5E0C-4BE2-85F7-A0C701C73EEF}"/>
    <cellStyle name="20% - Accent1 2 3 4 5" xfId="18428" xr:uid="{C53B2286-5E16-4807-91C4-87FA491CAACF}"/>
    <cellStyle name="20% - Accent1 2 3 4 6" xfId="26875" xr:uid="{04627AB0-5E0B-44A0-BC20-2ABF3AFACDAC}"/>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4B61A01B-E902-49D8-89E6-2BD7178D3FB1}"/>
    <cellStyle name="20% - Accent1 2 3 5 2 2 3" xfId="25203" xr:uid="{141E22C9-D42B-49F4-9C87-5F15C9DADF9C}"/>
    <cellStyle name="20% - Accent1 2 3 5 2 2 4" xfId="33650" xr:uid="{EAB52F90-C9AD-4F72-B440-E79184902B92}"/>
    <cellStyle name="20% - Accent1 2 3 5 2 3" xfId="12538" xr:uid="{A511601D-AEC1-4DFA-B8CF-EE493565B1A7}"/>
    <cellStyle name="20% - Accent1 2 3 5 2 4" xfId="20986" xr:uid="{2BC45875-2D24-4474-9AD3-330DADCD612E}"/>
    <cellStyle name="20% - Accent1 2 3 5 2 5" xfId="29433" xr:uid="{90E73138-D4F1-44C4-8D69-F29D89AEAD75}"/>
    <cellStyle name="20% - Accent1 2 3 5 3" xfId="6161" xr:uid="{00000000-0005-0000-0000-00003B000000}"/>
    <cellStyle name="20% - Accent1 2 3 5 3 2" xfId="14611" xr:uid="{79184CFF-6E66-4AF5-9016-477FAC1C8B84}"/>
    <cellStyle name="20% - Accent1 2 3 5 3 3" xfId="23058" xr:uid="{0CC2CE99-2671-4D66-99D1-EEB3E28B2301}"/>
    <cellStyle name="20% - Accent1 2 3 5 3 4" xfId="31505" xr:uid="{5E61A369-4B82-4C98-801D-2ABB5E6B5F51}"/>
    <cellStyle name="20% - Accent1 2 3 5 4" xfId="10393" xr:uid="{EE4FB13E-F9E0-4965-899C-FB399759513B}"/>
    <cellStyle name="20% - Accent1 2 3 5 5" xfId="18841" xr:uid="{5C41B3BB-F476-46C4-9EC7-50FF979F47DD}"/>
    <cellStyle name="20% - Accent1 2 3 5 6" xfId="27288" xr:uid="{524D9628-B155-4872-8C88-B278F9CD0EA5}"/>
    <cellStyle name="20% - Accent1 2 3 6" xfId="2268" xr:uid="{00000000-0005-0000-0000-00003C000000}"/>
    <cellStyle name="20% - Accent1 2 3 6 2" xfId="6574" xr:uid="{00000000-0005-0000-0000-00003D000000}"/>
    <cellStyle name="20% - Accent1 2 3 6 2 2" xfId="15024" xr:uid="{E5B5957F-A382-444D-86AC-AD2B2900B5E5}"/>
    <cellStyle name="20% - Accent1 2 3 6 2 3" xfId="23471" xr:uid="{18F083AB-A2C9-4E13-9993-6820E56F4B19}"/>
    <cellStyle name="20% - Accent1 2 3 6 2 4" xfId="31918" xr:uid="{EBCB2E4B-740C-40D7-A14A-AB556F3A8748}"/>
    <cellStyle name="20% - Accent1 2 3 6 3" xfId="10806" xr:uid="{6D801E0C-1B74-4D79-AF16-C686283C7CA7}"/>
    <cellStyle name="20% - Accent1 2 3 6 4" xfId="19254" xr:uid="{59255228-FB08-4B53-8B9D-C71C4E04CADC}"/>
    <cellStyle name="20% - Accent1 2 3 6 5" xfId="27701" xr:uid="{266AFDB9-3971-49A7-813D-7D2F03687995}"/>
    <cellStyle name="20% - Accent1 2 3 7" xfId="4508" xr:uid="{00000000-0005-0000-0000-00003E000000}"/>
    <cellStyle name="20% - Accent1 2 3 7 2" xfId="12958" xr:uid="{C0845B3B-AAEB-4755-9B4F-B10C8970A0F4}"/>
    <cellStyle name="20% - Accent1 2 3 7 3" xfId="21405" xr:uid="{E8528D08-C44A-43B9-94E3-7AA04E2F9EC4}"/>
    <cellStyle name="20% - Accent1 2 3 7 4" xfId="29852" xr:uid="{8027AEFA-13BF-4401-AED9-89613E5F886D}"/>
    <cellStyle name="20% - Accent1 2 3 8" xfId="8740" xr:uid="{11EAFB47-C829-4629-BC25-EE59B3B63CD8}"/>
    <cellStyle name="20% - Accent1 2 3 9" xfId="17188" xr:uid="{D1F4EE32-29DD-4AA3-AC7A-0E658C9E67D0}"/>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739BB659-0465-482D-B387-1B3D017BB350}"/>
    <cellStyle name="20% - Accent1 2 4 2 2 3" xfId="23961" xr:uid="{8B5140CA-A4D3-42B3-92EE-42036DE3CE84}"/>
    <cellStyle name="20% - Accent1 2 4 2 2 4" xfId="32408" xr:uid="{59E56448-E892-426D-81C0-F16225ED5644}"/>
    <cellStyle name="20% - Accent1 2 4 2 3" xfId="11296" xr:uid="{BB53A32C-178B-4262-88DC-55CE3105B16F}"/>
    <cellStyle name="20% - Accent1 2 4 2 4" xfId="19744" xr:uid="{A77092F5-ED1C-40BF-B400-4BCDAF5378E3}"/>
    <cellStyle name="20% - Accent1 2 4 2 5" xfId="28191" xr:uid="{39E2D0E6-6AAB-4B42-999D-758042F070BA}"/>
    <cellStyle name="20% - Accent1 2 4 3" xfId="4919" xr:uid="{00000000-0005-0000-0000-000042000000}"/>
    <cellStyle name="20% - Accent1 2 4 3 2" xfId="13369" xr:uid="{E1AD81BA-8B72-4FF0-A616-87C362306958}"/>
    <cellStyle name="20% - Accent1 2 4 3 3" xfId="21816" xr:uid="{55F0DDC8-DFDD-449E-9739-4739AB9067CD}"/>
    <cellStyle name="20% - Accent1 2 4 3 4" xfId="30263" xr:uid="{EBF8399A-E348-47EB-B86C-4E45E4257FB5}"/>
    <cellStyle name="20% - Accent1 2 4 4" xfId="9151" xr:uid="{31D7FBF5-4520-4187-8AC5-754E8D2FCC1C}"/>
    <cellStyle name="20% - Accent1 2 4 5" xfId="17599" xr:uid="{355274AA-1679-474C-B6BF-49D65A0EE71D}"/>
    <cellStyle name="20% - Accent1 2 4 6" xfId="26046" xr:uid="{52C98C65-E4B3-497D-B256-6922AAB42D03}"/>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C720F378-0F3F-4319-AA50-2758ABDC9B4C}"/>
    <cellStyle name="20% - Accent1 2 5 2 2 3" xfId="24374" xr:uid="{DA136EF7-15DE-47D8-862E-BF100291BCBA}"/>
    <cellStyle name="20% - Accent1 2 5 2 2 4" xfId="32821" xr:uid="{B2AF0C63-29B5-4C38-8FDA-85DC654CACFD}"/>
    <cellStyle name="20% - Accent1 2 5 2 3" xfId="11709" xr:uid="{539FDA14-4389-422B-946F-96A62BA941A1}"/>
    <cellStyle name="20% - Accent1 2 5 2 4" xfId="20157" xr:uid="{33A6FEE5-7C3E-44AA-A432-B01D3881CAFE}"/>
    <cellStyle name="20% - Accent1 2 5 2 5" xfId="28604" xr:uid="{D308E307-7267-49F5-8DFE-59C87CB29C58}"/>
    <cellStyle name="20% - Accent1 2 5 3" xfId="5332" xr:uid="{00000000-0005-0000-0000-000046000000}"/>
    <cellStyle name="20% - Accent1 2 5 3 2" xfId="13782" xr:uid="{10C2AF33-6253-4BC0-AE1B-471080705A8B}"/>
    <cellStyle name="20% - Accent1 2 5 3 3" xfId="22229" xr:uid="{1264D79C-938D-41CA-9DA6-E17A27C32FEF}"/>
    <cellStyle name="20% - Accent1 2 5 3 4" xfId="30676" xr:uid="{E74EDCED-E355-4B38-BC56-A2EE4112BC48}"/>
    <cellStyle name="20% - Accent1 2 5 4" xfId="9564" xr:uid="{94C9C30E-97D0-46E1-A10F-EB4578FC40B1}"/>
    <cellStyle name="20% - Accent1 2 5 5" xfId="18012" xr:uid="{4CBADB56-2631-4E8D-A42E-79B99BA5333D}"/>
    <cellStyle name="20% - Accent1 2 5 6" xfId="26459" xr:uid="{DE9D1921-ACBC-45E6-BEDC-AA39D4258DCD}"/>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C6FDB13C-5A23-46A7-AF95-2CC57531F3D4}"/>
    <cellStyle name="20% - Accent1 2 6 2 2 3" xfId="24787" xr:uid="{A86938AE-5665-4C14-A2BE-34DB94098CAF}"/>
    <cellStyle name="20% - Accent1 2 6 2 2 4" xfId="33234" xr:uid="{03148324-9A80-4A5E-9556-BF37AF39D8D2}"/>
    <cellStyle name="20% - Accent1 2 6 2 3" xfId="12122" xr:uid="{A6358B01-1FBA-45E3-973E-AA0A38026726}"/>
    <cellStyle name="20% - Accent1 2 6 2 4" xfId="20570" xr:uid="{0F309075-CE10-44CE-8492-90CC94B3724D}"/>
    <cellStyle name="20% - Accent1 2 6 2 5" xfId="29017" xr:uid="{A97FD4F4-0FA8-45A8-9402-9BF29B3B7008}"/>
    <cellStyle name="20% - Accent1 2 6 3" xfId="5745" xr:uid="{00000000-0005-0000-0000-00004A000000}"/>
    <cellStyle name="20% - Accent1 2 6 3 2" xfId="14195" xr:uid="{5521912B-4D46-4EDD-9D8D-571588211793}"/>
    <cellStyle name="20% - Accent1 2 6 3 3" xfId="22642" xr:uid="{80F1EC47-8027-40FA-B636-6EC6C60F5696}"/>
    <cellStyle name="20% - Accent1 2 6 3 4" xfId="31089" xr:uid="{3C2060F3-4661-4025-A416-37E0D09BEFB0}"/>
    <cellStyle name="20% - Accent1 2 6 4" xfId="9977" xr:uid="{847E7983-2D74-4A5F-8AD2-D4081868E94D}"/>
    <cellStyle name="20% - Accent1 2 6 5" xfId="18425" xr:uid="{D47B0E84-1921-4703-BB21-9DDD72E0D0CE}"/>
    <cellStyle name="20% - Accent1 2 6 6" xfId="26872" xr:uid="{57678E6A-35E8-40EE-A2C1-9D1D8F628A75}"/>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10BC2012-036F-4CA6-A748-EF746A3A39E6}"/>
    <cellStyle name="20% - Accent1 2 7 2 2 3" xfId="25200" xr:uid="{C0DE0C1F-3743-48FA-9ADE-A93551D44585}"/>
    <cellStyle name="20% - Accent1 2 7 2 2 4" xfId="33647" xr:uid="{2E046EBC-6088-44B1-99A7-5C3CC9011E4B}"/>
    <cellStyle name="20% - Accent1 2 7 2 3" xfId="12535" xr:uid="{5D1BA06B-DD16-4114-8DEF-B86F4C992F93}"/>
    <cellStyle name="20% - Accent1 2 7 2 4" xfId="20983" xr:uid="{D36A3BF6-756B-4D81-9229-1E3D491C0EB6}"/>
    <cellStyle name="20% - Accent1 2 7 2 5" xfId="29430" xr:uid="{55B7AE3F-36F4-4B86-B2E6-C749012B5344}"/>
    <cellStyle name="20% - Accent1 2 7 3" xfId="6158" xr:uid="{00000000-0005-0000-0000-00004E000000}"/>
    <cellStyle name="20% - Accent1 2 7 3 2" xfId="14608" xr:uid="{3C077B34-206C-4373-8187-8077E4438884}"/>
    <cellStyle name="20% - Accent1 2 7 3 3" xfId="23055" xr:uid="{13BD6FD6-02F6-4034-9731-F0168E5886B4}"/>
    <cellStyle name="20% - Accent1 2 7 3 4" xfId="31502" xr:uid="{3B68B7E6-07E9-414C-9A27-C8BD0E1C51C1}"/>
    <cellStyle name="20% - Accent1 2 7 4" xfId="10390" xr:uid="{9454F469-1622-4583-BA77-983B751FD507}"/>
    <cellStyle name="20% - Accent1 2 7 5" xfId="18838" xr:uid="{BF205837-9217-4AA0-BBC4-B7E5B72C18B6}"/>
    <cellStyle name="20% - Accent1 2 7 6" xfId="27285" xr:uid="{8E6629C3-10C8-4B04-A38B-EBC9ECC13EE1}"/>
    <cellStyle name="20% - Accent1 2 8" xfId="2265" xr:uid="{00000000-0005-0000-0000-00004F000000}"/>
    <cellStyle name="20% - Accent1 2 8 2" xfId="6571" xr:uid="{00000000-0005-0000-0000-000050000000}"/>
    <cellStyle name="20% - Accent1 2 8 2 2" xfId="15021" xr:uid="{5FC44C83-1BFD-4553-A23F-93108F89B5CE}"/>
    <cellStyle name="20% - Accent1 2 8 2 3" xfId="23468" xr:uid="{AA6C2874-25CB-4269-9494-F52C6C705E3E}"/>
    <cellStyle name="20% - Accent1 2 8 2 4" xfId="31915" xr:uid="{CF19565B-77EB-4B1C-ABFB-175DB729394A}"/>
    <cellStyle name="20% - Accent1 2 8 3" xfId="10803" xr:uid="{29D00ACE-162C-4929-8BBA-7C33AF29638A}"/>
    <cellStyle name="20% - Accent1 2 8 4" xfId="19251" xr:uid="{B25FAFFC-7160-4249-871E-B73491C15814}"/>
    <cellStyle name="20% - Accent1 2 8 5" xfId="27698" xr:uid="{61D0C0CA-F19D-4F68-BBF9-6E313C51CAD8}"/>
    <cellStyle name="20% - Accent1 2 9" xfId="4505" xr:uid="{00000000-0005-0000-0000-000051000000}"/>
    <cellStyle name="20% - Accent1 2 9 2" xfId="12955" xr:uid="{C9D50E0D-3C5C-4C9B-8F0B-74145841B90A}"/>
    <cellStyle name="20% - Accent1 2 9 3" xfId="21402" xr:uid="{B4E75F16-ADD1-439F-BBDC-8358242F8DEF}"/>
    <cellStyle name="20% - Accent1 2 9 4" xfId="29849" xr:uid="{543392A6-2AD6-4A79-BFC1-8FF48AC39496}"/>
    <cellStyle name="20% - Accent1 3" xfId="6" xr:uid="{00000000-0005-0000-0000-000052000000}"/>
    <cellStyle name="20% - Accent1 3 10" xfId="17189" xr:uid="{B182DE93-ABD8-473C-953B-8AE43889791E}"/>
    <cellStyle name="20% - Accent1 3 11" xfId="25636" xr:uid="{57E77E5F-CE10-4F88-B30F-2B89098A7259}"/>
    <cellStyle name="20% - Accent1 3 2" xfId="7" xr:uid="{00000000-0005-0000-0000-000053000000}"/>
    <cellStyle name="20% - Accent1 3 2 10" xfId="25637" xr:uid="{60EEF5F6-1050-4CC3-A354-E63E63450383}"/>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D21CBE10-865C-41C5-8ECE-5A17F4A042A3}"/>
    <cellStyle name="20% - Accent1 3 2 2 2 2 3" xfId="23966" xr:uid="{1021CB94-83C9-4763-8B7F-D836AE8F58C9}"/>
    <cellStyle name="20% - Accent1 3 2 2 2 2 4" xfId="32413" xr:uid="{7F3287DD-8A05-4B76-9416-8E30B8F123AB}"/>
    <cellStyle name="20% - Accent1 3 2 2 2 3" xfId="11301" xr:uid="{3638B4E5-44CB-4375-B772-F0A847E33A37}"/>
    <cellStyle name="20% - Accent1 3 2 2 2 4" xfId="19749" xr:uid="{FEAD803F-DBA7-4B52-A682-5CF3CC7605B1}"/>
    <cellStyle name="20% - Accent1 3 2 2 2 5" xfId="28196" xr:uid="{E0B343B0-CF00-4D9F-9C47-3716AF420461}"/>
    <cellStyle name="20% - Accent1 3 2 2 3" xfId="4924" xr:uid="{00000000-0005-0000-0000-000057000000}"/>
    <cellStyle name="20% - Accent1 3 2 2 3 2" xfId="13374" xr:uid="{B2356423-CF9C-4982-BFEC-DFB6D98DC9BB}"/>
    <cellStyle name="20% - Accent1 3 2 2 3 3" xfId="21821" xr:uid="{1C12031E-EB88-42F1-86B0-7EF20B7717F3}"/>
    <cellStyle name="20% - Accent1 3 2 2 3 4" xfId="30268" xr:uid="{B7053B97-1A29-4A8B-B006-D74A0C10EEEB}"/>
    <cellStyle name="20% - Accent1 3 2 2 4" xfId="9156" xr:uid="{DD1C0442-B7A6-4A34-9618-08E1D9F18136}"/>
    <cellStyle name="20% - Accent1 3 2 2 5" xfId="17604" xr:uid="{0D175AD0-3F21-4389-BC28-5F297953E75E}"/>
    <cellStyle name="20% - Accent1 3 2 2 6" xfId="26051" xr:uid="{48DDA16D-EB73-4503-8AA2-9343FEA7BB09}"/>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B3B9E92D-FEF2-48CD-94C2-B6DF9F8FFE7F}"/>
    <cellStyle name="20% - Accent1 3 2 3 2 2 3" xfId="24379" xr:uid="{7AF409E9-80E3-4DBB-BC04-6DD5C1B3B57C}"/>
    <cellStyle name="20% - Accent1 3 2 3 2 2 4" xfId="32826" xr:uid="{511A5733-79A9-4450-ADCC-CABC456102D0}"/>
    <cellStyle name="20% - Accent1 3 2 3 2 3" xfId="11714" xr:uid="{A1ACDC26-4F94-4EA7-B452-2D7FC3F84662}"/>
    <cellStyle name="20% - Accent1 3 2 3 2 4" xfId="20162" xr:uid="{0A61B77B-82E6-4042-BD8B-65EFFDA71B80}"/>
    <cellStyle name="20% - Accent1 3 2 3 2 5" xfId="28609" xr:uid="{14BA296F-494D-4984-A2CB-0FE49FEC09DA}"/>
    <cellStyle name="20% - Accent1 3 2 3 3" xfId="5337" xr:uid="{00000000-0005-0000-0000-00005B000000}"/>
    <cellStyle name="20% - Accent1 3 2 3 3 2" xfId="13787" xr:uid="{5FDF20D4-EDB0-46B3-BBF1-C2E30DCF0689}"/>
    <cellStyle name="20% - Accent1 3 2 3 3 3" xfId="22234" xr:uid="{786C7F55-6886-4C07-8996-B53A3774E938}"/>
    <cellStyle name="20% - Accent1 3 2 3 3 4" xfId="30681" xr:uid="{03157610-30E8-4B26-9854-80C71AC6BD1D}"/>
    <cellStyle name="20% - Accent1 3 2 3 4" xfId="9569" xr:uid="{F7BC6BA0-D70B-4D8A-9005-1C95B131027A}"/>
    <cellStyle name="20% - Accent1 3 2 3 5" xfId="18017" xr:uid="{6CD877D6-5DA1-4DFE-9B39-AACAA56969FA}"/>
    <cellStyle name="20% - Accent1 3 2 3 6" xfId="26464" xr:uid="{4C08AD8C-6E85-4DEC-A9B1-BD7C09097FEA}"/>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02798AD7-830E-40E9-AD4B-15A7F818DB95}"/>
    <cellStyle name="20% - Accent1 3 2 4 2 2 3" xfId="24792" xr:uid="{E260F4EA-00A6-4795-B099-86D23450CF7E}"/>
    <cellStyle name="20% - Accent1 3 2 4 2 2 4" xfId="33239" xr:uid="{52F2F3E4-E45B-4D7C-B832-F741004C40D3}"/>
    <cellStyle name="20% - Accent1 3 2 4 2 3" xfId="12127" xr:uid="{7EAA8389-0AAF-45C2-9F45-C1CDF128E35D}"/>
    <cellStyle name="20% - Accent1 3 2 4 2 4" xfId="20575" xr:uid="{266F4FA1-CBBB-49BB-9523-365FC90C958D}"/>
    <cellStyle name="20% - Accent1 3 2 4 2 5" xfId="29022" xr:uid="{DAA109E7-6457-4B02-8FED-9F1C64F81D81}"/>
    <cellStyle name="20% - Accent1 3 2 4 3" xfId="5750" xr:uid="{00000000-0005-0000-0000-00005F000000}"/>
    <cellStyle name="20% - Accent1 3 2 4 3 2" xfId="14200" xr:uid="{E4CEE912-611B-4D04-A264-5F933FE8D91B}"/>
    <cellStyle name="20% - Accent1 3 2 4 3 3" xfId="22647" xr:uid="{4FB8999E-B6E0-4348-ADFE-AA0C36508818}"/>
    <cellStyle name="20% - Accent1 3 2 4 3 4" xfId="31094" xr:uid="{D4E4E964-9357-474F-B134-29FE2136E3D0}"/>
    <cellStyle name="20% - Accent1 3 2 4 4" xfId="9982" xr:uid="{FAC40829-5210-47D7-B571-99BC8E17B693}"/>
    <cellStyle name="20% - Accent1 3 2 4 5" xfId="18430" xr:uid="{E7DCA18C-C093-4756-8A95-90DC0D8148EE}"/>
    <cellStyle name="20% - Accent1 3 2 4 6" xfId="26877" xr:uid="{0DCE109C-58C9-458C-86D1-DD516B4CBF78}"/>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08152938-0D2B-4A13-A024-9A3053DDB0EE}"/>
    <cellStyle name="20% - Accent1 3 2 5 2 2 3" xfId="25205" xr:uid="{4F648642-B00C-4EDF-B0EE-431A35E80D94}"/>
    <cellStyle name="20% - Accent1 3 2 5 2 2 4" xfId="33652" xr:uid="{E68237F5-83B1-4121-87D4-A820AA922B1F}"/>
    <cellStyle name="20% - Accent1 3 2 5 2 3" xfId="12540" xr:uid="{2C074E5C-CF2A-4F87-BF2F-F4B1B7FB3609}"/>
    <cellStyle name="20% - Accent1 3 2 5 2 4" xfId="20988" xr:uid="{E856BF5F-780D-4E56-9651-42DA83C99062}"/>
    <cellStyle name="20% - Accent1 3 2 5 2 5" xfId="29435" xr:uid="{3F2CEDF6-3E98-4464-8BE0-E7281FAFAEDE}"/>
    <cellStyle name="20% - Accent1 3 2 5 3" xfId="6163" xr:uid="{00000000-0005-0000-0000-000063000000}"/>
    <cellStyle name="20% - Accent1 3 2 5 3 2" xfId="14613" xr:uid="{7B59DE87-F29B-48AF-BBBC-C85C6C8F60BA}"/>
    <cellStyle name="20% - Accent1 3 2 5 3 3" xfId="23060" xr:uid="{70BC7C28-6BF6-4920-8190-E3FE3EA8F9FA}"/>
    <cellStyle name="20% - Accent1 3 2 5 3 4" xfId="31507" xr:uid="{BAA61693-0967-42ED-AC34-B81B85D67762}"/>
    <cellStyle name="20% - Accent1 3 2 5 4" xfId="10395" xr:uid="{4B8DA609-F42E-4B5F-897A-E243C28E1A4D}"/>
    <cellStyle name="20% - Accent1 3 2 5 5" xfId="18843" xr:uid="{8F3A59CB-7794-492D-82FD-846995C70580}"/>
    <cellStyle name="20% - Accent1 3 2 5 6" xfId="27290" xr:uid="{D8738B45-3563-4ECD-B836-154B3ADA577B}"/>
    <cellStyle name="20% - Accent1 3 2 6" xfId="2270" xr:uid="{00000000-0005-0000-0000-000064000000}"/>
    <cellStyle name="20% - Accent1 3 2 6 2" xfId="6576" xr:uid="{00000000-0005-0000-0000-000065000000}"/>
    <cellStyle name="20% - Accent1 3 2 6 2 2" xfId="15026" xr:uid="{CD957A38-30AB-477F-AD49-D25B9B748FF2}"/>
    <cellStyle name="20% - Accent1 3 2 6 2 3" xfId="23473" xr:uid="{0307F1B4-44BF-417F-BE8B-13B1BA1B0264}"/>
    <cellStyle name="20% - Accent1 3 2 6 2 4" xfId="31920" xr:uid="{23793658-0DF4-4FC5-833B-FE8F992BB67C}"/>
    <cellStyle name="20% - Accent1 3 2 6 3" xfId="10808" xr:uid="{9A3C9E86-0884-475A-9C2D-56660A20D455}"/>
    <cellStyle name="20% - Accent1 3 2 6 4" xfId="19256" xr:uid="{540CA218-944B-4070-909C-327628C12309}"/>
    <cellStyle name="20% - Accent1 3 2 6 5" xfId="27703" xr:uid="{37BCCD9D-FAE5-4589-B317-B5AF7CE923A3}"/>
    <cellStyle name="20% - Accent1 3 2 7" xfId="4510" xr:uid="{00000000-0005-0000-0000-000066000000}"/>
    <cellStyle name="20% - Accent1 3 2 7 2" xfId="12960" xr:uid="{F89AE514-D862-4F6E-83CD-BAA19E4F2190}"/>
    <cellStyle name="20% - Accent1 3 2 7 3" xfId="21407" xr:uid="{CC165EC3-0869-4066-A8B3-E3D0B00CA5AC}"/>
    <cellStyle name="20% - Accent1 3 2 7 4" xfId="29854" xr:uid="{357639BB-AB62-4F37-8F51-CE11E5AEFC4A}"/>
    <cellStyle name="20% - Accent1 3 2 8" xfId="8742" xr:uid="{E0429276-4E49-4EAC-A155-9DA9B20E1E01}"/>
    <cellStyle name="20% - Accent1 3 2 9" xfId="17190" xr:uid="{FACD421D-4F6D-411F-8140-34687D5E6506}"/>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0A917479-F896-4C41-8BFE-AADBD5167DC5}"/>
    <cellStyle name="20% - Accent1 3 3 2 2 3" xfId="23965" xr:uid="{4DDC21C5-D390-4674-9271-44D83F08333E}"/>
    <cellStyle name="20% - Accent1 3 3 2 2 4" xfId="32412" xr:uid="{C816694A-06C9-4A0F-AE0F-5C58705B5F5C}"/>
    <cellStyle name="20% - Accent1 3 3 2 3" xfId="11300" xr:uid="{4B505CE4-5F22-42B1-A690-083019279C90}"/>
    <cellStyle name="20% - Accent1 3 3 2 4" xfId="19748" xr:uid="{F8880223-BF61-4772-B5C3-BFF804FEA835}"/>
    <cellStyle name="20% - Accent1 3 3 2 5" xfId="28195" xr:uid="{5DBF3CDD-815F-48DC-A35D-3785F8C0963D}"/>
    <cellStyle name="20% - Accent1 3 3 3" xfId="4923" xr:uid="{00000000-0005-0000-0000-00006A000000}"/>
    <cellStyle name="20% - Accent1 3 3 3 2" xfId="13373" xr:uid="{E4F8C0F5-ABA1-422D-9A6D-07BD7D3C531D}"/>
    <cellStyle name="20% - Accent1 3 3 3 3" xfId="21820" xr:uid="{693036E1-3838-4968-B7AA-44214B7933BC}"/>
    <cellStyle name="20% - Accent1 3 3 3 4" xfId="30267" xr:uid="{F4C0BFC7-8747-40E4-BDA7-AF1E0F726251}"/>
    <cellStyle name="20% - Accent1 3 3 4" xfId="9155" xr:uid="{56848126-F4DB-401E-A495-9A5BF48FA590}"/>
    <cellStyle name="20% - Accent1 3 3 5" xfId="17603" xr:uid="{245340CF-0F28-4D3E-A265-EF1CD25D15E8}"/>
    <cellStyle name="20% - Accent1 3 3 6" xfId="26050" xr:uid="{3BBA0191-D9FB-4B32-9F8E-5221865AB128}"/>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AAB3AF84-3C74-47E9-9A8B-361150754284}"/>
    <cellStyle name="20% - Accent1 3 4 2 2 3" xfId="24378" xr:uid="{F84C5DBA-F2F4-4BE9-BEC0-8BF301667BDB}"/>
    <cellStyle name="20% - Accent1 3 4 2 2 4" xfId="32825" xr:uid="{1FAD4054-2072-4ED7-91F4-53B716B788E8}"/>
    <cellStyle name="20% - Accent1 3 4 2 3" xfId="11713" xr:uid="{1AA50989-79B5-4F29-B5E7-8B47178D6664}"/>
    <cellStyle name="20% - Accent1 3 4 2 4" xfId="20161" xr:uid="{8162D894-3FE4-416F-A13E-E3EA7707C118}"/>
    <cellStyle name="20% - Accent1 3 4 2 5" xfId="28608" xr:uid="{018C3144-DEDD-4240-AC5E-8A4B6E33C046}"/>
    <cellStyle name="20% - Accent1 3 4 3" xfId="5336" xr:uid="{00000000-0005-0000-0000-00006E000000}"/>
    <cellStyle name="20% - Accent1 3 4 3 2" xfId="13786" xr:uid="{7E3B8215-8818-494A-A66C-6B7D969F3662}"/>
    <cellStyle name="20% - Accent1 3 4 3 3" xfId="22233" xr:uid="{BBB828E0-5BC6-4BF3-B194-81866CCD9D11}"/>
    <cellStyle name="20% - Accent1 3 4 3 4" xfId="30680" xr:uid="{EDB32A1A-C6D1-4CE2-881C-7854C0C6D35E}"/>
    <cellStyle name="20% - Accent1 3 4 4" xfId="9568" xr:uid="{D1CEBB67-B798-44BC-A228-A09E1C9AFC6B}"/>
    <cellStyle name="20% - Accent1 3 4 5" xfId="18016" xr:uid="{350AB9AE-D987-48AB-BEAC-CF58D627D0A2}"/>
    <cellStyle name="20% - Accent1 3 4 6" xfId="26463" xr:uid="{8CCE9347-EC55-4915-960C-03995611AE33}"/>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844F2093-A209-482F-987A-7FEC7D63F8CD}"/>
    <cellStyle name="20% - Accent1 3 5 2 2 3" xfId="24791" xr:uid="{4C062E21-D848-4CBD-950D-66A85EE63F10}"/>
    <cellStyle name="20% - Accent1 3 5 2 2 4" xfId="33238" xr:uid="{EAE62DD1-28F6-4AE1-A735-AA6E35768A05}"/>
    <cellStyle name="20% - Accent1 3 5 2 3" xfId="12126" xr:uid="{2B129ACC-5055-42A0-8B14-88B91D52DA9B}"/>
    <cellStyle name="20% - Accent1 3 5 2 4" xfId="20574" xr:uid="{F09ABADC-1F0A-4BAB-8720-DE06D2DD53F3}"/>
    <cellStyle name="20% - Accent1 3 5 2 5" xfId="29021" xr:uid="{FF7F7763-3EAF-40ED-A863-AA0AC1365965}"/>
    <cellStyle name="20% - Accent1 3 5 3" xfId="5749" xr:uid="{00000000-0005-0000-0000-000072000000}"/>
    <cellStyle name="20% - Accent1 3 5 3 2" xfId="14199" xr:uid="{5361E4DF-15D5-45CF-AB46-5D5552555497}"/>
    <cellStyle name="20% - Accent1 3 5 3 3" xfId="22646" xr:uid="{5552607A-51C6-4501-A997-C6C0BFC12363}"/>
    <cellStyle name="20% - Accent1 3 5 3 4" xfId="31093" xr:uid="{56BEE108-D02C-40B8-AFC7-C7FE6B15FDB3}"/>
    <cellStyle name="20% - Accent1 3 5 4" xfId="9981" xr:uid="{D701E5AA-45A2-42AA-86A2-C47947D9EB9C}"/>
    <cellStyle name="20% - Accent1 3 5 5" xfId="18429" xr:uid="{123C3D90-C0FE-44CA-B0BD-BCBC7FAC6BF9}"/>
    <cellStyle name="20% - Accent1 3 5 6" xfId="26876" xr:uid="{487A8ED6-5395-4A5B-8344-9CFE1AB24FB2}"/>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95ACEA04-C52F-4EEC-9C39-B284FE074DF6}"/>
    <cellStyle name="20% - Accent1 3 6 2 2 3" xfId="25204" xr:uid="{30C499F9-50AD-4324-9967-CB8347D35C99}"/>
    <cellStyle name="20% - Accent1 3 6 2 2 4" xfId="33651" xr:uid="{9EE429A7-964F-44FA-BAED-9102832B2D21}"/>
    <cellStyle name="20% - Accent1 3 6 2 3" xfId="12539" xr:uid="{79338AFB-B4C4-4022-84AF-0FF5D1D6B0C5}"/>
    <cellStyle name="20% - Accent1 3 6 2 4" xfId="20987" xr:uid="{0F1B27D9-4D3F-4005-BA67-BF7C3A623F60}"/>
    <cellStyle name="20% - Accent1 3 6 2 5" xfId="29434" xr:uid="{A878F063-7CA6-41D7-AEB5-B8CBFF654065}"/>
    <cellStyle name="20% - Accent1 3 6 3" xfId="6162" xr:uid="{00000000-0005-0000-0000-000076000000}"/>
    <cellStyle name="20% - Accent1 3 6 3 2" xfId="14612" xr:uid="{373C4317-5B88-4D31-8AA7-225EF42A34D6}"/>
    <cellStyle name="20% - Accent1 3 6 3 3" xfId="23059" xr:uid="{57020156-E35A-4B65-B68C-EA09C37F225A}"/>
    <cellStyle name="20% - Accent1 3 6 3 4" xfId="31506" xr:uid="{A54475A6-F9B9-4A36-A125-256066835B46}"/>
    <cellStyle name="20% - Accent1 3 6 4" xfId="10394" xr:uid="{4ED75DAD-10FA-4002-91A1-692A2C72C78A}"/>
    <cellStyle name="20% - Accent1 3 6 5" xfId="18842" xr:uid="{5C48F495-9391-4C9F-AB5D-26BEA5158CFB}"/>
    <cellStyle name="20% - Accent1 3 6 6" xfId="27289" xr:uid="{45241192-9304-40D1-895A-CA5D0CD2965F}"/>
    <cellStyle name="20% - Accent1 3 7" xfId="2269" xr:uid="{00000000-0005-0000-0000-000077000000}"/>
    <cellStyle name="20% - Accent1 3 7 2" xfId="6575" xr:uid="{00000000-0005-0000-0000-000078000000}"/>
    <cellStyle name="20% - Accent1 3 7 2 2" xfId="15025" xr:uid="{8F271E5D-CF72-4FBA-BDA2-5357C6C17404}"/>
    <cellStyle name="20% - Accent1 3 7 2 3" xfId="23472" xr:uid="{D18A5EE5-4B5E-413F-A3E6-F46BAB5699C9}"/>
    <cellStyle name="20% - Accent1 3 7 2 4" xfId="31919" xr:uid="{D1F31798-4351-44A0-AA54-B89DFC3BA8F0}"/>
    <cellStyle name="20% - Accent1 3 7 3" xfId="10807" xr:uid="{01849E92-EDB8-453B-89E2-FBCFDA8942D1}"/>
    <cellStyle name="20% - Accent1 3 7 4" xfId="19255" xr:uid="{13D761CA-8B97-4A2D-95D5-77071A68CFC9}"/>
    <cellStyle name="20% - Accent1 3 7 5" xfId="27702" xr:uid="{338B3217-79FF-4A37-B755-19B38411D6CD}"/>
    <cellStyle name="20% - Accent1 3 8" xfId="4509" xr:uid="{00000000-0005-0000-0000-000079000000}"/>
    <cellStyle name="20% - Accent1 3 8 2" xfId="12959" xr:uid="{865F076B-52A6-4C33-A90F-CFA5938ADB76}"/>
    <cellStyle name="20% - Accent1 3 8 3" xfId="21406" xr:uid="{342107F8-638E-49CF-970C-75A682E9D4DD}"/>
    <cellStyle name="20% - Accent1 3 8 4" xfId="29853" xr:uid="{83566CA7-6D43-4D73-ABB2-882E1AC8CA1E}"/>
    <cellStyle name="20% - Accent1 3 9" xfId="8741" xr:uid="{96149654-E93F-4364-8428-AC3D3F38F169}"/>
    <cellStyle name="20% - Accent1 4" xfId="8" xr:uid="{00000000-0005-0000-0000-00007A000000}"/>
    <cellStyle name="20% - Accent1 4 10" xfId="25638" xr:uid="{B30E6D33-E416-48BE-BDD3-DD61D45B6632}"/>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D0164AAE-3E9E-40A9-9E0C-913FB6417146}"/>
    <cellStyle name="20% - Accent1 4 2 2 2 3" xfId="23967" xr:uid="{CCC85856-BD73-46B9-B270-9D0BED56522D}"/>
    <cellStyle name="20% - Accent1 4 2 2 2 4" xfId="32414" xr:uid="{702B169A-6FC9-46B3-BCA7-5E733124B0E8}"/>
    <cellStyle name="20% - Accent1 4 2 2 3" xfId="11302" xr:uid="{42B20972-BB41-4DAC-B30D-A87AE132EF2F}"/>
    <cellStyle name="20% - Accent1 4 2 2 4" xfId="19750" xr:uid="{C85D5443-F154-4DE4-9113-6A3CAD44ED99}"/>
    <cellStyle name="20% - Accent1 4 2 2 5" xfId="28197" xr:uid="{4A39E2EE-81BD-4B16-9CF3-2000A43A62E9}"/>
    <cellStyle name="20% - Accent1 4 2 3" xfId="4925" xr:uid="{00000000-0005-0000-0000-00007E000000}"/>
    <cellStyle name="20% - Accent1 4 2 3 2" xfId="13375" xr:uid="{739A2C79-2727-4D60-9EAC-FCE4DCF4862E}"/>
    <cellStyle name="20% - Accent1 4 2 3 3" xfId="21822" xr:uid="{48591A2B-1086-474B-B760-10CC342080E2}"/>
    <cellStyle name="20% - Accent1 4 2 3 4" xfId="30269" xr:uid="{F0414AE8-169F-4B6A-80B3-603918ABE985}"/>
    <cellStyle name="20% - Accent1 4 2 4" xfId="9157" xr:uid="{9FA9428E-AFE2-4E40-BD8D-754072688AA4}"/>
    <cellStyle name="20% - Accent1 4 2 5" xfId="17605" xr:uid="{F39EE90F-B709-4A44-A402-6FD2486661E9}"/>
    <cellStyle name="20% - Accent1 4 2 6" xfId="26052" xr:uid="{57BA97C3-A6CE-4B3A-AB47-1D1B258501C5}"/>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BB44DEEC-6FCD-4525-8400-28488FCF77A0}"/>
    <cellStyle name="20% - Accent1 4 3 2 2 3" xfId="24380" xr:uid="{04FA36E8-96F6-4C5C-91E8-2B45423C173F}"/>
    <cellStyle name="20% - Accent1 4 3 2 2 4" xfId="32827" xr:uid="{1B48DB68-220D-44E8-9DE6-D65AA8FBAA1F}"/>
    <cellStyle name="20% - Accent1 4 3 2 3" xfId="11715" xr:uid="{61C5AB75-CAE2-437F-B151-FCBD8C252C34}"/>
    <cellStyle name="20% - Accent1 4 3 2 4" xfId="20163" xr:uid="{A17B8E47-682C-4982-9B1B-A2C8240C37B1}"/>
    <cellStyle name="20% - Accent1 4 3 2 5" xfId="28610" xr:uid="{DE752DA8-6EE2-4A5C-8EF0-130B4CE007BE}"/>
    <cellStyle name="20% - Accent1 4 3 3" xfId="5338" xr:uid="{00000000-0005-0000-0000-000082000000}"/>
    <cellStyle name="20% - Accent1 4 3 3 2" xfId="13788" xr:uid="{0E289524-7364-4CC9-93FB-3A57A178A12A}"/>
    <cellStyle name="20% - Accent1 4 3 3 3" xfId="22235" xr:uid="{50BE2D6A-F9CC-47E8-8B64-F01E1D81D5BA}"/>
    <cellStyle name="20% - Accent1 4 3 3 4" xfId="30682" xr:uid="{D679194D-1AF3-4F86-AC01-C24148A95EB7}"/>
    <cellStyle name="20% - Accent1 4 3 4" xfId="9570" xr:uid="{56BD2733-6669-42CD-AF6A-71A975751FF6}"/>
    <cellStyle name="20% - Accent1 4 3 5" xfId="18018" xr:uid="{949F99EE-202A-4610-9906-BE4851878364}"/>
    <cellStyle name="20% - Accent1 4 3 6" xfId="26465" xr:uid="{4D36E2FC-17E7-47E8-A02D-63A35581C816}"/>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9E7C7F5D-95E8-4443-A2F4-30F69BB7F11C}"/>
    <cellStyle name="20% - Accent1 4 4 2 2 3" xfId="24793" xr:uid="{4E17B53B-0189-4FC5-8C1D-D54E6A8B5BDF}"/>
    <cellStyle name="20% - Accent1 4 4 2 2 4" xfId="33240" xr:uid="{B56A3BC0-E600-406B-8E74-6A5A74FFC2E5}"/>
    <cellStyle name="20% - Accent1 4 4 2 3" xfId="12128" xr:uid="{B57B22CC-294F-4AFA-999E-141C8E6241A5}"/>
    <cellStyle name="20% - Accent1 4 4 2 4" xfId="20576" xr:uid="{2743CBC9-4664-4D89-9DA2-2FFEE2183AB1}"/>
    <cellStyle name="20% - Accent1 4 4 2 5" xfId="29023" xr:uid="{84234171-A42A-40F4-AFE0-732DC482E044}"/>
    <cellStyle name="20% - Accent1 4 4 3" xfId="5751" xr:uid="{00000000-0005-0000-0000-000086000000}"/>
    <cellStyle name="20% - Accent1 4 4 3 2" xfId="14201" xr:uid="{26CEE406-4FD7-4748-9320-388F92F00E14}"/>
    <cellStyle name="20% - Accent1 4 4 3 3" xfId="22648" xr:uid="{B2C858C5-F53E-4DE1-9917-0F181E4ECCEE}"/>
    <cellStyle name="20% - Accent1 4 4 3 4" xfId="31095" xr:uid="{A15024EE-53E5-47DC-A405-132C9EC2E3CB}"/>
    <cellStyle name="20% - Accent1 4 4 4" xfId="9983" xr:uid="{8421C33C-09A7-49D4-827F-6A650DABEA0B}"/>
    <cellStyle name="20% - Accent1 4 4 5" xfId="18431" xr:uid="{6C931657-55D5-4181-BC5E-3E1839D78E85}"/>
    <cellStyle name="20% - Accent1 4 4 6" xfId="26878" xr:uid="{BD14B38E-E20E-4F5D-8AFA-DC37B458039F}"/>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895D68CA-EF5B-4DB0-AF2C-C5D186413541}"/>
    <cellStyle name="20% - Accent1 4 5 2 2 3" xfId="25206" xr:uid="{717E656B-04D2-4D93-87D6-4BF84BA68F5B}"/>
    <cellStyle name="20% - Accent1 4 5 2 2 4" xfId="33653" xr:uid="{93F61439-F84F-44DB-91C4-232E57E4B136}"/>
    <cellStyle name="20% - Accent1 4 5 2 3" xfId="12541" xr:uid="{857D53B0-43AF-45E8-9511-473A70BA6067}"/>
    <cellStyle name="20% - Accent1 4 5 2 4" xfId="20989" xr:uid="{93527395-547A-4532-A49A-01341EBBAFB0}"/>
    <cellStyle name="20% - Accent1 4 5 2 5" xfId="29436" xr:uid="{02F7121F-582A-48DC-9E20-172A944DCC03}"/>
    <cellStyle name="20% - Accent1 4 5 3" xfId="6164" xr:uid="{00000000-0005-0000-0000-00008A000000}"/>
    <cellStyle name="20% - Accent1 4 5 3 2" xfId="14614" xr:uid="{C862ACFD-F6C0-418F-961D-15EF7BE38C1F}"/>
    <cellStyle name="20% - Accent1 4 5 3 3" xfId="23061" xr:uid="{7C52F3CB-99A8-4B34-A4ED-6E6F58AE6842}"/>
    <cellStyle name="20% - Accent1 4 5 3 4" xfId="31508" xr:uid="{B6AE3693-50BC-410D-89C3-985FACEDA076}"/>
    <cellStyle name="20% - Accent1 4 5 4" xfId="10396" xr:uid="{C4AA23CC-2D72-41FA-B9E4-B22712D6F493}"/>
    <cellStyle name="20% - Accent1 4 5 5" xfId="18844" xr:uid="{ACC6F464-1435-4422-B472-96E57C0AF1B0}"/>
    <cellStyle name="20% - Accent1 4 5 6" xfId="27291" xr:uid="{E65E24D7-C2BC-4461-809E-A8F584F47CF2}"/>
    <cellStyle name="20% - Accent1 4 6" xfId="2271" xr:uid="{00000000-0005-0000-0000-00008B000000}"/>
    <cellStyle name="20% - Accent1 4 6 2" xfId="6577" xr:uid="{00000000-0005-0000-0000-00008C000000}"/>
    <cellStyle name="20% - Accent1 4 6 2 2" xfId="15027" xr:uid="{3F9A6F40-0948-4D75-9D06-FAFFC72A16A4}"/>
    <cellStyle name="20% - Accent1 4 6 2 3" xfId="23474" xr:uid="{FF858B66-97B8-4830-A2E1-A2CBFCE52D96}"/>
    <cellStyle name="20% - Accent1 4 6 2 4" xfId="31921" xr:uid="{6C78B566-C87B-4700-A112-75106CF7000B}"/>
    <cellStyle name="20% - Accent1 4 6 3" xfId="10809" xr:uid="{F221F731-B3C2-4550-AB33-3834DE2C9483}"/>
    <cellStyle name="20% - Accent1 4 6 4" xfId="19257" xr:uid="{E59FB7F2-73D9-48D0-B358-F265D7122D57}"/>
    <cellStyle name="20% - Accent1 4 6 5" xfId="27704" xr:uid="{448C4378-8D35-401E-9EF5-FEEA723A69A6}"/>
    <cellStyle name="20% - Accent1 4 7" xfId="4511" xr:uid="{00000000-0005-0000-0000-00008D000000}"/>
    <cellStyle name="20% - Accent1 4 7 2" xfId="12961" xr:uid="{2B955C85-CEF4-49C0-B4E5-DF74A567D7D4}"/>
    <cellStyle name="20% - Accent1 4 7 3" xfId="21408" xr:uid="{9F98CF02-71D4-41A6-A1B6-B55D013BF5D2}"/>
    <cellStyle name="20% - Accent1 4 7 4" xfId="29855" xr:uid="{6BBBF107-5BEE-49DC-9162-32AD74679BD8}"/>
    <cellStyle name="20% - Accent1 4 8" xfId="8743" xr:uid="{5270371D-FB5E-45E6-B211-B7C0D96CD94D}"/>
    <cellStyle name="20% - Accent1 4 9" xfId="17191" xr:uid="{3DB10847-926D-433C-9246-271144F17896}"/>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6A0A3FDD-8410-462A-9747-EC118A5FEAE4}"/>
    <cellStyle name="20% - Accent1 5 2 2 3" xfId="23960" xr:uid="{6CA5D45A-0040-46F0-8211-1089957A2A53}"/>
    <cellStyle name="20% - Accent1 5 2 2 4" xfId="32407" xr:uid="{A7FAB113-2527-435D-9583-69F32CF919A3}"/>
    <cellStyle name="20% - Accent1 5 2 3" xfId="11295" xr:uid="{3A3CBF5C-FC1C-4A68-A2E4-6A764F26ECE3}"/>
    <cellStyle name="20% - Accent1 5 2 4" xfId="19743" xr:uid="{8562682F-9BC3-4411-B841-4FF3C6162AF6}"/>
    <cellStyle name="20% - Accent1 5 2 5" xfId="28190" xr:uid="{57F1E59B-23CA-44E2-8015-BB3016A063FF}"/>
    <cellStyle name="20% - Accent1 5 3" xfId="4918" xr:uid="{00000000-0005-0000-0000-000091000000}"/>
    <cellStyle name="20% - Accent1 5 3 2" xfId="13368" xr:uid="{754F5EA0-9119-4183-9A36-57E92E673DD3}"/>
    <cellStyle name="20% - Accent1 5 3 3" xfId="21815" xr:uid="{5B46374D-03F7-4869-AD19-E5F752BFD9A1}"/>
    <cellStyle name="20% - Accent1 5 3 4" xfId="30262" xr:uid="{67F4F801-B363-4A3D-AA85-D2E044D80960}"/>
    <cellStyle name="20% - Accent1 5 4" xfId="9150" xr:uid="{613094EC-84FB-4EAA-A24F-06B9BEF161DB}"/>
    <cellStyle name="20% - Accent1 5 5" xfId="17598" xr:uid="{FA99FDE2-DC16-4C70-9D38-30B73A76D39E}"/>
    <cellStyle name="20% - Accent1 5 6" xfId="26045" xr:uid="{2900B16F-21B9-4F1D-A125-E2FBC4E0D3B0}"/>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BAD57985-15F7-4E77-9ED5-9F6B4F1C3A96}"/>
    <cellStyle name="20% - Accent1 6 2 2 3" xfId="24373" xr:uid="{AF320F34-3F31-4125-A8F2-0089A1165182}"/>
    <cellStyle name="20% - Accent1 6 2 2 4" xfId="32820" xr:uid="{438D884C-77D0-4D19-BFF0-E6031D2725B0}"/>
    <cellStyle name="20% - Accent1 6 2 3" xfId="11708" xr:uid="{694B8CFC-3C70-47F5-B8B1-592EB6ECFDF4}"/>
    <cellStyle name="20% - Accent1 6 2 4" xfId="20156" xr:uid="{C00BEB95-DC6E-41E3-88E8-C954CF17D2BA}"/>
    <cellStyle name="20% - Accent1 6 2 5" xfId="28603" xr:uid="{5FD01A51-9861-4F95-8BAC-C25FECC848A9}"/>
    <cellStyle name="20% - Accent1 6 3" xfId="5331" xr:uid="{00000000-0005-0000-0000-000095000000}"/>
    <cellStyle name="20% - Accent1 6 3 2" xfId="13781" xr:uid="{B8F5CDB8-4CD9-4954-9FDE-90D8365D1116}"/>
    <cellStyle name="20% - Accent1 6 3 3" xfId="22228" xr:uid="{6CACA990-ADEB-4C1C-8032-52CE4C9BFA1E}"/>
    <cellStyle name="20% - Accent1 6 3 4" xfId="30675" xr:uid="{0F15FBB8-BC0C-4C25-AEC8-A6CB9FDBE23A}"/>
    <cellStyle name="20% - Accent1 6 4" xfId="9563" xr:uid="{3FB7EED7-8C2B-4542-A342-7FF4C83DF177}"/>
    <cellStyle name="20% - Accent1 6 5" xfId="18011" xr:uid="{9FB80604-A6C2-4762-A372-AB8F63882EAB}"/>
    <cellStyle name="20% - Accent1 6 6" xfId="26458" xr:uid="{AF3056B8-7B7E-4A5D-9446-E9B33657D191}"/>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3DEC1B52-C602-4E74-82A3-781CF499C1DB}"/>
    <cellStyle name="20% - Accent1 7 2 2 3" xfId="24786" xr:uid="{BE180D26-89CD-443D-B16B-139A31569185}"/>
    <cellStyle name="20% - Accent1 7 2 2 4" xfId="33233" xr:uid="{130CF315-DB5C-4164-A9C1-0982CC0F6AD4}"/>
    <cellStyle name="20% - Accent1 7 2 3" xfId="12121" xr:uid="{6A046BCC-A8E2-4111-9F78-394A9E7835FA}"/>
    <cellStyle name="20% - Accent1 7 2 4" xfId="20569" xr:uid="{FF48F93D-7BAF-41EC-B550-4E81BAC23733}"/>
    <cellStyle name="20% - Accent1 7 2 5" xfId="29016" xr:uid="{E55D1685-0483-4344-8610-C40C07285A33}"/>
    <cellStyle name="20% - Accent1 7 3" xfId="5744" xr:uid="{00000000-0005-0000-0000-000099000000}"/>
    <cellStyle name="20% - Accent1 7 3 2" xfId="14194" xr:uid="{13CDAF98-4C70-409F-8BDC-6B2EC7B79CFE}"/>
    <cellStyle name="20% - Accent1 7 3 3" xfId="22641" xr:uid="{AE2BAB7A-EB19-41D2-BC90-15070AF7959C}"/>
    <cellStyle name="20% - Accent1 7 3 4" xfId="31088" xr:uid="{36B48135-AD1F-4ABB-A442-4A38A31D03DB}"/>
    <cellStyle name="20% - Accent1 7 4" xfId="9976" xr:uid="{037ACDB6-521C-497C-B3B9-0649CDAE2416}"/>
    <cellStyle name="20% - Accent1 7 5" xfId="18424" xr:uid="{5A867FFC-9813-47A5-A559-479B4817A48B}"/>
    <cellStyle name="20% - Accent1 7 6" xfId="26871" xr:uid="{42E6FFBE-2D82-4603-8842-D47AEC7D1F73}"/>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B97322D2-0326-476B-A006-89F0A9D39AE6}"/>
    <cellStyle name="20% - Accent1 8 2 2 3" xfId="25199" xr:uid="{394F8252-66CB-4D28-9416-EA7B930B42DB}"/>
    <cellStyle name="20% - Accent1 8 2 2 4" xfId="33646" xr:uid="{5937220A-D775-43FB-9120-2F0C450A6D4B}"/>
    <cellStyle name="20% - Accent1 8 2 3" xfId="12534" xr:uid="{B77A8EC9-59BA-4AAD-837F-CB04B4624547}"/>
    <cellStyle name="20% - Accent1 8 2 4" xfId="20982" xr:uid="{3FBEE55F-7DB0-4E6F-BF90-DFF3227F84AE}"/>
    <cellStyle name="20% - Accent1 8 2 5" xfId="29429" xr:uid="{7C9BFBCF-FEC8-467C-B4CC-35B8F983A485}"/>
    <cellStyle name="20% - Accent1 8 3" xfId="6157" xr:uid="{00000000-0005-0000-0000-00009D000000}"/>
    <cellStyle name="20% - Accent1 8 3 2" xfId="14607" xr:uid="{5330242A-04B3-4451-995E-8983185E1C14}"/>
    <cellStyle name="20% - Accent1 8 3 3" xfId="23054" xr:uid="{D23CDD99-6DC2-44A5-92A3-A2AD6FDFB740}"/>
    <cellStyle name="20% - Accent1 8 3 4" xfId="31501" xr:uid="{558BD933-9791-4A75-84D6-0BF12B5BF4D2}"/>
    <cellStyle name="20% - Accent1 8 4" xfId="10389" xr:uid="{9B25A2A0-4BF6-4515-BD70-7C93FF4E425F}"/>
    <cellStyle name="20% - Accent1 8 5" xfId="18837" xr:uid="{BEFCC2A3-696D-4653-85E5-6E2E19380147}"/>
    <cellStyle name="20% - Accent1 8 6" xfId="27284" xr:uid="{B81E6627-3BCA-4E79-A80A-5D80DEC400C9}"/>
    <cellStyle name="20% - Accent1 9" xfId="2264" xr:uid="{00000000-0005-0000-0000-00009E000000}"/>
    <cellStyle name="20% - Accent1 9 2" xfId="6570" xr:uid="{00000000-0005-0000-0000-00009F000000}"/>
    <cellStyle name="20% - Accent1 9 2 2" xfId="15020" xr:uid="{7E4644BE-C0DD-420A-845E-05FBA25F7B65}"/>
    <cellStyle name="20% - Accent1 9 2 3" xfId="23467" xr:uid="{5655D0DB-EF56-4B89-AC4F-7E2C295D2ED8}"/>
    <cellStyle name="20% - Accent1 9 2 4" xfId="31914" xr:uid="{01DE8916-49B8-4062-B915-9145118D71C5}"/>
    <cellStyle name="20% - Accent1 9 3" xfId="10802" xr:uid="{99B765B8-76C2-433E-9A50-E8440254D752}"/>
    <cellStyle name="20% - Accent1 9 4" xfId="19250" xr:uid="{DA2BA8D6-13DB-4128-9A2B-9113D2EB4E8A}"/>
    <cellStyle name="20% - Accent1 9 5" xfId="27697" xr:uid="{52840AC1-14AA-43BF-B361-52F49D65E4BC}"/>
    <cellStyle name="20% - Accent2" xfId="9" builtinId="34" customBuiltin="1"/>
    <cellStyle name="20% - Accent2 10" xfId="4512" xr:uid="{00000000-0005-0000-0000-0000A1000000}"/>
    <cellStyle name="20% - Accent2 10 2" xfId="12962" xr:uid="{3BDB7204-FFD0-4D23-8412-C97CFF3AA765}"/>
    <cellStyle name="20% - Accent2 10 3" xfId="21409" xr:uid="{9993CB15-6F2D-4E6D-98AC-D064C4EF8093}"/>
    <cellStyle name="20% - Accent2 10 4" xfId="29856" xr:uid="{87BA959E-A68E-4A0E-A4F8-32E9991DCF1B}"/>
    <cellStyle name="20% - Accent2 11" xfId="8744" xr:uid="{93D073B6-057C-4E8F-B505-0B6713AF849B}"/>
    <cellStyle name="20% - Accent2 12" xfId="17192" xr:uid="{E28BB9D9-705D-459E-A5BE-BF925BB61EEB}"/>
    <cellStyle name="20% - Accent2 13" xfId="25639" xr:uid="{C7F2548A-A2B1-4E76-9152-09AF09173A92}"/>
    <cellStyle name="20% - Accent2 2" xfId="10" xr:uid="{00000000-0005-0000-0000-0000A2000000}"/>
    <cellStyle name="20% - Accent2 2 10" xfId="8745" xr:uid="{5119A83D-C0E3-4A76-AD43-59D41AC3FA4D}"/>
    <cellStyle name="20% - Accent2 2 11" xfId="17193" xr:uid="{6424A121-A66D-48D3-A4A7-30033BA421FD}"/>
    <cellStyle name="20% - Accent2 2 12" xfId="25640" xr:uid="{72AE4150-C62F-4D9B-A2AB-7D25210E5075}"/>
    <cellStyle name="20% - Accent2 2 2" xfId="11" xr:uid="{00000000-0005-0000-0000-0000A3000000}"/>
    <cellStyle name="20% - Accent2 2 2 10" xfId="17194" xr:uid="{93589654-B11F-463A-A770-399F2678A514}"/>
    <cellStyle name="20% - Accent2 2 2 11" xfId="25641" xr:uid="{4D78C564-940B-40F5-803D-B7C17EACCDB7}"/>
    <cellStyle name="20% - Accent2 2 2 2" xfId="12" xr:uid="{00000000-0005-0000-0000-0000A4000000}"/>
    <cellStyle name="20% - Accent2 2 2 2 10" xfId="25642" xr:uid="{AA5957F2-BC6F-4C4B-AA60-CDC1570CFDBB}"/>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3C8F445F-7471-40B9-A27A-7967A4D0E40D}"/>
    <cellStyle name="20% - Accent2 2 2 2 2 2 2 3" xfId="23971" xr:uid="{45412063-DB94-43C1-B574-BEC802C4EF95}"/>
    <cellStyle name="20% - Accent2 2 2 2 2 2 2 4" xfId="32418" xr:uid="{D95AA54A-3070-43DA-89B5-3AEA34C26E90}"/>
    <cellStyle name="20% - Accent2 2 2 2 2 2 3" xfId="11306" xr:uid="{837D7392-4A6C-4059-AB06-854D24D77D27}"/>
    <cellStyle name="20% - Accent2 2 2 2 2 2 4" xfId="19754" xr:uid="{C17E7A4F-3364-4D46-857C-206B7688BDD7}"/>
    <cellStyle name="20% - Accent2 2 2 2 2 2 5" xfId="28201" xr:uid="{89B5C169-140C-4B00-94CC-80476FA5C766}"/>
    <cellStyle name="20% - Accent2 2 2 2 2 3" xfId="4929" xr:uid="{00000000-0005-0000-0000-0000A8000000}"/>
    <cellStyle name="20% - Accent2 2 2 2 2 3 2" xfId="13379" xr:uid="{9446E19D-44AA-43EA-A657-349D73EB7D40}"/>
    <cellStyle name="20% - Accent2 2 2 2 2 3 3" xfId="21826" xr:uid="{E8F8333C-C30C-4F67-A95A-A472F64E0C88}"/>
    <cellStyle name="20% - Accent2 2 2 2 2 3 4" xfId="30273" xr:uid="{21DE99D7-E9DF-4781-B760-A21C3B0BC8A4}"/>
    <cellStyle name="20% - Accent2 2 2 2 2 4" xfId="9161" xr:uid="{45E1A5F5-BC4C-49DC-B5E3-599EC30D8D57}"/>
    <cellStyle name="20% - Accent2 2 2 2 2 5" xfId="17609" xr:uid="{9DCB496A-C7C2-4BC2-B103-2A110E601880}"/>
    <cellStyle name="20% - Accent2 2 2 2 2 6" xfId="26056" xr:uid="{69DE8FAD-3609-4A9D-8CBC-9F42D9A853F4}"/>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3D7061B5-E2C5-4D43-B97F-86549406C9C9}"/>
    <cellStyle name="20% - Accent2 2 2 2 3 2 2 3" xfId="24384" xr:uid="{F5B46522-FD19-48AE-B282-27740C81EA8F}"/>
    <cellStyle name="20% - Accent2 2 2 2 3 2 2 4" xfId="32831" xr:uid="{4DDFEF50-2626-44D8-86AC-337747C228AA}"/>
    <cellStyle name="20% - Accent2 2 2 2 3 2 3" xfId="11719" xr:uid="{C35EBE0A-330D-4884-8BD8-9592CA134AE5}"/>
    <cellStyle name="20% - Accent2 2 2 2 3 2 4" xfId="20167" xr:uid="{6C1F2E65-FB4E-43CB-99AC-4DB6D36DC710}"/>
    <cellStyle name="20% - Accent2 2 2 2 3 2 5" xfId="28614" xr:uid="{5CE8BFE6-44AB-4AFB-B383-331D2CAEF209}"/>
    <cellStyle name="20% - Accent2 2 2 2 3 3" xfId="5342" xr:uid="{00000000-0005-0000-0000-0000AC000000}"/>
    <cellStyle name="20% - Accent2 2 2 2 3 3 2" xfId="13792" xr:uid="{8EF03B32-5163-45B2-BC68-A32608226EEC}"/>
    <cellStyle name="20% - Accent2 2 2 2 3 3 3" xfId="22239" xr:uid="{28BAB836-DCB1-4E5D-880E-976E3D266330}"/>
    <cellStyle name="20% - Accent2 2 2 2 3 3 4" xfId="30686" xr:uid="{4592D233-289E-4E7B-8E66-305B49E0A5B1}"/>
    <cellStyle name="20% - Accent2 2 2 2 3 4" xfId="9574" xr:uid="{5374D5E2-6C9F-4670-89CA-E9A256C5DF78}"/>
    <cellStyle name="20% - Accent2 2 2 2 3 5" xfId="18022" xr:uid="{C74A9DA5-CB43-4A1C-8027-895E0E02C9E2}"/>
    <cellStyle name="20% - Accent2 2 2 2 3 6" xfId="26469" xr:uid="{7FBED4F7-C1F4-46E8-A6C7-CF3F97C4B59A}"/>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C33EA57C-3C9D-4CD2-AF31-E675E94C0A1C}"/>
    <cellStyle name="20% - Accent2 2 2 2 4 2 2 3" xfId="24797" xr:uid="{6F2F0E21-3A9A-4946-B846-339E13F31F39}"/>
    <cellStyle name="20% - Accent2 2 2 2 4 2 2 4" xfId="33244" xr:uid="{C33CD72E-7C1E-4F2C-9D30-7DD0B77966E6}"/>
    <cellStyle name="20% - Accent2 2 2 2 4 2 3" xfId="12132" xr:uid="{5EDF2D62-665B-4E8C-BEEE-D58535131369}"/>
    <cellStyle name="20% - Accent2 2 2 2 4 2 4" xfId="20580" xr:uid="{00DC1801-56F8-4B6C-BEF6-97235A0EEAB3}"/>
    <cellStyle name="20% - Accent2 2 2 2 4 2 5" xfId="29027" xr:uid="{9D1181D8-8B66-4FFC-9912-C2C1EDA08BD1}"/>
    <cellStyle name="20% - Accent2 2 2 2 4 3" xfId="5755" xr:uid="{00000000-0005-0000-0000-0000B0000000}"/>
    <cellStyle name="20% - Accent2 2 2 2 4 3 2" xfId="14205" xr:uid="{AF3EBB34-DA86-40C8-ABD1-60992CE78CBE}"/>
    <cellStyle name="20% - Accent2 2 2 2 4 3 3" xfId="22652" xr:uid="{B14F779F-F4AF-4BDF-A662-F8DD81B4D434}"/>
    <cellStyle name="20% - Accent2 2 2 2 4 3 4" xfId="31099" xr:uid="{48ED1E87-325B-4547-8B5F-37FE26A5E444}"/>
    <cellStyle name="20% - Accent2 2 2 2 4 4" xfId="9987" xr:uid="{39AE6A3D-6E2F-4F92-9FC2-3B580AFF575F}"/>
    <cellStyle name="20% - Accent2 2 2 2 4 5" xfId="18435" xr:uid="{798F7900-D7DD-4457-BD12-46CA98CFCDC3}"/>
    <cellStyle name="20% - Accent2 2 2 2 4 6" xfId="26882" xr:uid="{EFA354F0-8913-48B0-A377-45C344EAB603}"/>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CCC70E39-C41E-4086-BDD2-CBC5AC434006}"/>
    <cellStyle name="20% - Accent2 2 2 2 5 2 2 3" xfId="25210" xr:uid="{2C2CB01E-5E3E-4D6B-AD56-15A8D8D9B610}"/>
    <cellStyle name="20% - Accent2 2 2 2 5 2 2 4" xfId="33657" xr:uid="{2D22FF65-3C1A-4822-9600-7DFD2AB44634}"/>
    <cellStyle name="20% - Accent2 2 2 2 5 2 3" xfId="12545" xr:uid="{E3BCAE76-3971-47B5-99E0-C2E7F2A88D75}"/>
    <cellStyle name="20% - Accent2 2 2 2 5 2 4" xfId="20993" xr:uid="{8E2D113D-4581-4A42-B6BF-4FC9AA0D9033}"/>
    <cellStyle name="20% - Accent2 2 2 2 5 2 5" xfId="29440" xr:uid="{DB70A3EF-B928-4104-A8FC-E4C5DEEF7FF0}"/>
    <cellStyle name="20% - Accent2 2 2 2 5 3" xfId="6168" xr:uid="{00000000-0005-0000-0000-0000B4000000}"/>
    <cellStyle name="20% - Accent2 2 2 2 5 3 2" xfId="14618" xr:uid="{A6430E37-86FA-4584-910B-1A219A1D33BD}"/>
    <cellStyle name="20% - Accent2 2 2 2 5 3 3" xfId="23065" xr:uid="{551E04B8-FBCD-49C5-B6DD-16B14AA16F17}"/>
    <cellStyle name="20% - Accent2 2 2 2 5 3 4" xfId="31512" xr:uid="{650C9A86-21B2-4E9F-8B73-1B17E3C45B62}"/>
    <cellStyle name="20% - Accent2 2 2 2 5 4" xfId="10400" xr:uid="{D2429A2A-A0AC-4AD8-8981-8885D20838AF}"/>
    <cellStyle name="20% - Accent2 2 2 2 5 5" xfId="18848" xr:uid="{04EBD55D-29F7-4E37-9FAE-7B24BED42C8B}"/>
    <cellStyle name="20% - Accent2 2 2 2 5 6" xfId="27295" xr:uid="{52D7CB9E-D18E-415A-9B71-E381C2DC11D2}"/>
    <cellStyle name="20% - Accent2 2 2 2 6" xfId="2275" xr:uid="{00000000-0005-0000-0000-0000B5000000}"/>
    <cellStyle name="20% - Accent2 2 2 2 6 2" xfId="6581" xr:uid="{00000000-0005-0000-0000-0000B6000000}"/>
    <cellStyle name="20% - Accent2 2 2 2 6 2 2" xfId="15031" xr:uid="{9F4E8787-C9BF-48B2-B1AE-14DE6777428D}"/>
    <cellStyle name="20% - Accent2 2 2 2 6 2 3" xfId="23478" xr:uid="{38A65255-838B-4742-9004-05554A4CCC0F}"/>
    <cellStyle name="20% - Accent2 2 2 2 6 2 4" xfId="31925" xr:uid="{67B20E4B-1C14-49C3-8B1E-AB03C7ECFB06}"/>
    <cellStyle name="20% - Accent2 2 2 2 6 3" xfId="10813" xr:uid="{F57B49F4-E3B5-4BCC-A810-274881B68337}"/>
    <cellStyle name="20% - Accent2 2 2 2 6 4" xfId="19261" xr:uid="{7FBDA2FC-A5E0-406C-9C5F-C09E1FFBFD6F}"/>
    <cellStyle name="20% - Accent2 2 2 2 6 5" xfId="27708" xr:uid="{BFEE989E-D6A3-4EC5-830B-F7E2740E9426}"/>
    <cellStyle name="20% - Accent2 2 2 2 7" xfId="4515" xr:uid="{00000000-0005-0000-0000-0000B7000000}"/>
    <cellStyle name="20% - Accent2 2 2 2 7 2" xfId="12965" xr:uid="{148F2974-BCA7-4942-8B47-A86894A74D8A}"/>
    <cellStyle name="20% - Accent2 2 2 2 7 3" xfId="21412" xr:uid="{C92B486F-C743-42BA-AD9E-B645D6BD4726}"/>
    <cellStyle name="20% - Accent2 2 2 2 7 4" xfId="29859" xr:uid="{CABA60AE-D545-407F-8B6D-3398A34F59C4}"/>
    <cellStyle name="20% - Accent2 2 2 2 8" xfId="8747" xr:uid="{797476A7-DB83-4358-915D-62FF58D4F141}"/>
    <cellStyle name="20% - Accent2 2 2 2 9" xfId="17195" xr:uid="{E422F870-46A2-40B3-9837-7D2C492C157D}"/>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4441E885-068F-49D6-AFFF-92024893C6E5}"/>
    <cellStyle name="20% - Accent2 2 2 3 2 2 3" xfId="23970" xr:uid="{FD74EB85-7A27-44C5-8C91-8BBFEA4C5E83}"/>
    <cellStyle name="20% - Accent2 2 2 3 2 2 4" xfId="32417" xr:uid="{7F331498-8AA9-4E56-B1C0-045BEB54CA35}"/>
    <cellStyle name="20% - Accent2 2 2 3 2 3" xfId="11305" xr:uid="{B615DE43-DB56-4643-9BDD-7A540F8BF4D0}"/>
    <cellStyle name="20% - Accent2 2 2 3 2 4" xfId="19753" xr:uid="{1C60786C-7223-4581-B201-F2D3EE8E6129}"/>
    <cellStyle name="20% - Accent2 2 2 3 2 5" xfId="28200" xr:uid="{899C25EB-204B-4C86-9A47-3EFCC0BCCE83}"/>
    <cellStyle name="20% - Accent2 2 2 3 3" xfId="4928" xr:uid="{00000000-0005-0000-0000-0000BB000000}"/>
    <cellStyle name="20% - Accent2 2 2 3 3 2" xfId="13378" xr:uid="{42B10A01-F3BC-4670-A1B0-18AD4D74B39A}"/>
    <cellStyle name="20% - Accent2 2 2 3 3 3" xfId="21825" xr:uid="{1D068D92-D469-40C1-8D1A-24D82613DBEF}"/>
    <cellStyle name="20% - Accent2 2 2 3 3 4" xfId="30272" xr:uid="{FBEE8FC4-231C-4180-B49F-47F747D1B246}"/>
    <cellStyle name="20% - Accent2 2 2 3 4" xfId="9160" xr:uid="{ED092B52-C406-4F6C-82F5-611E2A5B5285}"/>
    <cellStyle name="20% - Accent2 2 2 3 5" xfId="17608" xr:uid="{AC40A8D8-8654-4F24-92AC-255397B8DB96}"/>
    <cellStyle name="20% - Accent2 2 2 3 6" xfId="26055" xr:uid="{E65196B0-4228-4984-8606-2BD3F8861858}"/>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226151C2-957C-4905-9012-1318B02183A1}"/>
    <cellStyle name="20% - Accent2 2 2 4 2 2 3" xfId="24383" xr:uid="{1A842700-F2CD-4608-BBE6-861389293CF5}"/>
    <cellStyle name="20% - Accent2 2 2 4 2 2 4" xfId="32830" xr:uid="{EEE2F4A5-B357-42F1-89E7-6AB1EE801EB5}"/>
    <cellStyle name="20% - Accent2 2 2 4 2 3" xfId="11718" xr:uid="{1BE5F4BA-4DBD-4B7C-B1A7-4095BB09709A}"/>
    <cellStyle name="20% - Accent2 2 2 4 2 4" xfId="20166" xr:uid="{5A0D78A4-9C5E-4D33-97D3-40451220454E}"/>
    <cellStyle name="20% - Accent2 2 2 4 2 5" xfId="28613" xr:uid="{D94D7F57-1A6E-4394-B579-9B7978271B93}"/>
    <cellStyle name="20% - Accent2 2 2 4 3" xfId="5341" xr:uid="{00000000-0005-0000-0000-0000BF000000}"/>
    <cellStyle name="20% - Accent2 2 2 4 3 2" xfId="13791" xr:uid="{78F4EBF2-422D-41F6-B872-7EF722BEBD40}"/>
    <cellStyle name="20% - Accent2 2 2 4 3 3" xfId="22238" xr:uid="{42BFD036-4097-4E3D-98CE-439C1700824A}"/>
    <cellStyle name="20% - Accent2 2 2 4 3 4" xfId="30685" xr:uid="{BC3F7F63-4966-4D1A-98DF-7213F3A26558}"/>
    <cellStyle name="20% - Accent2 2 2 4 4" xfId="9573" xr:uid="{A9867577-2710-4873-ABEB-2C7F512DDDFD}"/>
    <cellStyle name="20% - Accent2 2 2 4 5" xfId="18021" xr:uid="{2DC3867C-57E8-4109-9E03-DB16E128F1A2}"/>
    <cellStyle name="20% - Accent2 2 2 4 6" xfId="26468" xr:uid="{8AB6358E-C8E1-4129-A224-CC31F0F05F2E}"/>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4850C759-579B-4B54-93BE-1C7A091F3587}"/>
    <cellStyle name="20% - Accent2 2 2 5 2 2 3" xfId="24796" xr:uid="{00BFF63B-8888-46A9-94D4-F92B361DE831}"/>
    <cellStyle name="20% - Accent2 2 2 5 2 2 4" xfId="33243" xr:uid="{67A26D56-1219-4FBF-9E09-84110302226F}"/>
    <cellStyle name="20% - Accent2 2 2 5 2 3" xfId="12131" xr:uid="{3F93BD99-A210-4763-A17D-6787873A9D09}"/>
    <cellStyle name="20% - Accent2 2 2 5 2 4" xfId="20579" xr:uid="{AF0DFAA9-C39F-4316-9A4F-8E6709974F1C}"/>
    <cellStyle name="20% - Accent2 2 2 5 2 5" xfId="29026" xr:uid="{15FB84D0-B65C-419E-ADDD-3A4E7E6F1859}"/>
    <cellStyle name="20% - Accent2 2 2 5 3" xfId="5754" xr:uid="{00000000-0005-0000-0000-0000C3000000}"/>
    <cellStyle name="20% - Accent2 2 2 5 3 2" xfId="14204" xr:uid="{3E28FAAA-BE88-48A9-8975-ADCBA4EF0761}"/>
    <cellStyle name="20% - Accent2 2 2 5 3 3" xfId="22651" xr:uid="{E48FC205-3396-4093-A214-9B546A491C53}"/>
    <cellStyle name="20% - Accent2 2 2 5 3 4" xfId="31098" xr:uid="{CDBCEADD-B81C-4208-91AE-2E54BD6A7050}"/>
    <cellStyle name="20% - Accent2 2 2 5 4" xfId="9986" xr:uid="{C4055990-28BF-42C2-B134-A5C4F50FFA96}"/>
    <cellStyle name="20% - Accent2 2 2 5 5" xfId="18434" xr:uid="{0D88FFE4-C7A0-4D79-A68D-7899645A877C}"/>
    <cellStyle name="20% - Accent2 2 2 5 6" xfId="26881" xr:uid="{4ADA437F-E5F0-42C6-8C6C-65350BA5A6D8}"/>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1A6E8E00-7529-4D5E-9035-E0273A7212E1}"/>
    <cellStyle name="20% - Accent2 2 2 6 2 2 3" xfId="25209" xr:uid="{C68B7C33-10ED-4768-A4D3-BB98C5C44F02}"/>
    <cellStyle name="20% - Accent2 2 2 6 2 2 4" xfId="33656" xr:uid="{C0CBF583-CD8F-4F04-B255-066B0128F234}"/>
    <cellStyle name="20% - Accent2 2 2 6 2 3" xfId="12544" xr:uid="{BFE67AEE-1C5D-4705-B008-CEA36942909F}"/>
    <cellStyle name="20% - Accent2 2 2 6 2 4" xfId="20992" xr:uid="{3A3E2392-057B-452B-A07C-5F613A981896}"/>
    <cellStyle name="20% - Accent2 2 2 6 2 5" xfId="29439" xr:uid="{318A883B-ADB7-45CD-B0D5-78AF59396907}"/>
    <cellStyle name="20% - Accent2 2 2 6 3" xfId="6167" xr:uid="{00000000-0005-0000-0000-0000C7000000}"/>
    <cellStyle name="20% - Accent2 2 2 6 3 2" xfId="14617" xr:uid="{ACE209F9-FAE0-404A-998B-432DFD4E86E6}"/>
    <cellStyle name="20% - Accent2 2 2 6 3 3" xfId="23064" xr:uid="{9C355FFF-B93F-4DC0-BF5E-2372E0F7C922}"/>
    <cellStyle name="20% - Accent2 2 2 6 3 4" xfId="31511" xr:uid="{D8FD79D3-8DF6-4891-8A51-82EA31CA8070}"/>
    <cellStyle name="20% - Accent2 2 2 6 4" xfId="10399" xr:uid="{0D740926-762B-4D8B-A4C9-2ECF97975A00}"/>
    <cellStyle name="20% - Accent2 2 2 6 5" xfId="18847" xr:uid="{DEAEAFF3-4FC7-4A8A-9EA7-39DAB7350117}"/>
    <cellStyle name="20% - Accent2 2 2 6 6" xfId="27294" xr:uid="{EDDA3CAA-34E5-45AB-83F2-5BDAB3064B30}"/>
    <cellStyle name="20% - Accent2 2 2 7" xfId="2274" xr:uid="{00000000-0005-0000-0000-0000C8000000}"/>
    <cellStyle name="20% - Accent2 2 2 7 2" xfId="6580" xr:uid="{00000000-0005-0000-0000-0000C9000000}"/>
    <cellStyle name="20% - Accent2 2 2 7 2 2" xfId="15030" xr:uid="{CC02E822-CC72-43C8-BED7-E62760D386C5}"/>
    <cellStyle name="20% - Accent2 2 2 7 2 3" xfId="23477" xr:uid="{3818BF48-3B8E-4830-8F34-0FE3767C217F}"/>
    <cellStyle name="20% - Accent2 2 2 7 2 4" xfId="31924" xr:uid="{2B1EC920-2CE6-4EF1-A4E8-2625A18BF543}"/>
    <cellStyle name="20% - Accent2 2 2 7 3" xfId="10812" xr:uid="{42C772DF-68A8-4EAE-A409-594A1F56AD2A}"/>
    <cellStyle name="20% - Accent2 2 2 7 4" xfId="19260" xr:uid="{B39E9AE3-7147-4A8E-928D-FAA5982A511A}"/>
    <cellStyle name="20% - Accent2 2 2 7 5" xfId="27707" xr:uid="{384F97AC-634B-4098-84DE-98DBAAEEA906}"/>
    <cellStyle name="20% - Accent2 2 2 8" xfId="4514" xr:uid="{00000000-0005-0000-0000-0000CA000000}"/>
    <cellStyle name="20% - Accent2 2 2 8 2" xfId="12964" xr:uid="{ADA79A82-E07B-4336-B099-457E9CC8674C}"/>
    <cellStyle name="20% - Accent2 2 2 8 3" xfId="21411" xr:uid="{49CF364D-E0EF-4553-9BF7-698D6F21AD1D}"/>
    <cellStyle name="20% - Accent2 2 2 8 4" xfId="29858" xr:uid="{68246AEB-7636-4D5C-B403-D971FC19BC5E}"/>
    <cellStyle name="20% - Accent2 2 2 9" xfId="8746" xr:uid="{68DAAA7B-2F29-4629-BFC2-B12AB7213812}"/>
    <cellStyle name="20% - Accent2 2 3" xfId="13" xr:uid="{00000000-0005-0000-0000-0000CB000000}"/>
    <cellStyle name="20% - Accent2 2 3 10" xfId="25643" xr:uid="{A84E55CA-33C6-4C7F-B955-B400E4107BC6}"/>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FAA7BF35-384E-43DC-9E6B-6378ECA25AC3}"/>
    <cellStyle name="20% - Accent2 2 3 2 2 2 3" xfId="23972" xr:uid="{41CB4B25-E825-4309-A341-6FD4F4C4D4D2}"/>
    <cellStyle name="20% - Accent2 2 3 2 2 2 4" xfId="32419" xr:uid="{4C843A08-1740-42CA-B067-B2DC4B8CD21D}"/>
    <cellStyle name="20% - Accent2 2 3 2 2 3" xfId="11307" xr:uid="{2B2C748D-6A2F-41AA-B9C8-DFF92A14ECD8}"/>
    <cellStyle name="20% - Accent2 2 3 2 2 4" xfId="19755" xr:uid="{1090E56C-4D9A-406B-80C2-865B2BBB5852}"/>
    <cellStyle name="20% - Accent2 2 3 2 2 5" xfId="28202" xr:uid="{6929F7CC-5FD7-499D-9FF6-1DF477CF5F75}"/>
    <cellStyle name="20% - Accent2 2 3 2 3" xfId="4930" xr:uid="{00000000-0005-0000-0000-0000CF000000}"/>
    <cellStyle name="20% - Accent2 2 3 2 3 2" xfId="13380" xr:uid="{51A16038-B541-458A-956F-801EBB0B64A1}"/>
    <cellStyle name="20% - Accent2 2 3 2 3 3" xfId="21827" xr:uid="{86B77FA3-93DB-485A-B7BD-A882EA861326}"/>
    <cellStyle name="20% - Accent2 2 3 2 3 4" xfId="30274" xr:uid="{51A3D955-AD1D-43E5-9FC7-8B7C508BD797}"/>
    <cellStyle name="20% - Accent2 2 3 2 4" xfId="9162" xr:uid="{F72F1DBB-569D-4C97-B37A-78FB9370237A}"/>
    <cellStyle name="20% - Accent2 2 3 2 5" xfId="17610" xr:uid="{5FF20DA1-6DE5-4CA7-BADD-83664913C5C1}"/>
    <cellStyle name="20% - Accent2 2 3 2 6" xfId="26057" xr:uid="{45950091-78ED-418D-9E82-0768E1B6AF03}"/>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F64E9CC7-45AB-4543-B460-FEF00DE0CCCA}"/>
    <cellStyle name="20% - Accent2 2 3 3 2 2 3" xfId="24385" xr:uid="{0BA2D838-1215-4060-8192-9C5A07CDB5A8}"/>
    <cellStyle name="20% - Accent2 2 3 3 2 2 4" xfId="32832" xr:uid="{3EF25258-3E94-439A-9645-4B5960DC71E2}"/>
    <cellStyle name="20% - Accent2 2 3 3 2 3" xfId="11720" xr:uid="{1D010629-E5C5-42A9-AA9E-1062ACCE0390}"/>
    <cellStyle name="20% - Accent2 2 3 3 2 4" xfId="20168" xr:uid="{2FDD93CF-752A-4FF1-B373-0DA6061D0C08}"/>
    <cellStyle name="20% - Accent2 2 3 3 2 5" xfId="28615" xr:uid="{E4ED9411-EC3C-4E0D-8102-4BF4BF2E1821}"/>
    <cellStyle name="20% - Accent2 2 3 3 3" xfId="5343" xr:uid="{00000000-0005-0000-0000-0000D3000000}"/>
    <cellStyle name="20% - Accent2 2 3 3 3 2" xfId="13793" xr:uid="{E9BFF641-78C8-4FFE-BFFD-8541E1CC8E89}"/>
    <cellStyle name="20% - Accent2 2 3 3 3 3" xfId="22240" xr:uid="{343E31AF-D5AA-4D8E-A9C6-E761173DCA82}"/>
    <cellStyle name="20% - Accent2 2 3 3 3 4" xfId="30687" xr:uid="{2EB1A06E-6AA9-47D5-9E3B-15F5894CFAC3}"/>
    <cellStyle name="20% - Accent2 2 3 3 4" xfId="9575" xr:uid="{C8E6E82C-76DB-4382-B711-0003E7E8C516}"/>
    <cellStyle name="20% - Accent2 2 3 3 5" xfId="18023" xr:uid="{35089B4E-20FF-4B8A-86CD-C8A19537A748}"/>
    <cellStyle name="20% - Accent2 2 3 3 6" xfId="26470" xr:uid="{58073F16-E99B-4E33-A565-2659766067CA}"/>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30E8CE52-8BCE-4A0C-AC52-79B82E159AF4}"/>
    <cellStyle name="20% - Accent2 2 3 4 2 2 3" xfId="24798" xr:uid="{8C21A9EB-F4FB-4AA2-AC3F-957EE7644E93}"/>
    <cellStyle name="20% - Accent2 2 3 4 2 2 4" xfId="33245" xr:uid="{3331DA84-6EBC-47BD-8C9F-15189F4409DD}"/>
    <cellStyle name="20% - Accent2 2 3 4 2 3" xfId="12133" xr:uid="{1D3F4FEB-CD73-4A40-96D7-D91B610380DC}"/>
    <cellStyle name="20% - Accent2 2 3 4 2 4" xfId="20581" xr:uid="{4F114250-9F0C-451F-A5A0-1C71CA1AE079}"/>
    <cellStyle name="20% - Accent2 2 3 4 2 5" xfId="29028" xr:uid="{7A3B7053-5A7F-4254-B560-AE645C12ED20}"/>
    <cellStyle name="20% - Accent2 2 3 4 3" xfId="5756" xr:uid="{00000000-0005-0000-0000-0000D7000000}"/>
    <cellStyle name="20% - Accent2 2 3 4 3 2" xfId="14206" xr:uid="{6C6444DF-2424-446D-B29A-E641F60CB575}"/>
    <cellStyle name="20% - Accent2 2 3 4 3 3" xfId="22653" xr:uid="{4B47B7CF-4511-4F6C-AAF3-EF77C4184B75}"/>
    <cellStyle name="20% - Accent2 2 3 4 3 4" xfId="31100" xr:uid="{26B02717-F104-4E4A-93F4-9B9D669B70D7}"/>
    <cellStyle name="20% - Accent2 2 3 4 4" xfId="9988" xr:uid="{AE2A9F2D-B01F-42D1-9300-EFAA0CE4E5AC}"/>
    <cellStyle name="20% - Accent2 2 3 4 5" xfId="18436" xr:uid="{87ADBB9E-B020-4AE0-92AF-CF54D8AB8974}"/>
    <cellStyle name="20% - Accent2 2 3 4 6" xfId="26883" xr:uid="{E8663BE9-D6D6-424E-AF7B-B9A768B4EC97}"/>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EFAFAE76-D590-4D65-82E7-E0A8D675B865}"/>
    <cellStyle name="20% - Accent2 2 3 5 2 2 3" xfId="25211" xr:uid="{4BD30F28-EF1A-414B-BF36-3F437AF257BF}"/>
    <cellStyle name="20% - Accent2 2 3 5 2 2 4" xfId="33658" xr:uid="{DE712060-DBF1-4E8F-B0D6-2E54E2D2276A}"/>
    <cellStyle name="20% - Accent2 2 3 5 2 3" xfId="12546" xr:uid="{A72A00D5-C5B4-42D1-BC4B-A4591C550C72}"/>
    <cellStyle name="20% - Accent2 2 3 5 2 4" xfId="20994" xr:uid="{740595E0-0BEA-42BB-9FBD-DD3AA01C4B60}"/>
    <cellStyle name="20% - Accent2 2 3 5 2 5" xfId="29441" xr:uid="{D6338F28-0619-458B-81B1-9C3E7416FD3D}"/>
    <cellStyle name="20% - Accent2 2 3 5 3" xfId="6169" xr:uid="{00000000-0005-0000-0000-0000DB000000}"/>
    <cellStyle name="20% - Accent2 2 3 5 3 2" xfId="14619" xr:uid="{9D251AEA-D523-4C31-BE3B-194DD0E44757}"/>
    <cellStyle name="20% - Accent2 2 3 5 3 3" xfId="23066" xr:uid="{21BB44C1-3974-4061-BA24-61385C1AE9C9}"/>
    <cellStyle name="20% - Accent2 2 3 5 3 4" xfId="31513" xr:uid="{94A5CF0A-CA4D-4266-B660-C56C82C2DCBC}"/>
    <cellStyle name="20% - Accent2 2 3 5 4" xfId="10401" xr:uid="{3ED8EF95-CEE4-4195-A9AD-AC65058F5CDB}"/>
    <cellStyle name="20% - Accent2 2 3 5 5" xfId="18849" xr:uid="{BE34E137-3B6D-4EC2-A947-5FDB391B55C9}"/>
    <cellStyle name="20% - Accent2 2 3 5 6" xfId="27296" xr:uid="{DCA6572F-6F52-4A13-86E5-7AA03C0543F2}"/>
    <cellStyle name="20% - Accent2 2 3 6" xfId="2276" xr:uid="{00000000-0005-0000-0000-0000DC000000}"/>
    <cellStyle name="20% - Accent2 2 3 6 2" xfId="6582" xr:uid="{00000000-0005-0000-0000-0000DD000000}"/>
    <cellStyle name="20% - Accent2 2 3 6 2 2" xfId="15032" xr:uid="{F37A1C3F-66E7-447D-B320-71A0385C8BA0}"/>
    <cellStyle name="20% - Accent2 2 3 6 2 3" xfId="23479" xr:uid="{3D326CA1-B576-47CB-90C9-BE2619F0149E}"/>
    <cellStyle name="20% - Accent2 2 3 6 2 4" xfId="31926" xr:uid="{07ABA687-87A8-4A2C-AB70-737BD6B095B6}"/>
    <cellStyle name="20% - Accent2 2 3 6 3" xfId="10814" xr:uid="{2D8EC25B-C548-4623-9DF1-CBC503D8CA6C}"/>
    <cellStyle name="20% - Accent2 2 3 6 4" xfId="19262" xr:uid="{E1250E9D-4B98-4ADB-BD37-43B6E5243641}"/>
    <cellStyle name="20% - Accent2 2 3 6 5" xfId="27709" xr:uid="{D301CC4F-468C-4A71-9E65-5B5FD4E8A033}"/>
    <cellStyle name="20% - Accent2 2 3 7" xfId="4516" xr:uid="{00000000-0005-0000-0000-0000DE000000}"/>
    <cellStyle name="20% - Accent2 2 3 7 2" xfId="12966" xr:uid="{0B99ED44-1289-44C5-86F0-EFB9BFE3FF24}"/>
    <cellStyle name="20% - Accent2 2 3 7 3" xfId="21413" xr:uid="{56533722-81AB-45D8-A015-22F25C46E71C}"/>
    <cellStyle name="20% - Accent2 2 3 7 4" xfId="29860" xr:uid="{BA5E1029-5297-4E49-8463-9E40536B1AA9}"/>
    <cellStyle name="20% - Accent2 2 3 8" xfId="8748" xr:uid="{236F9656-FB12-41D6-861D-131EF549D975}"/>
    <cellStyle name="20% - Accent2 2 3 9" xfId="17196" xr:uid="{68D12706-2D9D-4713-B1C3-272623CCF980}"/>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C4A59ED7-5CD9-4E1E-8BC6-C38B7DC227B0}"/>
    <cellStyle name="20% - Accent2 2 4 2 2 3" xfId="23969" xr:uid="{7E8FDF0D-BF9F-4601-8CA5-7E279C289F46}"/>
    <cellStyle name="20% - Accent2 2 4 2 2 4" xfId="32416" xr:uid="{C63EF339-3A8D-4EA4-B806-49BE45F7A5DD}"/>
    <cellStyle name="20% - Accent2 2 4 2 3" xfId="11304" xr:uid="{E5DE984E-7847-42A6-B91C-23927A3A037E}"/>
    <cellStyle name="20% - Accent2 2 4 2 4" xfId="19752" xr:uid="{4D69903A-BF59-453E-8F59-15E89CDCF0C5}"/>
    <cellStyle name="20% - Accent2 2 4 2 5" xfId="28199" xr:uid="{76CE588A-A135-4EB7-8BB3-B4568488EC0D}"/>
    <cellStyle name="20% - Accent2 2 4 3" xfId="4927" xr:uid="{00000000-0005-0000-0000-0000E2000000}"/>
    <cellStyle name="20% - Accent2 2 4 3 2" xfId="13377" xr:uid="{5493E248-CE40-4148-AE82-DC50039B41B2}"/>
    <cellStyle name="20% - Accent2 2 4 3 3" xfId="21824" xr:uid="{56CED457-25A7-43B0-907A-3BA42F78F115}"/>
    <cellStyle name="20% - Accent2 2 4 3 4" xfId="30271" xr:uid="{608C420E-92B9-4193-903E-3089D5D1C93C}"/>
    <cellStyle name="20% - Accent2 2 4 4" xfId="9159" xr:uid="{6925EFBB-88FC-47E9-818C-B1F41AD21602}"/>
    <cellStyle name="20% - Accent2 2 4 5" xfId="17607" xr:uid="{FCA84C3E-2642-46F0-9E65-D318E1A96622}"/>
    <cellStyle name="20% - Accent2 2 4 6" xfId="26054" xr:uid="{57AEADEC-8A3F-48A3-8852-1421EFD83D8F}"/>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9657E50B-1826-4C98-A2C7-694B86028413}"/>
    <cellStyle name="20% - Accent2 2 5 2 2 3" xfId="24382" xr:uid="{DE0976A8-89EE-4DCC-BE7D-A15AADAAC6BC}"/>
    <cellStyle name="20% - Accent2 2 5 2 2 4" xfId="32829" xr:uid="{7FBE7E2D-3039-4CED-A080-FC395E34D9C1}"/>
    <cellStyle name="20% - Accent2 2 5 2 3" xfId="11717" xr:uid="{8B96E1E1-7FEF-4B83-939B-5CCA924CD18C}"/>
    <cellStyle name="20% - Accent2 2 5 2 4" xfId="20165" xr:uid="{234A95F9-9A01-4F46-8531-6EBE3FADB42D}"/>
    <cellStyle name="20% - Accent2 2 5 2 5" xfId="28612" xr:uid="{264A6689-1B68-49B4-A6CC-52E56DA2E52A}"/>
    <cellStyle name="20% - Accent2 2 5 3" xfId="5340" xr:uid="{00000000-0005-0000-0000-0000E6000000}"/>
    <cellStyle name="20% - Accent2 2 5 3 2" xfId="13790" xr:uid="{71C7C63B-3BE1-45FC-BCA5-53F0C6F34AF1}"/>
    <cellStyle name="20% - Accent2 2 5 3 3" xfId="22237" xr:uid="{171013C4-B235-4AE0-95DF-503AEC53796A}"/>
    <cellStyle name="20% - Accent2 2 5 3 4" xfId="30684" xr:uid="{B1786352-0EF2-4242-BA5C-2B745BC43C67}"/>
    <cellStyle name="20% - Accent2 2 5 4" xfId="9572" xr:uid="{C09F6C23-5BF8-473B-A594-96974C8D3444}"/>
    <cellStyle name="20% - Accent2 2 5 5" xfId="18020" xr:uid="{79EA6FE9-E43C-43DC-940F-55D0C872FF2D}"/>
    <cellStyle name="20% - Accent2 2 5 6" xfId="26467" xr:uid="{21E3BBC9-401C-4E6A-9EBA-BBB1DDA859E2}"/>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A0579724-E344-4616-B706-72DA6E4A8BBF}"/>
    <cellStyle name="20% - Accent2 2 6 2 2 3" xfId="24795" xr:uid="{98CAC0EC-CD5C-4207-AAC2-4237DC7CAD51}"/>
    <cellStyle name="20% - Accent2 2 6 2 2 4" xfId="33242" xr:uid="{20B65FBF-F04C-4E50-AA34-E15DD19C38D2}"/>
    <cellStyle name="20% - Accent2 2 6 2 3" xfId="12130" xr:uid="{0BA4B9E1-0B1C-4648-8064-9250646BEE88}"/>
    <cellStyle name="20% - Accent2 2 6 2 4" xfId="20578" xr:uid="{195E2423-5D68-4720-8276-550FC49261AD}"/>
    <cellStyle name="20% - Accent2 2 6 2 5" xfId="29025" xr:uid="{31F92C9B-1B7E-479F-8F17-A560926FAD1E}"/>
    <cellStyle name="20% - Accent2 2 6 3" xfId="5753" xr:uid="{00000000-0005-0000-0000-0000EA000000}"/>
    <cellStyle name="20% - Accent2 2 6 3 2" xfId="14203" xr:uid="{6A8B3869-D08E-4E9A-A174-0E07D841EF0B}"/>
    <cellStyle name="20% - Accent2 2 6 3 3" xfId="22650" xr:uid="{C270F6E9-7870-4A62-BC5D-5DBBA00E00DA}"/>
    <cellStyle name="20% - Accent2 2 6 3 4" xfId="31097" xr:uid="{2A8CC383-3401-48CB-BFF0-9850ECCC8179}"/>
    <cellStyle name="20% - Accent2 2 6 4" xfId="9985" xr:uid="{C0A303AB-41A0-445A-B5F1-1A18A5AD8AC9}"/>
    <cellStyle name="20% - Accent2 2 6 5" xfId="18433" xr:uid="{24E30886-46D2-4B10-B9AB-2CFAC1DC25E0}"/>
    <cellStyle name="20% - Accent2 2 6 6" xfId="26880" xr:uid="{A1846EF4-10C2-4359-BFBF-DBF2E5EB849B}"/>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66FD92CE-7149-4901-A427-914EC27BA73A}"/>
    <cellStyle name="20% - Accent2 2 7 2 2 3" xfId="25208" xr:uid="{363B9C21-2008-406E-AEBF-276760A7261B}"/>
    <cellStyle name="20% - Accent2 2 7 2 2 4" xfId="33655" xr:uid="{A3A2E5E2-57E7-43BD-98B2-F70364E3F85B}"/>
    <cellStyle name="20% - Accent2 2 7 2 3" xfId="12543" xr:uid="{06D49B23-6DCB-4833-B7EA-30C6F48B9931}"/>
    <cellStyle name="20% - Accent2 2 7 2 4" xfId="20991" xr:uid="{C54D8C3F-2ADA-4C3B-82B5-0CCF969420F7}"/>
    <cellStyle name="20% - Accent2 2 7 2 5" xfId="29438" xr:uid="{5C9569EB-65EC-4B68-8886-873E876CAEAB}"/>
    <cellStyle name="20% - Accent2 2 7 3" xfId="6166" xr:uid="{00000000-0005-0000-0000-0000EE000000}"/>
    <cellStyle name="20% - Accent2 2 7 3 2" xfId="14616" xr:uid="{58091185-7E0D-4A26-926E-7955192EDAD7}"/>
    <cellStyle name="20% - Accent2 2 7 3 3" xfId="23063" xr:uid="{DB6CB44A-1881-4FD5-88EE-58BE2D00FBE0}"/>
    <cellStyle name="20% - Accent2 2 7 3 4" xfId="31510" xr:uid="{A34529AE-6B69-4885-BC80-3411A747EF06}"/>
    <cellStyle name="20% - Accent2 2 7 4" xfId="10398" xr:uid="{0D2B260C-4532-47BC-A855-E92E2E983E68}"/>
    <cellStyle name="20% - Accent2 2 7 5" xfId="18846" xr:uid="{AA7B310C-DC02-4CF5-AE08-0D6545EBA589}"/>
    <cellStyle name="20% - Accent2 2 7 6" xfId="27293" xr:uid="{0246464C-542B-461F-9EFB-395CF1478654}"/>
    <cellStyle name="20% - Accent2 2 8" xfId="2273" xr:uid="{00000000-0005-0000-0000-0000EF000000}"/>
    <cellStyle name="20% - Accent2 2 8 2" xfId="6579" xr:uid="{00000000-0005-0000-0000-0000F0000000}"/>
    <cellStyle name="20% - Accent2 2 8 2 2" xfId="15029" xr:uid="{8ACB9926-E58E-4046-8667-4E70FE444FFE}"/>
    <cellStyle name="20% - Accent2 2 8 2 3" xfId="23476" xr:uid="{D60693AC-F8DB-4ADD-88F9-316B1CE9357B}"/>
    <cellStyle name="20% - Accent2 2 8 2 4" xfId="31923" xr:uid="{0AA8DA1A-8C47-42F7-BC1A-72D41DF85F1F}"/>
    <cellStyle name="20% - Accent2 2 8 3" xfId="10811" xr:uid="{22CB4DEB-A2F3-4FE8-93F4-B1513AEC8617}"/>
    <cellStyle name="20% - Accent2 2 8 4" xfId="19259" xr:uid="{801C90C4-7128-4A13-B7D7-6B0AB287A2C8}"/>
    <cellStyle name="20% - Accent2 2 8 5" xfId="27706" xr:uid="{946B703F-EE42-45EF-B084-577903FF56A7}"/>
    <cellStyle name="20% - Accent2 2 9" xfId="4513" xr:uid="{00000000-0005-0000-0000-0000F1000000}"/>
    <cellStyle name="20% - Accent2 2 9 2" xfId="12963" xr:uid="{59258E33-950F-4033-B63D-FE12EC093A06}"/>
    <cellStyle name="20% - Accent2 2 9 3" xfId="21410" xr:uid="{4603EF65-4489-4A97-BDA3-5861883CEBE5}"/>
    <cellStyle name="20% - Accent2 2 9 4" xfId="29857" xr:uid="{63380B5E-CF56-4918-ADC2-EB2C31854978}"/>
    <cellStyle name="20% - Accent2 3" xfId="14" xr:uid="{00000000-0005-0000-0000-0000F2000000}"/>
    <cellStyle name="20% - Accent2 3 10" xfId="17197" xr:uid="{28C33528-1FB3-46DF-B0BC-60B36165E7D3}"/>
    <cellStyle name="20% - Accent2 3 11" xfId="25644" xr:uid="{9EA0083D-7AE0-4706-8E3E-F7E7DA718B78}"/>
    <cellStyle name="20% - Accent2 3 2" xfId="15" xr:uid="{00000000-0005-0000-0000-0000F3000000}"/>
    <cellStyle name="20% - Accent2 3 2 10" xfId="25645" xr:uid="{FC7FC2E7-7246-4AAE-A22B-D9D5811C4F6F}"/>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069BDE62-538A-4A47-9BAA-C3907C05A791}"/>
    <cellStyle name="20% - Accent2 3 2 2 2 2 3" xfId="23974" xr:uid="{02EE1220-5C8F-4705-A4AB-29A49A9E46EA}"/>
    <cellStyle name="20% - Accent2 3 2 2 2 2 4" xfId="32421" xr:uid="{DE8340B2-F0FD-4FD4-BF8C-191DA1D9369E}"/>
    <cellStyle name="20% - Accent2 3 2 2 2 3" xfId="11309" xr:uid="{359AFFE8-7E70-496D-A40A-15B3FF94D9B9}"/>
    <cellStyle name="20% - Accent2 3 2 2 2 4" xfId="19757" xr:uid="{9DF03625-6774-4A55-8DF8-75B22F1433DA}"/>
    <cellStyle name="20% - Accent2 3 2 2 2 5" xfId="28204" xr:uid="{50AD1694-D25A-43BB-B156-86894C780C0B}"/>
    <cellStyle name="20% - Accent2 3 2 2 3" xfId="4932" xr:uid="{00000000-0005-0000-0000-0000F7000000}"/>
    <cellStyle name="20% - Accent2 3 2 2 3 2" xfId="13382" xr:uid="{1244CD00-C0CD-4C59-BE5E-1A66C1041319}"/>
    <cellStyle name="20% - Accent2 3 2 2 3 3" xfId="21829" xr:uid="{E77E128F-CD8D-40CB-B304-779393101E61}"/>
    <cellStyle name="20% - Accent2 3 2 2 3 4" xfId="30276" xr:uid="{42209B3A-0EC7-41E3-8777-8E310E24AC8F}"/>
    <cellStyle name="20% - Accent2 3 2 2 4" xfId="9164" xr:uid="{FE4DB14E-33E3-4849-8D20-29BE009C42E3}"/>
    <cellStyle name="20% - Accent2 3 2 2 5" xfId="17612" xr:uid="{5D837E9A-C873-42CF-AB18-4C54291C4BA6}"/>
    <cellStyle name="20% - Accent2 3 2 2 6" xfId="26059" xr:uid="{B5FDE32C-750B-4FD7-8F95-1610AD3CB25D}"/>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AA83247A-D337-46AD-A1FD-C8EDA8C465DD}"/>
    <cellStyle name="20% - Accent2 3 2 3 2 2 3" xfId="24387" xr:uid="{46F9A2E2-836D-48C0-8873-680E38D155A0}"/>
    <cellStyle name="20% - Accent2 3 2 3 2 2 4" xfId="32834" xr:uid="{60B7C070-59E2-4F16-A2DE-0BA32E677FC2}"/>
    <cellStyle name="20% - Accent2 3 2 3 2 3" xfId="11722" xr:uid="{51712B7C-2C8E-4E4B-B822-4A488AAB85B3}"/>
    <cellStyle name="20% - Accent2 3 2 3 2 4" xfId="20170" xr:uid="{D402DA1C-91F4-4E14-839C-EFBBC29B4288}"/>
    <cellStyle name="20% - Accent2 3 2 3 2 5" xfId="28617" xr:uid="{0D576E5D-3159-42BF-A6DC-161036B114D1}"/>
    <cellStyle name="20% - Accent2 3 2 3 3" xfId="5345" xr:uid="{00000000-0005-0000-0000-0000FB000000}"/>
    <cellStyle name="20% - Accent2 3 2 3 3 2" xfId="13795" xr:uid="{B90E6509-4846-44C2-ACFC-4589B1C6ED79}"/>
    <cellStyle name="20% - Accent2 3 2 3 3 3" xfId="22242" xr:uid="{17169AB2-8CBC-4EA9-BE50-940BF255813E}"/>
    <cellStyle name="20% - Accent2 3 2 3 3 4" xfId="30689" xr:uid="{AD60E6DF-C28F-4AD4-B4B7-E95CCC1F92D9}"/>
    <cellStyle name="20% - Accent2 3 2 3 4" xfId="9577" xr:uid="{E0A200DA-F4E0-4663-8A4F-E8AB30E627F9}"/>
    <cellStyle name="20% - Accent2 3 2 3 5" xfId="18025" xr:uid="{C8D961D1-33E3-4098-8C7C-B7A22BFEB958}"/>
    <cellStyle name="20% - Accent2 3 2 3 6" xfId="26472" xr:uid="{D59BCF9F-4BEA-4DDA-AD37-7AC41CD82865}"/>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7FBADDFA-4ED4-41FD-B2AD-9CB71C5F6FFD}"/>
    <cellStyle name="20% - Accent2 3 2 4 2 2 3" xfId="24800" xr:uid="{3219C293-4317-4FC1-A183-C3166C73D435}"/>
    <cellStyle name="20% - Accent2 3 2 4 2 2 4" xfId="33247" xr:uid="{ACF6A285-C9D0-4FCA-94C7-E6EA6EFA6992}"/>
    <cellStyle name="20% - Accent2 3 2 4 2 3" xfId="12135" xr:uid="{BC3EE0A9-C197-423A-A67A-3210B1485311}"/>
    <cellStyle name="20% - Accent2 3 2 4 2 4" xfId="20583" xr:uid="{56BBD8A2-FDE6-40F1-90B8-13D0A1FA4754}"/>
    <cellStyle name="20% - Accent2 3 2 4 2 5" xfId="29030" xr:uid="{6C043C47-0972-45A6-B6FE-55D65FBA6312}"/>
    <cellStyle name="20% - Accent2 3 2 4 3" xfId="5758" xr:uid="{00000000-0005-0000-0000-0000FF000000}"/>
    <cellStyle name="20% - Accent2 3 2 4 3 2" xfId="14208" xr:uid="{A1435AA7-E8E0-401D-B0FD-C58796D7AE62}"/>
    <cellStyle name="20% - Accent2 3 2 4 3 3" xfId="22655" xr:uid="{710C988F-B645-4A16-AB4E-A01A97DEAAEE}"/>
    <cellStyle name="20% - Accent2 3 2 4 3 4" xfId="31102" xr:uid="{FF365B3F-547D-43E2-A82B-48E19C916054}"/>
    <cellStyle name="20% - Accent2 3 2 4 4" xfId="9990" xr:uid="{6ACEFC46-92B0-462E-8F6F-255C0CB2825C}"/>
    <cellStyle name="20% - Accent2 3 2 4 5" xfId="18438" xr:uid="{D6375813-8A3F-4508-909A-2E81A88B8B1B}"/>
    <cellStyle name="20% - Accent2 3 2 4 6" xfId="26885" xr:uid="{88751CD4-E817-44F5-B67E-AA2F2A361953}"/>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21849390-E78F-4234-9E37-9B287192A466}"/>
    <cellStyle name="20% - Accent2 3 2 5 2 2 3" xfId="25213" xr:uid="{B35BF02A-CB4A-44E8-B4F3-40DD54B70508}"/>
    <cellStyle name="20% - Accent2 3 2 5 2 2 4" xfId="33660" xr:uid="{0A6AE5F1-5891-45CE-B8C6-DC30F87F9D90}"/>
    <cellStyle name="20% - Accent2 3 2 5 2 3" xfId="12548" xr:uid="{2AFC9DD2-18F8-4B7F-A857-0CDCF49DABE5}"/>
    <cellStyle name="20% - Accent2 3 2 5 2 4" xfId="20996" xr:uid="{59979148-5DFB-42F2-B809-729C6139168E}"/>
    <cellStyle name="20% - Accent2 3 2 5 2 5" xfId="29443" xr:uid="{632EA82D-455E-4A19-8335-1527BB07D603}"/>
    <cellStyle name="20% - Accent2 3 2 5 3" xfId="6171" xr:uid="{00000000-0005-0000-0000-000003010000}"/>
    <cellStyle name="20% - Accent2 3 2 5 3 2" xfId="14621" xr:uid="{602D63A1-5CA8-4D48-B25E-8E58838B7088}"/>
    <cellStyle name="20% - Accent2 3 2 5 3 3" xfId="23068" xr:uid="{8B5B7E75-C4EA-45DF-A856-BD6B1ECE1C22}"/>
    <cellStyle name="20% - Accent2 3 2 5 3 4" xfId="31515" xr:uid="{0A794DBE-044C-49E5-9824-FB98281F47CA}"/>
    <cellStyle name="20% - Accent2 3 2 5 4" xfId="10403" xr:uid="{A2406767-6E11-478F-86F9-128C0BDB7466}"/>
    <cellStyle name="20% - Accent2 3 2 5 5" xfId="18851" xr:uid="{A3B9D8E2-D685-4D9C-81EB-005B6F7B139C}"/>
    <cellStyle name="20% - Accent2 3 2 5 6" xfId="27298" xr:uid="{C6B3FF2A-7B76-4B12-A272-C98614A94423}"/>
    <cellStyle name="20% - Accent2 3 2 6" xfId="2278" xr:uid="{00000000-0005-0000-0000-000004010000}"/>
    <cellStyle name="20% - Accent2 3 2 6 2" xfId="6584" xr:uid="{00000000-0005-0000-0000-000005010000}"/>
    <cellStyle name="20% - Accent2 3 2 6 2 2" xfId="15034" xr:uid="{50ED2EC5-6692-4748-921D-F806E109D20E}"/>
    <cellStyle name="20% - Accent2 3 2 6 2 3" xfId="23481" xr:uid="{F80C2776-A532-434C-AC92-F2ADC930F606}"/>
    <cellStyle name="20% - Accent2 3 2 6 2 4" xfId="31928" xr:uid="{D96F4956-3581-48B4-AE9C-B8E51B2359DA}"/>
    <cellStyle name="20% - Accent2 3 2 6 3" xfId="10816" xr:uid="{8F5E0128-5C09-4C6D-AC3C-401B33919F37}"/>
    <cellStyle name="20% - Accent2 3 2 6 4" xfId="19264" xr:uid="{A75B76DA-0464-4BBE-AF48-BB94B7DF5E3F}"/>
    <cellStyle name="20% - Accent2 3 2 6 5" xfId="27711" xr:uid="{7DE3284D-2D3D-4FA0-89AF-41FF1A78FD4F}"/>
    <cellStyle name="20% - Accent2 3 2 7" xfId="4518" xr:uid="{00000000-0005-0000-0000-000006010000}"/>
    <cellStyle name="20% - Accent2 3 2 7 2" xfId="12968" xr:uid="{F18D2386-A865-4B37-8D23-7804D26D65E1}"/>
    <cellStyle name="20% - Accent2 3 2 7 3" xfId="21415" xr:uid="{0806BE67-E0DB-42C4-93DA-B6D9CEDA4180}"/>
    <cellStyle name="20% - Accent2 3 2 7 4" xfId="29862" xr:uid="{80C9A88A-FC2F-4B90-8060-A4C5394F2F58}"/>
    <cellStyle name="20% - Accent2 3 2 8" xfId="8750" xr:uid="{743EA5BB-23B9-41A5-9535-ACFC15B76371}"/>
    <cellStyle name="20% - Accent2 3 2 9" xfId="17198" xr:uid="{DF9B88B2-CFF2-4697-839A-BBEAD34E1E43}"/>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9B163A8E-E3C4-4C56-AA53-1ABE18BC1166}"/>
    <cellStyle name="20% - Accent2 3 3 2 2 3" xfId="23973" xr:uid="{6C08A39B-A3C2-4BAE-BB4D-79E6B90CF91D}"/>
    <cellStyle name="20% - Accent2 3 3 2 2 4" xfId="32420" xr:uid="{315C8943-74D1-4312-8735-7F81416D02AF}"/>
    <cellStyle name="20% - Accent2 3 3 2 3" xfId="11308" xr:uid="{46E59DDD-AE6F-46D2-B2CB-40C4AA104A6C}"/>
    <cellStyle name="20% - Accent2 3 3 2 4" xfId="19756" xr:uid="{7056A169-5FED-49F2-B2C0-977F24A570C5}"/>
    <cellStyle name="20% - Accent2 3 3 2 5" xfId="28203" xr:uid="{B4580C11-EFEB-4BB4-967A-4FF7DC5D5282}"/>
    <cellStyle name="20% - Accent2 3 3 3" xfId="4931" xr:uid="{00000000-0005-0000-0000-00000A010000}"/>
    <cellStyle name="20% - Accent2 3 3 3 2" xfId="13381" xr:uid="{44C20AA8-CAE4-4FA0-9C77-F0F542A451ED}"/>
    <cellStyle name="20% - Accent2 3 3 3 3" xfId="21828" xr:uid="{0DC9DDED-0116-4D16-91B5-38C2C3BF9CE1}"/>
    <cellStyle name="20% - Accent2 3 3 3 4" xfId="30275" xr:uid="{4FB877D5-C570-411E-A7CC-22B9F8AC3027}"/>
    <cellStyle name="20% - Accent2 3 3 4" xfId="9163" xr:uid="{C71C2E45-3738-4CDE-B5E7-351CAF91327E}"/>
    <cellStyle name="20% - Accent2 3 3 5" xfId="17611" xr:uid="{AD233B4B-3D04-436C-80DF-1637542FBE70}"/>
    <cellStyle name="20% - Accent2 3 3 6" xfId="26058" xr:uid="{ECE15EAF-0B1A-475E-A4FA-39DE55B68B3C}"/>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0B705794-5689-4FC9-8C0A-0C0665A275A4}"/>
    <cellStyle name="20% - Accent2 3 4 2 2 3" xfId="24386" xr:uid="{26C2452A-CD2D-429C-A71C-200E98C40316}"/>
    <cellStyle name="20% - Accent2 3 4 2 2 4" xfId="32833" xr:uid="{0A3B070E-C6A4-4D49-9FCF-39D441518D5F}"/>
    <cellStyle name="20% - Accent2 3 4 2 3" xfId="11721" xr:uid="{56688457-86D1-43EC-9A7C-7D5A2AD4D4A1}"/>
    <cellStyle name="20% - Accent2 3 4 2 4" xfId="20169" xr:uid="{954A78C2-D425-46DA-8C0F-EB83973994DC}"/>
    <cellStyle name="20% - Accent2 3 4 2 5" xfId="28616" xr:uid="{27096F66-177E-4F69-A054-AEF223AA1F53}"/>
    <cellStyle name="20% - Accent2 3 4 3" xfId="5344" xr:uid="{00000000-0005-0000-0000-00000E010000}"/>
    <cellStyle name="20% - Accent2 3 4 3 2" xfId="13794" xr:uid="{34C95F70-24EA-411C-BEE4-BF0A3FBE1A62}"/>
    <cellStyle name="20% - Accent2 3 4 3 3" xfId="22241" xr:uid="{DEA65069-EB99-4F06-A197-7FB36CE8DD1F}"/>
    <cellStyle name="20% - Accent2 3 4 3 4" xfId="30688" xr:uid="{209ECE78-B839-4E7C-9F2A-B4BFDF67D4DE}"/>
    <cellStyle name="20% - Accent2 3 4 4" xfId="9576" xr:uid="{7D509504-C500-4764-BDBC-1782409396AF}"/>
    <cellStyle name="20% - Accent2 3 4 5" xfId="18024" xr:uid="{7F143D37-BF3D-4F6B-8739-91C5B9A92CFF}"/>
    <cellStyle name="20% - Accent2 3 4 6" xfId="26471" xr:uid="{C50D039B-AF44-4822-9A55-3C4270570596}"/>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5CF936F2-E185-42D6-A30C-6A824C79DFAF}"/>
    <cellStyle name="20% - Accent2 3 5 2 2 3" xfId="24799" xr:uid="{477788A5-EAFD-40F0-99EF-0BD3DB9DBB55}"/>
    <cellStyle name="20% - Accent2 3 5 2 2 4" xfId="33246" xr:uid="{A3897134-F467-47AE-8E6F-1677E5831ED6}"/>
    <cellStyle name="20% - Accent2 3 5 2 3" xfId="12134" xr:uid="{DA0D2473-5D4D-4043-BD69-358D0E4250F3}"/>
    <cellStyle name="20% - Accent2 3 5 2 4" xfId="20582" xr:uid="{BCF6A4CC-F765-4B38-9AAA-F23B42FED1AA}"/>
    <cellStyle name="20% - Accent2 3 5 2 5" xfId="29029" xr:uid="{2D0D55D1-EA98-4FFB-A209-7129CE0AE765}"/>
    <cellStyle name="20% - Accent2 3 5 3" xfId="5757" xr:uid="{00000000-0005-0000-0000-000012010000}"/>
    <cellStyle name="20% - Accent2 3 5 3 2" xfId="14207" xr:uid="{A1A7A964-C44A-4A68-87DA-BC0A585B1E3D}"/>
    <cellStyle name="20% - Accent2 3 5 3 3" xfId="22654" xr:uid="{D7967F7B-5EFB-4CB6-8C08-B098A76C2340}"/>
    <cellStyle name="20% - Accent2 3 5 3 4" xfId="31101" xr:uid="{146922CF-25B7-4503-9626-0870CFC60B7E}"/>
    <cellStyle name="20% - Accent2 3 5 4" xfId="9989" xr:uid="{C8DBFD35-9506-4E8F-9438-2AA83BA71556}"/>
    <cellStyle name="20% - Accent2 3 5 5" xfId="18437" xr:uid="{11ECD1A1-3F42-4101-BB48-045D4A477610}"/>
    <cellStyle name="20% - Accent2 3 5 6" xfId="26884" xr:uid="{1778D1CD-9027-4B11-97E8-50C32713015F}"/>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D78D1F42-FC92-4E87-93AB-8DDEBBFB6944}"/>
    <cellStyle name="20% - Accent2 3 6 2 2 3" xfId="25212" xr:uid="{A22274CF-E4BD-490C-B7BB-3B17EC033C0D}"/>
    <cellStyle name="20% - Accent2 3 6 2 2 4" xfId="33659" xr:uid="{E0EE7D4C-1BBA-4529-BDD7-1DD3DAC0AFDD}"/>
    <cellStyle name="20% - Accent2 3 6 2 3" xfId="12547" xr:uid="{0CD2021B-6C30-4A1A-811B-4EE7A615ADEE}"/>
    <cellStyle name="20% - Accent2 3 6 2 4" xfId="20995" xr:uid="{C2102582-ED0C-469B-8A55-00A944796FE3}"/>
    <cellStyle name="20% - Accent2 3 6 2 5" xfId="29442" xr:uid="{428F4889-8840-4A75-BD32-C346CACC0779}"/>
    <cellStyle name="20% - Accent2 3 6 3" xfId="6170" xr:uid="{00000000-0005-0000-0000-000016010000}"/>
    <cellStyle name="20% - Accent2 3 6 3 2" xfId="14620" xr:uid="{7973A79E-B2FE-4286-9C1F-E5BA020AA069}"/>
    <cellStyle name="20% - Accent2 3 6 3 3" xfId="23067" xr:uid="{09ECAE3B-A5EA-48B0-8520-9E1DD471A521}"/>
    <cellStyle name="20% - Accent2 3 6 3 4" xfId="31514" xr:uid="{25A0DD6E-4925-48CA-B215-3BB1D6D7E838}"/>
    <cellStyle name="20% - Accent2 3 6 4" xfId="10402" xr:uid="{D7C8771E-4B49-41ED-97E4-3052A2A0141B}"/>
    <cellStyle name="20% - Accent2 3 6 5" xfId="18850" xr:uid="{FB781E8E-E987-49C1-814C-910D993561AC}"/>
    <cellStyle name="20% - Accent2 3 6 6" xfId="27297" xr:uid="{86437970-FEFE-4668-8ABB-738DA97CAABC}"/>
    <cellStyle name="20% - Accent2 3 7" xfId="2277" xr:uid="{00000000-0005-0000-0000-000017010000}"/>
    <cellStyle name="20% - Accent2 3 7 2" xfId="6583" xr:uid="{00000000-0005-0000-0000-000018010000}"/>
    <cellStyle name="20% - Accent2 3 7 2 2" xfId="15033" xr:uid="{E0422DF0-2AD7-43D3-85A2-526F06A5B42E}"/>
    <cellStyle name="20% - Accent2 3 7 2 3" xfId="23480" xr:uid="{5AC3EFBC-DC98-4347-A18F-D3ADB80F6CBC}"/>
    <cellStyle name="20% - Accent2 3 7 2 4" xfId="31927" xr:uid="{3D482095-EF1E-4025-AA46-D7BE53170E1A}"/>
    <cellStyle name="20% - Accent2 3 7 3" xfId="10815" xr:uid="{12EC01C1-431B-4E70-8BD9-0D7EF0238976}"/>
    <cellStyle name="20% - Accent2 3 7 4" xfId="19263" xr:uid="{ED3A96C8-C391-4882-B55C-61E0ACF07F58}"/>
    <cellStyle name="20% - Accent2 3 7 5" xfId="27710" xr:uid="{4A563942-8DD1-4B03-A12C-48EB5D5EF9E0}"/>
    <cellStyle name="20% - Accent2 3 8" xfId="4517" xr:uid="{00000000-0005-0000-0000-000019010000}"/>
    <cellStyle name="20% - Accent2 3 8 2" xfId="12967" xr:uid="{B4247FF3-AE9F-4820-AFB3-6C6C00176E1A}"/>
    <cellStyle name="20% - Accent2 3 8 3" xfId="21414" xr:uid="{E369761C-3C58-4962-AC1D-60DE7E4237BD}"/>
    <cellStyle name="20% - Accent2 3 8 4" xfId="29861" xr:uid="{DDC43683-3578-4861-9403-DBC54313ACB8}"/>
    <cellStyle name="20% - Accent2 3 9" xfId="8749" xr:uid="{AE852056-D28C-4287-8FF6-144239EE8411}"/>
    <cellStyle name="20% - Accent2 4" xfId="16" xr:uid="{00000000-0005-0000-0000-00001A010000}"/>
    <cellStyle name="20% - Accent2 4 10" xfId="25646" xr:uid="{C9CE5062-E3AE-4E5C-A8E0-580C3BB3C7AB}"/>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CD97DCE1-4902-4C60-A9E0-E2DC1E29557D}"/>
    <cellStyle name="20% - Accent2 4 2 2 2 3" xfId="23975" xr:uid="{966C3368-F56E-4CCE-99B6-A57898ED1957}"/>
    <cellStyle name="20% - Accent2 4 2 2 2 4" xfId="32422" xr:uid="{E7926CB2-994F-44A6-AB03-3EB02E163BB6}"/>
    <cellStyle name="20% - Accent2 4 2 2 3" xfId="11310" xr:uid="{2665CE17-49E4-4DF4-82CC-4CE40203498F}"/>
    <cellStyle name="20% - Accent2 4 2 2 4" xfId="19758" xr:uid="{945ABB7A-0627-4DDE-B11C-CD2E6BAE7179}"/>
    <cellStyle name="20% - Accent2 4 2 2 5" xfId="28205" xr:uid="{A4887E02-0211-47BE-9B9E-45C2E1FBD6E6}"/>
    <cellStyle name="20% - Accent2 4 2 3" xfId="4933" xr:uid="{00000000-0005-0000-0000-00001E010000}"/>
    <cellStyle name="20% - Accent2 4 2 3 2" xfId="13383" xr:uid="{CA184063-B30C-43A6-8C7A-5E718E61E41B}"/>
    <cellStyle name="20% - Accent2 4 2 3 3" xfId="21830" xr:uid="{0814E50F-29A1-4539-BBF6-53D774DD96A8}"/>
    <cellStyle name="20% - Accent2 4 2 3 4" xfId="30277" xr:uid="{82E283DD-68B3-4A74-B08C-7E5D84E337FB}"/>
    <cellStyle name="20% - Accent2 4 2 4" xfId="9165" xr:uid="{72103BB2-CFCF-45DA-8ECA-8B720ABC6021}"/>
    <cellStyle name="20% - Accent2 4 2 5" xfId="17613" xr:uid="{1DD5AFBF-3DA6-4852-9355-CBDE16B62A71}"/>
    <cellStyle name="20% - Accent2 4 2 6" xfId="26060" xr:uid="{32680D81-09D6-4232-8AB6-AEA5FE193045}"/>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A3A5F932-93DC-4B52-82F0-B88050B238E3}"/>
    <cellStyle name="20% - Accent2 4 3 2 2 3" xfId="24388" xr:uid="{355BCF1B-63C6-4AE1-8404-4DD3ED1CDB56}"/>
    <cellStyle name="20% - Accent2 4 3 2 2 4" xfId="32835" xr:uid="{086CB682-BA6E-4AAA-9C2C-7ECC124D438A}"/>
    <cellStyle name="20% - Accent2 4 3 2 3" xfId="11723" xr:uid="{0DBFE471-ACF5-43AA-8895-8D212D062EE7}"/>
    <cellStyle name="20% - Accent2 4 3 2 4" xfId="20171" xr:uid="{DCBABA10-21FC-42CD-AF00-BDB6B8172097}"/>
    <cellStyle name="20% - Accent2 4 3 2 5" xfId="28618" xr:uid="{841CA31B-49BD-474A-8EA5-3CA9A7B43010}"/>
    <cellStyle name="20% - Accent2 4 3 3" xfId="5346" xr:uid="{00000000-0005-0000-0000-000022010000}"/>
    <cellStyle name="20% - Accent2 4 3 3 2" xfId="13796" xr:uid="{0D1912A3-DC46-47D9-ACF8-EBEC07C2E46E}"/>
    <cellStyle name="20% - Accent2 4 3 3 3" xfId="22243" xr:uid="{EFE4E1FF-FF41-4C96-B3E2-0743132869DB}"/>
    <cellStyle name="20% - Accent2 4 3 3 4" xfId="30690" xr:uid="{D8BD06D4-9614-42B5-B486-4B600747FFB1}"/>
    <cellStyle name="20% - Accent2 4 3 4" xfId="9578" xr:uid="{5A3D715B-D6DF-4679-B4C7-1F96263CADFC}"/>
    <cellStyle name="20% - Accent2 4 3 5" xfId="18026" xr:uid="{CF5BDDE3-17F1-4F06-AA7F-0DAFEEC25008}"/>
    <cellStyle name="20% - Accent2 4 3 6" xfId="26473" xr:uid="{04C84EDB-37B6-4DCE-BCD4-8F836C4BAB31}"/>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CC049FE9-D389-42CE-BE51-21ABB8CEE26D}"/>
    <cellStyle name="20% - Accent2 4 4 2 2 3" xfId="24801" xr:uid="{D4978862-37BA-4D8A-BA50-D4643756C5E9}"/>
    <cellStyle name="20% - Accent2 4 4 2 2 4" xfId="33248" xr:uid="{41EFFBF0-9788-425C-863D-EAE7F303F9D3}"/>
    <cellStyle name="20% - Accent2 4 4 2 3" xfId="12136" xr:uid="{97E06BAB-39BA-4DD4-83EC-0D80039F3558}"/>
    <cellStyle name="20% - Accent2 4 4 2 4" xfId="20584" xr:uid="{7EDF99C7-D381-4534-8926-F83419CA8F31}"/>
    <cellStyle name="20% - Accent2 4 4 2 5" xfId="29031" xr:uid="{8AEB864F-3B16-4A78-991C-C4C7616083E1}"/>
    <cellStyle name="20% - Accent2 4 4 3" xfId="5759" xr:uid="{00000000-0005-0000-0000-000026010000}"/>
    <cellStyle name="20% - Accent2 4 4 3 2" xfId="14209" xr:uid="{AE6414EA-118C-4019-8EFF-F2E0E9E9461D}"/>
    <cellStyle name="20% - Accent2 4 4 3 3" xfId="22656" xr:uid="{C638ADB6-67A1-4FE9-98D6-5A463FFEEB41}"/>
    <cellStyle name="20% - Accent2 4 4 3 4" xfId="31103" xr:uid="{54C14A7C-8C0A-4D62-B16E-E863EFD5198C}"/>
    <cellStyle name="20% - Accent2 4 4 4" xfId="9991" xr:uid="{0C721D4F-DE32-4F68-8169-768F2812ADF7}"/>
    <cellStyle name="20% - Accent2 4 4 5" xfId="18439" xr:uid="{9B32184F-0582-48BC-9F3D-674B88B456EC}"/>
    <cellStyle name="20% - Accent2 4 4 6" xfId="26886" xr:uid="{1C08EA99-288A-4AEC-9B54-6EDB5BEC4688}"/>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B6B65702-2C0E-4E6C-A438-60A596C2DFEB}"/>
    <cellStyle name="20% - Accent2 4 5 2 2 3" xfId="25214" xr:uid="{C7DDC54F-AFDC-4754-ABDE-A521DAA86E5F}"/>
    <cellStyle name="20% - Accent2 4 5 2 2 4" xfId="33661" xr:uid="{826108C1-6B42-4845-B4EC-1241FD9A3C66}"/>
    <cellStyle name="20% - Accent2 4 5 2 3" xfId="12549" xr:uid="{8E64E3C2-D696-4019-B776-4FFDA9BCB9E3}"/>
    <cellStyle name="20% - Accent2 4 5 2 4" xfId="20997" xr:uid="{3FC3E8AA-8D6C-400A-A37C-344861634B63}"/>
    <cellStyle name="20% - Accent2 4 5 2 5" xfId="29444" xr:uid="{9D48EE44-CB0A-4C1B-A067-F8BBDE0A2FC1}"/>
    <cellStyle name="20% - Accent2 4 5 3" xfId="6172" xr:uid="{00000000-0005-0000-0000-00002A010000}"/>
    <cellStyle name="20% - Accent2 4 5 3 2" xfId="14622" xr:uid="{FC2D0CE5-50F7-4C32-AFD2-AE13DB4A6D59}"/>
    <cellStyle name="20% - Accent2 4 5 3 3" xfId="23069" xr:uid="{04131C2E-37AF-4A8E-B154-7DD365A505B7}"/>
    <cellStyle name="20% - Accent2 4 5 3 4" xfId="31516" xr:uid="{06C8983B-CE63-4DDC-8110-E2663D761286}"/>
    <cellStyle name="20% - Accent2 4 5 4" xfId="10404" xr:uid="{A0E1D72F-C3F0-4058-B7FB-6AA5EEEA30B0}"/>
    <cellStyle name="20% - Accent2 4 5 5" xfId="18852" xr:uid="{DABDA0B4-4C37-434E-AD66-ED97F1EF5835}"/>
    <cellStyle name="20% - Accent2 4 5 6" xfId="27299" xr:uid="{4AFA14DA-2D8C-462A-813E-53C34C8EB0B2}"/>
    <cellStyle name="20% - Accent2 4 6" xfId="2279" xr:uid="{00000000-0005-0000-0000-00002B010000}"/>
    <cellStyle name="20% - Accent2 4 6 2" xfId="6585" xr:uid="{00000000-0005-0000-0000-00002C010000}"/>
    <cellStyle name="20% - Accent2 4 6 2 2" xfId="15035" xr:uid="{549BF0A1-81B0-4CF7-BFB0-DF5313D3E4F6}"/>
    <cellStyle name="20% - Accent2 4 6 2 3" xfId="23482" xr:uid="{83ADCC2A-CE34-475D-B5F9-DBAFBD087E6A}"/>
    <cellStyle name="20% - Accent2 4 6 2 4" xfId="31929" xr:uid="{C3644753-629F-4C4C-B21E-528CF9500635}"/>
    <cellStyle name="20% - Accent2 4 6 3" xfId="10817" xr:uid="{778F4CC7-4A7B-47C7-9B1D-9B33FABBBDD8}"/>
    <cellStyle name="20% - Accent2 4 6 4" xfId="19265" xr:uid="{C365AEDE-D0BF-4956-A03C-D6A432CEC492}"/>
    <cellStyle name="20% - Accent2 4 6 5" xfId="27712" xr:uid="{86A2585F-8448-450F-BB67-392DB6D5A548}"/>
    <cellStyle name="20% - Accent2 4 7" xfId="4519" xr:uid="{00000000-0005-0000-0000-00002D010000}"/>
    <cellStyle name="20% - Accent2 4 7 2" xfId="12969" xr:uid="{217587EC-66AF-4EB8-9AD6-B49E76553E50}"/>
    <cellStyle name="20% - Accent2 4 7 3" xfId="21416" xr:uid="{5B3B5852-CA51-47EC-ADD7-F356194F6A9C}"/>
    <cellStyle name="20% - Accent2 4 7 4" xfId="29863" xr:uid="{FACB92E6-2219-4309-9412-4B59A345AE20}"/>
    <cellStyle name="20% - Accent2 4 8" xfId="8751" xr:uid="{F5E16BBD-FD42-4184-A56A-378F5106879F}"/>
    <cellStyle name="20% - Accent2 4 9" xfId="17199" xr:uid="{80658B29-6602-4EEF-BBBB-D66CD60E4168}"/>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C3ECBC16-2A42-4689-94AD-570A78839228}"/>
    <cellStyle name="20% - Accent2 5 2 2 3" xfId="23968" xr:uid="{F577C839-9031-4136-BBE7-8ADBFAF7A901}"/>
    <cellStyle name="20% - Accent2 5 2 2 4" xfId="32415" xr:uid="{F360950C-8D3E-47FB-BB6A-7BC1B2441F8B}"/>
    <cellStyle name="20% - Accent2 5 2 3" xfId="11303" xr:uid="{742C8695-2A17-4D58-987C-12F5B6F289AA}"/>
    <cellStyle name="20% - Accent2 5 2 4" xfId="19751" xr:uid="{B612FACA-F678-436D-B92B-621CC1E7BB5B}"/>
    <cellStyle name="20% - Accent2 5 2 5" xfId="28198" xr:uid="{B154C6AB-24A1-4C65-9AE4-FD52E0D59C9C}"/>
    <cellStyle name="20% - Accent2 5 3" xfId="4926" xr:uid="{00000000-0005-0000-0000-000031010000}"/>
    <cellStyle name="20% - Accent2 5 3 2" xfId="13376" xr:uid="{E7748BEE-4D53-4FFE-A0BE-94656BDF77C9}"/>
    <cellStyle name="20% - Accent2 5 3 3" xfId="21823" xr:uid="{6E4FDE62-C9F0-41E0-B75E-7EA7C5D59652}"/>
    <cellStyle name="20% - Accent2 5 3 4" xfId="30270" xr:uid="{73CA8AEF-0CDB-4DEB-8B5D-649AAC9B81AC}"/>
    <cellStyle name="20% - Accent2 5 4" xfId="9158" xr:uid="{7755BDBF-B4D6-4972-88BF-B8CA02A50579}"/>
    <cellStyle name="20% - Accent2 5 5" xfId="17606" xr:uid="{242527A7-52C0-414F-8716-4F534193BEFD}"/>
    <cellStyle name="20% - Accent2 5 6" xfId="26053" xr:uid="{DB0967C0-73B9-4199-AA2F-35DE8B6F2AFC}"/>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79E283E3-E2B9-4125-9F16-975886456889}"/>
    <cellStyle name="20% - Accent2 6 2 2 3" xfId="24381" xr:uid="{DD4F5D8B-0BD0-4F42-A129-ECC84ED617CD}"/>
    <cellStyle name="20% - Accent2 6 2 2 4" xfId="32828" xr:uid="{BBD6069C-713C-417D-8DB5-6E1ECCD095AE}"/>
    <cellStyle name="20% - Accent2 6 2 3" xfId="11716" xr:uid="{3D25BA53-A7B3-4BF4-8AAC-BCC389B4BE10}"/>
    <cellStyle name="20% - Accent2 6 2 4" xfId="20164" xr:uid="{D0154489-62BA-40F9-99B4-9E5064C62D85}"/>
    <cellStyle name="20% - Accent2 6 2 5" xfId="28611" xr:uid="{9871432A-9FD5-4635-B214-7FF71543F9BF}"/>
    <cellStyle name="20% - Accent2 6 3" xfId="5339" xr:uid="{00000000-0005-0000-0000-000035010000}"/>
    <cellStyle name="20% - Accent2 6 3 2" xfId="13789" xr:uid="{6766E6A2-84F7-4FC4-98CB-4DA2E3BFFFF0}"/>
    <cellStyle name="20% - Accent2 6 3 3" xfId="22236" xr:uid="{D9956AE6-FEA7-410E-8BEB-B381552687ED}"/>
    <cellStyle name="20% - Accent2 6 3 4" xfId="30683" xr:uid="{65155313-F186-4AE3-BB26-F9BD02DA2368}"/>
    <cellStyle name="20% - Accent2 6 4" xfId="9571" xr:uid="{29F12B1A-1A8D-44C9-9228-F6EEF4D419B5}"/>
    <cellStyle name="20% - Accent2 6 5" xfId="18019" xr:uid="{1EADFEF3-BAE9-446E-AC51-7A1E6A30B25E}"/>
    <cellStyle name="20% - Accent2 6 6" xfId="26466" xr:uid="{ED1A6C62-23D5-41A8-A24A-0BC1AE098087}"/>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67773340-B8CA-4ED1-950E-656DB1F1EA35}"/>
    <cellStyle name="20% - Accent2 7 2 2 3" xfId="24794" xr:uid="{CE8B5EE8-C4A8-48D0-8C2D-3779C47D15FA}"/>
    <cellStyle name="20% - Accent2 7 2 2 4" xfId="33241" xr:uid="{400F4A2F-77BE-4411-82EC-D32AD6BBC57E}"/>
    <cellStyle name="20% - Accent2 7 2 3" xfId="12129" xr:uid="{DBA3CC25-AF1C-42BF-9CE6-C6AD2F418806}"/>
    <cellStyle name="20% - Accent2 7 2 4" xfId="20577" xr:uid="{003B00AC-149A-4A33-9974-6B2EDA29D3F7}"/>
    <cellStyle name="20% - Accent2 7 2 5" xfId="29024" xr:uid="{D9065ADC-E44E-45CD-8E06-49A151B92451}"/>
    <cellStyle name="20% - Accent2 7 3" xfId="5752" xr:uid="{00000000-0005-0000-0000-000039010000}"/>
    <cellStyle name="20% - Accent2 7 3 2" xfId="14202" xr:uid="{56EFDDFE-C143-46D4-BAD7-60B1499481B0}"/>
    <cellStyle name="20% - Accent2 7 3 3" xfId="22649" xr:uid="{DAD39BC1-6EF1-41D5-BAE5-14BA5FBE147C}"/>
    <cellStyle name="20% - Accent2 7 3 4" xfId="31096" xr:uid="{1486157F-AB19-49A3-8753-15660118F18F}"/>
    <cellStyle name="20% - Accent2 7 4" xfId="9984" xr:uid="{E1F5F84E-B61A-44EC-AE4A-EF15FE73CAC5}"/>
    <cellStyle name="20% - Accent2 7 5" xfId="18432" xr:uid="{916E1FC9-BEB3-423E-9557-77E59E5411D8}"/>
    <cellStyle name="20% - Accent2 7 6" xfId="26879" xr:uid="{3F5A302B-6C98-4E1B-91B4-1AA8477A2950}"/>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6998F46F-B938-42B7-A9DE-7DA0FC243170}"/>
    <cellStyle name="20% - Accent2 8 2 2 3" xfId="25207" xr:uid="{50AB76FE-E254-4EFE-B761-4CFE1396F277}"/>
    <cellStyle name="20% - Accent2 8 2 2 4" xfId="33654" xr:uid="{143DDE91-0C6A-4B40-8CDF-128483D817EF}"/>
    <cellStyle name="20% - Accent2 8 2 3" xfId="12542" xr:uid="{63F20FDF-E953-4EF4-8FBC-3048EEAC7455}"/>
    <cellStyle name="20% - Accent2 8 2 4" xfId="20990" xr:uid="{5E24522E-7FEB-4B26-A1C1-4268BA6A9317}"/>
    <cellStyle name="20% - Accent2 8 2 5" xfId="29437" xr:uid="{9EE7468B-BC42-411B-BAE8-23269DB312A5}"/>
    <cellStyle name="20% - Accent2 8 3" xfId="6165" xr:uid="{00000000-0005-0000-0000-00003D010000}"/>
    <cellStyle name="20% - Accent2 8 3 2" xfId="14615" xr:uid="{9E24D332-B72B-44E8-BC8A-D649FDC4F0FD}"/>
    <cellStyle name="20% - Accent2 8 3 3" xfId="23062" xr:uid="{05DECDEA-1EDB-4CA5-9731-531AC95A6C16}"/>
    <cellStyle name="20% - Accent2 8 3 4" xfId="31509" xr:uid="{311C2FCE-18F9-491F-9F04-1F8B81A74C47}"/>
    <cellStyle name="20% - Accent2 8 4" xfId="10397" xr:uid="{FF8EFE08-0A2F-4458-AD56-0A2F45937648}"/>
    <cellStyle name="20% - Accent2 8 5" xfId="18845" xr:uid="{3FB8A914-0D88-48C6-83A0-2627769C25A9}"/>
    <cellStyle name="20% - Accent2 8 6" xfId="27292" xr:uid="{D8FACD50-3F4B-42A3-8398-433D4B9F336B}"/>
    <cellStyle name="20% - Accent2 9" xfId="2272" xr:uid="{00000000-0005-0000-0000-00003E010000}"/>
    <cellStyle name="20% - Accent2 9 2" xfId="6578" xr:uid="{00000000-0005-0000-0000-00003F010000}"/>
    <cellStyle name="20% - Accent2 9 2 2" xfId="15028" xr:uid="{ECE25764-070C-44AA-B815-16240C14094E}"/>
    <cellStyle name="20% - Accent2 9 2 3" xfId="23475" xr:uid="{EE1AEB00-6363-4DEC-A9EC-DCA0AF541D8D}"/>
    <cellStyle name="20% - Accent2 9 2 4" xfId="31922" xr:uid="{CF131DCE-75CE-429F-B613-A59957274988}"/>
    <cellStyle name="20% - Accent2 9 3" xfId="10810" xr:uid="{4F9B2012-29AE-44C8-89B3-6D55EEA135D5}"/>
    <cellStyle name="20% - Accent2 9 4" xfId="19258" xr:uid="{36881A36-4003-4BD4-A390-51746671E208}"/>
    <cellStyle name="20% - Accent2 9 5" xfId="27705" xr:uid="{5905D39D-5ADF-4997-B0DE-F49025FAA1E5}"/>
    <cellStyle name="20% - Accent3" xfId="17" builtinId="38" customBuiltin="1"/>
    <cellStyle name="20% - Accent3 10" xfId="4520" xr:uid="{00000000-0005-0000-0000-000041010000}"/>
    <cellStyle name="20% - Accent3 10 2" xfId="12970" xr:uid="{B59BA5FD-4DAF-491B-B2AD-2775CA3E7997}"/>
    <cellStyle name="20% - Accent3 10 3" xfId="21417" xr:uid="{59A50F75-250C-4E04-BC72-5730A375F13A}"/>
    <cellStyle name="20% - Accent3 10 4" xfId="29864" xr:uid="{A9A798F1-CF7E-4949-BDC5-423A8BF38B9F}"/>
    <cellStyle name="20% - Accent3 11" xfId="8752" xr:uid="{D183175D-4ABE-49C5-8C48-A3539B71650B}"/>
    <cellStyle name="20% - Accent3 12" xfId="17200" xr:uid="{F3FC71D0-2495-4545-8A88-860D930F8E29}"/>
    <cellStyle name="20% - Accent3 13" xfId="25647" xr:uid="{E465CEE2-2C6F-4057-A048-A8236C5765B5}"/>
    <cellStyle name="20% - Accent3 2" xfId="18" xr:uid="{00000000-0005-0000-0000-000042010000}"/>
    <cellStyle name="20% - Accent3 2 10" xfId="8753" xr:uid="{ADD2F633-8603-47FB-9898-51196AC09E41}"/>
    <cellStyle name="20% - Accent3 2 11" xfId="17201" xr:uid="{EE30EB36-2274-4A17-98C0-E56404545D1E}"/>
    <cellStyle name="20% - Accent3 2 12" xfId="25648" xr:uid="{B1D459D5-C8AD-4E2F-963B-B5D03C4E6BCC}"/>
    <cellStyle name="20% - Accent3 2 2" xfId="19" xr:uid="{00000000-0005-0000-0000-000043010000}"/>
    <cellStyle name="20% - Accent3 2 2 10" xfId="17202" xr:uid="{1DBAE204-F61E-4330-BBD0-AA005D9C8B2C}"/>
    <cellStyle name="20% - Accent3 2 2 11" xfId="25649" xr:uid="{6A0AC7F2-AD43-4CF0-B0F9-D2E614FF5417}"/>
    <cellStyle name="20% - Accent3 2 2 2" xfId="20" xr:uid="{00000000-0005-0000-0000-000044010000}"/>
    <cellStyle name="20% - Accent3 2 2 2 10" xfId="25650" xr:uid="{A46BE267-DD79-4422-A80C-8E2FB24721F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D1482956-35C8-4893-9588-3D0E00F5883C}"/>
    <cellStyle name="20% - Accent3 2 2 2 2 2 2 3" xfId="23979" xr:uid="{DD4DBE88-F526-4280-9431-8E05C4A432DD}"/>
    <cellStyle name="20% - Accent3 2 2 2 2 2 2 4" xfId="32426" xr:uid="{38C6F589-7D4A-49CD-BF0D-3A252B74B61E}"/>
    <cellStyle name="20% - Accent3 2 2 2 2 2 3" xfId="11314" xr:uid="{FA3AFAFC-10EC-4646-BD4D-AC58F9B32BAD}"/>
    <cellStyle name="20% - Accent3 2 2 2 2 2 4" xfId="19762" xr:uid="{59FC506E-9301-4867-9F0D-7E93D79798AA}"/>
    <cellStyle name="20% - Accent3 2 2 2 2 2 5" xfId="28209" xr:uid="{AB226480-1F7F-4943-88A2-E1EBB9F0BD6F}"/>
    <cellStyle name="20% - Accent3 2 2 2 2 3" xfId="4937" xr:uid="{00000000-0005-0000-0000-000048010000}"/>
    <cellStyle name="20% - Accent3 2 2 2 2 3 2" xfId="13387" xr:uid="{170F7B4D-948E-4833-BAF7-7058AF835F3C}"/>
    <cellStyle name="20% - Accent3 2 2 2 2 3 3" xfId="21834" xr:uid="{2B8DB1E0-C3D8-4A6C-B480-6EA031537ED6}"/>
    <cellStyle name="20% - Accent3 2 2 2 2 3 4" xfId="30281" xr:uid="{D06366F9-3F81-4FED-9F13-F569466F0913}"/>
    <cellStyle name="20% - Accent3 2 2 2 2 4" xfId="9169" xr:uid="{C81C0884-E5E1-4C80-8F1E-F71A71F71F47}"/>
    <cellStyle name="20% - Accent3 2 2 2 2 5" xfId="17617" xr:uid="{BE80F30A-989E-479B-9A0E-2CFF8C030D4F}"/>
    <cellStyle name="20% - Accent3 2 2 2 2 6" xfId="26064" xr:uid="{0B33CDEE-AC69-4DF6-AE01-CA9F3FA91B28}"/>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5A8A78C7-F27F-4431-96C2-B45607C3472E}"/>
    <cellStyle name="20% - Accent3 2 2 2 3 2 2 3" xfId="24392" xr:uid="{5EBCCF5C-15EC-40B4-A3BB-3513ED448A54}"/>
    <cellStyle name="20% - Accent3 2 2 2 3 2 2 4" xfId="32839" xr:uid="{8E46642E-8C3A-44EA-8B84-2D455FEE718C}"/>
    <cellStyle name="20% - Accent3 2 2 2 3 2 3" xfId="11727" xr:uid="{6E509070-74D4-488A-947F-5EDD2FF4DC1A}"/>
    <cellStyle name="20% - Accent3 2 2 2 3 2 4" xfId="20175" xr:uid="{794E74D6-43BB-42C8-A0FD-A74CCF5C02E5}"/>
    <cellStyle name="20% - Accent3 2 2 2 3 2 5" xfId="28622" xr:uid="{69E343DB-694D-40DC-8766-65B7C67F7D80}"/>
    <cellStyle name="20% - Accent3 2 2 2 3 3" xfId="5350" xr:uid="{00000000-0005-0000-0000-00004C010000}"/>
    <cellStyle name="20% - Accent3 2 2 2 3 3 2" xfId="13800" xr:uid="{E38BA7FF-165E-40FE-BE2D-B5B05E696987}"/>
    <cellStyle name="20% - Accent3 2 2 2 3 3 3" xfId="22247" xr:uid="{B5DFE8C4-0614-4004-843F-E4430E433AA9}"/>
    <cellStyle name="20% - Accent3 2 2 2 3 3 4" xfId="30694" xr:uid="{95AC416B-794D-4649-8889-69FBF5870657}"/>
    <cellStyle name="20% - Accent3 2 2 2 3 4" xfId="9582" xr:uid="{DBF59760-1858-4394-B04C-7804A182EFA5}"/>
    <cellStyle name="20% - Accent3 2 2 2 3 5" xfId="18030" xr:uid="{D1411FC1-1DF9-456A-BB55-0112B233FB2C}"/>
    <cellStyle name="20% - Accent3 2 2 2 3 6" xfId="26477" xr:uid="{E9622BA2-1AD6-4AF6-AACF-2FA43749C6E2}"/>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661E9D4D-A79E-432D-ABF9-A82A24087F92}"/>
    <cellStyle name="20% - Accent3 2 2 2 4 2 2 3" xfId="24805" xr:uid="{742A49A4-F89E-42BE-AB16-99C13AA533CB}"/>
    <cellStyle name="20% - Accent3 2 2 2 4 2 2 4" xfId="33252" xr:uid="{2CFD09B2-A3A8-4E34-9941-4F4D7795B2B8}"/>
    <cellStyle name="20% - Accent3 2 2 2 4 2 3" xfId="12140" xr:uid="{80227922-AA77-48F7-B77C-CF8A25EEBF48}"/>
    <cellStyle name="20% - Accent3 2 2 2 4 2 4" xfId="20588" xr:uid="{D6713C13-381A-420F-B679-F259D3CC5486}"/>
    <cellStyle name="20% - Accent3 2 2 2 4 2 5" xfId="29035" xr:uid="{052F9C3F-65F4-4D26-B490-9EA341108630}"/>
    <cellStyle name="20% - Accent3 2 2 2 4 3" xfId="5763" xr:uid="{00000000-0005-0000-0000-000050010000}"/>
    <cellStyle name="20% - Accent3 2 2 2 4 3 2" xfId="14213" xr:uid="{6106FCD7-4351-4A57-9D28-C140E0D6F565}"/>
    <cellStyle name="20% - Accent3 2 2 2 4 3 3" xfId="22660" xr:uid="{71E4A03D-E93A-46CA-A4AB-8B411AAAAAB4}"/>
    <cellStyle name="20% - Accent3 2 2 2 4 3 4" xfId="31107" xr:uid="{9807106C-675B-4C37-A3B1-91689A45334F}"/>
    <cellStyle name="20% - Accent3 2 2 2 4 4" xfId="9995" xr:uid="{BA861BC8-A2FF-48B3-8107-3DEA0B36EB91}"/>
    <cellStyle name="20% - Accent3 2 2 2 4 5" xfId="18443" xr:uid="{C1A20A4B-0330-406A-BC9D-281B256A1882}"/>
    <cellStyle name="20% - Accent3 2 2 2 4 6" xfId="26890" xr:uid="{9DFF6430-95A7-4C5A-9691-4DA3163344BE}"/>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CCF59F2B-E234-4927-B3D5-57A82273202D}"/>
    <cellStyle name="20% - Accent3 2 2 2 5 2 2 3" xfId="25218" xr:uid="{C6AD3E34-033C-4253-9305-3B4A88D5493D}"/>
    <cellStyle name="20% - Accent3 2 2 2 5 2 2 4" xfId="33665" xr:uid="{B1109E7A-2BD7-4B81-8A20-515D6B22F590}"/>
    <cellStyle name="20% - Accent3 2 2 2 5 2 3" xfId="12553" xr:uid="{E6BFECAC-A0B8-4614-996B-261B2923C5CA}"/>
    <cellStyle name="20% - Accent3 2 2 2 5 2 4" xfId="21001" xr:uid="{32A52CF5-1CCE-46DC-8A3A-652B20D44513}"/>
    <cellStyle name="20% - Accent3 2 2 2 5 2 5" xfId="29448" xr:uid="{84C1A76E-FDEC-4556-BE2D-A395AC5B40DE}"/>
    <cellStyle name="20% - Accent3 2 2 2 5 3" xfId="6176" xr:uid="{00000000-0005-0000-0000-000054010000}"/>
    <cellStyle name="20% - Accent3 2 2 2 5 3 2" xfId="14626" xr:uid="{1147F5EB-778B-4D13-AED4-B1A4D4FDD6C3}"/>
    <cellStyle name="20% - Accent3 2 2 2 5 3 3" xfId="23073" xr:uid="{92E4B507-D81A-43F6-B19E-3DAE288DA58C}"/>
    <cellStyle name="20% - Accent3 2 2 2 5 3 4" xfId="31520" xr:uid="{25309002-B962-40B2-9C5C-B933FA441EF7}"/>
    <cellStyle name="20% - Accent3 2 2 2 5 4" xfId="10408" xr:uid="{E2871C39-42CE-40CD-8341-28A139E04FCC}"/>
    <cellStyle name="20% - Accent3 2 2 2 5 5" xfId="18856" xr:uid="{1EC066B0-605E-4350-86B9-E3B3BCBA60A1}"/>
    <cellStyle name="20% - Accent3 2 2 2 5 6" xfId="27303" xr:uid="{2DB7CE30-85B2-401D-833B-AAF8678967F2}"/>
    <cellStyle name="20% - Accent3 2 2 2 6" xfId="2283" xr:uid="{00000000-0005-0000-0000-000055010000}"/>
    <cellStyle name="20% - Accent3 2 2 2 6 2" xfId="6589" xr:uid="{00000000-0005-0000-0000-000056010000}"/>
    <cellStyle name="20% - Accent3 2 2 2 6 2 2" xfId="15039" xr:uid="{3050A87B-0CB4-4412-A242-A4849C59D024}"/>
    <cellStyle name="20% - Accent3 2 2 2 6 2 3" xfId="23486" xr:uid="{6D8CDC04-989B-4A99-BB83-07CCBD632DE1}"/>
    <cellStyle name="20% - Accent3 2 2 2 6 2 4" xfId="31933" xr:uid="{EDFF78C0-AAE2-437A-85A2-6E63307C0E95}"/>
    <cellStyle name="20% - Accent3 2 2 2 6 3" xfId="10821" xr:uid="{5BD388A9-DC39-42B8-9199-D63B316E96D7}"/>
    <cellStyle name="20% - Accent3 2 2 2 6 4" xfId="19269" xr:uid="{A5C309B0-02AE-4BB8-BF17-CCC14577FC2D}"/>
    <cellStyle name="20% - Accent3 2 2 2 6 5" xfId="27716" xr:uid="{A422999D-5181-4280-96BF-DA55056A81C1}"/>
    <cellStyle name="20% - Accent3 2 2 2 7" xfId="4523" xr:uid="{00000000-0005-0000-0000-000057010000}"/>
    <cellStyle name="20% - Accent3 2 2 2 7 2" xfId="12973" xr:uid="{EA4084E7-7FEF-4E8A-AF94-CE192DE5899F}"/>
    <cellStyle name="20% - Accent3 2 2 2 7 3" xfId="21420" xr:uid="{45B7B2AA-9047-41D8-AAE2-A9A4F05007A5}"/>
    <cellStyle name="20% - Accent3 2 2 2 7 4" xfId="29867" xr:uid="{79E9C6CC-DA44-461F-8C13-DC801120A7DB}"/>
    <cellStyle name="20% - Accent3 2 2 2 8" xfId="8755" xr:uid="{AE713281-7D61-41C7-9BB5-62BA2C356CFE}"/>
    <cellStyle name="20% - Accent3 2 2 2 9" xfId="17203" xr:uid="{B5946305-3442-495F-B613-439BD57E6FCA}"/>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EF34BB6C-8231-4A8A-BD3B-0CC3C61B4B7C}"/>
    <cellStyle name="20% - Accent3 2 2 3 2 2 3" xfId="23978" xr:uid="{3AA4B48A-209B-4017-89C5-2C4B4F928FC1}"/>
    <cellStyle name="20% - Accent3 2 2 3 2 2 4" xfId="32425" xr:uid="{DF0016FA-FCBD-4E37-9ED7-B170F64A693C}"/>
    <cellStyle name="20% - Accent3 2 2 3 2 3" xfId="11313" xr:uid="{6E1ABC0C-24E8-4777-8740-3489EBE329C6}"/>
    <cellStyle name="20% - Accent3 2 2 3 2 4" xfId="19761" xr:uid="{EFE42D04-37FE-49B9-A33A-F96A5BA5AC56}"/>
    <cellStyle name="20% - Accent3 2 2 3 2 5" xfId="28208" xr:uid="{55EFE981-7378-431A-BADB-640CDD185C0C}"/>
    <cellStyle name="20% - Accent3 2 2 3 3" xfId="4936" xr:uid="{00000000-0005-0000-0000-00005B010000}"/>
    <cellStyle name="20% - Accent3 2 2 3 3 2" xfId="13386" xr:uid="{03D13CDF-8313-4F91-8740-2FE9AE0733E3}"/>
    <cellStyle name="20% - Accent3 2 2 3 3 3" xfId="21833" xr:uid="{640D5E75-0158-4918-950C-C761C6186986}"/>
    <cellStyle name="20% - Accent3 2 2 3 3 4" xfId="30280" xr:uid="{20A07D41-0419-4C4B-B9CE-3B48B7A3180F}"/>
    <cellStyle name="20% - Accent3 2 2 3 4" xfId="9168" xr:uid="{79D21BEB-021A-40A3-9017-1C9C95E2798D}"/>
    <cellStyle name="20% - Accent3 2 2 3 5" xfId="17616" xr:uid="{17E8F71E-7578-4154-BE0D-63E556DAD7F2}"/>
    <cellStyle name="20% - Accent3 2 2 3 6" xfId="26063" xr:uid="{8D69685A-9F3E-436E-A786-354B49C2CF2E}"/>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6D152E0F-3953-458F-BC50-EEA908B767B5}"/>
    <cellStyle name="20% - Accent3 2 2 4 2 2 3" xfId="24391" xr:uid="{2ED08263-004C-47B5-AECC-3A71D0A71F7D}"/>
    <cellStyle name="20% - Accent3 2 2 4 2 2 4" xfId="32838" xr:uid="{E1FE31B9-90EB-4C88-8A8E-4D8F92AE933E}"/>
    <cellStyle name="20% - Accent3 2 2 4 2 3" xfId="11726" xr:uid="{F2E9FCC9-920B-48F4-993A-13B9BD247B2F}"/>
    <cellStyle name="20% - Accent3 2 2 4 2 4" xfId="20174" xr:uid="{C01D32BB-D5DC-4745-9915-774B08985692}"/>
    <cellStyle name="20% - Accent3 2 2 4 2 5" xfId="28621" xr:uid="{F5896F34-6EA9-4BA4-BE23-6BD7CAD8AB24}"/>
    <cellStyle name="20% - Accent3 2 2 4 3" xfId="5349" xr:uid="{00000000-0005-0000-0000-00005F010000}"/>
    <cellStyle name="20% - Accent3 2 2 4 3 2" xfId="13799" xr:uid="{DF20C7EA-3474-4720-8D88-3ACF0E6FD803}"/>
    <cellStyle name="20% - Accent3 2 2 4 3 3" xfId="22246" xr:uid="{F585860D-D4E2-40F3-8213-623B68AD255F}"/>
    <cellStyle name="20% - Accent3 2 2 4 3 4" xfId="30693" xr:uid="{CE1023FC-A5B0-4B2C-979B-50EBC0382538}"/>
    <cellStyle name="20% - Accent3 2 2 4 4" xfId="9581" xr:uid="{B1A9D6B7-0063-490B-BB0D-461A2FBD2260}"/>
    <cellStyle name="20% - Accent3 2 2 4 5" xfId="18029" xr:uid="{71D67AAD-903F-4EC5-86F4-E9BFCCDC7D89}"/>
    <cellStyle name="20% - Accent3 2 2 4 6" xfId="26476" xr:uid="{A286102A-0E17-4A76-9B76-1E5240F02C2F}"/>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DDB54C84-580B-4DD8-8D01-5344C9DEFAF4}"/>
    <cellStyle name="20% - Accent3 2 2 5 2 2 3" xfId="24804" xr:uid="{A9932961-6947-4B0A-AB78-A503254BB917}"/>
    <cellStyle name="20% - Accent3 2 2 5 2 2 4" xfId="33251" xr:uid="{A925E345-795A-4679-9B54-6BBA093A87E0}"/>
    <cellStyle name="20% - Accent3 2 2 5 2 3" xfId="12139" xr:uid="{D29169F8-A904-4809-A4F7-6CEE5B2E70DC}"/>
    <cellStyle name="20% - Accent3 2 2 5 2 4" xfId="20587" xr:uid="{84BB8B62-BAFC-4AC9-B8AB-19FD84019837}"/>
    <cellStyle name="20% - Accent3 2 2 5 2 5" xfId="29034" xr:uid="{FA272032-AA4C-41B6-9CB3-E7D937001412}"/>
    <cellStyle name="20% - Accent3 2 2 5 3" xfId="5762" xr:uid="{00000000-0005-0000-0000-000063010000}"/>
    <cellStyle name="20% - Accent3 2 2 5 3 2" xfId="14212" xr:uid="{407EFCD0-74FF-478C-956A-B6FF055530DE}"/>
    <cellStyle name="20% - Accent3 2 2 5 3 3" xfId="22659" xr:uid="{54BBC6F3-0A25-4618-9C17-506008E15BCF}"/>
    <cellStyle name="20% - Accent3 2 2 5 3 4" xfId="31106" xr:uid="{CAC58EBD-C63F-4117-80C4-1067F5266784}"/>
    <cellStyle name="20% - Accent3 2 2 5 4" xfId="9994" xr:uid="{A44BA9CF-9E9F-42DF-9DF2-E7F7D7DF177F}"/>
    <cellStyle name="20% - Accent3 2 2 5 5" xfId="18442" xr:uid="{38ED9D48-B445-413D-BE69-5C009684F3AE}"/>
    <cellStyle name="20% - Accent3 2 2 5 6" xfId="26889" xr:uid="{0C49E673-94EE-4A8E-85B9-C507E74C1C12}"/>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BB37A551-E0F7-4126-99E9-563F77A309B8}"/>
    <cellStyle name="20% - Accent3 2 2 6 2 2 3" xfId="25217" xr:uid="{DF4E6862-749E-4B54-86A5-15AFA246FF58}"/>
    <cellStyle name="20% - Accent3 2 2 6 2 2 4" xfId="33664" xr:uid="{7C29AD52-5E90-4C7C-8E61-CAE6D49E7BB8}"/>
    <cellStyle name="20% - Accent3 2 2 6 2 3" xfId="12552" xr:uid="{3723A290-A27B-499D-9EB4-F63157EDA8DB}"/>
    <cellStyle name="20% - Accent3 2 2 6 2 4" xfId="21000" xr:uid="{D14F2B2B-6D9A-47D0-A268-FFBFD403E676}"/>
    <cellStyle name="20% - Accent3 2 2 6 2 5" xfId="29447" xr:uid="{630416D5-1BC7-4123-959E-DD2786432586}"/>
    <cellStyle name="20% - Accent3 2 2 6 3" xfId="6175" xr:uid="{00000000-0005-0000-0000-000067010000}"/>
    <cellStyle name="20% - Accent3 2 2 6 3 2" xfId="14625" xr:uid="{FDCE129B-5A4F-4EF5-BAE8-E5AB9603F04B}"/>
    <cellStyle name="20% - Accent3 2 2 6 3 3" xfId="23072" xr:uid="{DCE8BF81-18C2-46AD-98CB-B920A9D98BA4}"/>
    <cellStyle name="20% - Accent3 2 2 6 3 4" xfId="31519" xr:uid="{0675EE9E-EE46-452B-8C4A-20D1F0789907}"/>
    <cellStyle name="20% - Accent3 2 2 6 4" xfId="10407" xr:uid="{C7F9A7C6-C28B-48CE-B764-031C237BDC39}"/>
    <cellStyle name="20% - Accent3 2 2 6 5" xfId="18855" xr:uid="{DB8DF9A1-430C-46B2-9B67-B5CD96B11E35}"/>
    <cellStyle name="20% - Accent3 2 2 6 6" xfId="27302" xr:uid="{4C5F6019-B6F7-4F44-9CE4-4188973365C1}"/>
    <cellStyle name="20% - Accent3 2 2 7" xfId="2282" xr:uid="{00000000-0005-0000-0000-000068010000}"/>
    <cellStyle name="20% - Accent3 2 2 7 2" xfId="6588" xr:uid="{00000000-0005-0000-0000-000069010000}"/>
    <cellStyle name="20% - Accent3 2 2 7 2 2" xfId="15038" xr:uid="{28731772-D55D-4F40-82AC-D3E466021C8A}"/>
    <cellStyle name="20% - Accent3 2 2 7 2 3" xfId="23485" xr:uid="{AE1EBE31-8BF8-4402-8853-045422FF545D}"/>
    <cellStyle name="20% - Accent3 2 2 7 2 4" xfId="31932" xr:uid="{EB636B33-1381-493D-B356-E4BE4BCEE592}"/>
    <cellStyle name="20% - Accent3 2 2 7 3" xfId="10820" xr:uid="{604974BD-AB01-43A7-B117-1F8DBB7199B0}"/>
    <cellStyle name="20% - Accent3 2 2 7 4" xfId="19268" xr:uid="{871441A1-4E04-4D00-81B7-968F7A4B8E5A}"/>
    <cellStyle name="20% - Accent3 2 2 7 5" xfId="27715" xr:uid="{C8EFD97A-A6E9-4E6C-8E5E-37CE88F7916E}"/>
    <cellStyle name="20% - Accent3 2 2 8" xfId="4522" xr:uid="{00000000-0005-0000-0000-00006A010000}"/>
    <cellStyle name="20% - Accent3 2 2 8 2" xfId="12972" xr:uid="{C62174C9-6F13-418E-844B-1E7EC7F3A6F0}"/>
    <cellStyle name="20% - Accent3 2 2 8 3" xfId="21419" xr:uid="{DD610AA6-3EF7-4972-A25F-A3880DB818B4}"/>
    <cellStyle name="20% - Accent3 2 2 8 4" xfId="29866" xr:uid="{74FFDB3E-B1CD-460E-BDA1-0A630E48711D}"/>
    <cellStyle name="20% - Accent3 2 2 9" xfId="8754" xr:uid="{322E00A8-D86C-4571-9485-F1CB9EB7F3F1}"/>
    <cellStyle name="20% - Accent3 2 3" xfId="21" xr:uid="{00000000-0005-0000-0000-00006B010000}"/>
    <cellStyle name="20% - Accent3 2 3 10" xfId="25651" xr:uid="{CD802037-3969-4403-8C7F-BC5E9961CDC5}"/>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10F6DC18-0D79-4065-8428-7486523EBDFE}"/>
    <cellStyle name="20% - Accent3 2 3 2 2 2 3" xfId="23980" xr:uid="{EC1E67F0-50B4-406A-B200-05B7A23FDC6D}"/>
    <cellStyle name="20% - Accent3 2 3 2 2 2 4" xfId="32427" xr:uid="{D6245EC0-6E06-47DD-974E-CDB9524EF4E5}"/>
    <cellStyle name="20% - Accent3 2 3 2 2 3" xfId="11315" xr:uid="{972A16ED-FB5B-432D-BE1A-B80CD40DDCAA}"/>
    <cellStyle name="20% - Accent3 2 3 2 2 4" xfId="19763" xr:uid="{965FDA50-1760-447D-A565-D365E23CB95E}"/>
    <cellStyle name="20% - Accent3 2 3 2 2 5" xfId="28210" xr:uid="{DE76342F-CB40-4C11-82CC-4D90F66EC2B0}"/>
    <cellStyle name="20% - Accent3 2 3 2 3" xfId="4938" xr:uid="{00000000-0005-0000-0000-00006F010000}"/>
    <cellStyle name="20% - Accent3 2 3 2 3 2" xfId="13388" xr:uid="{FBD0DF13-2522-4653-9326-6A5A86EE9ADF}"/>
    <cellStyle name="20% - Accent3 2 3 2 3 3" xfId="21835" xr:uid="{CFB305A2-D4AC-4A9E-810A-B6383046141B}"/>
    <cellStyle name="20% - Accent3 2 3 2 3 4" xfId="30282" xr:uid="{90133C71-0497-4E23-ADEB-C2EC55FF3FC9}"/>
    <cellStyle name="20% - Accent3 2 3 2 4" xfId="9170" xr:uid="{0EC33088-D011-4B04-8B5A-B6D98029E034}"/>
    <cellStyle name="20% - Accent3 2 3 2 5" xfId="17618" xr:uid="{D066D5CC-7804-408B-8A6F-5D1FE59F2649}"/>
    <cellStyle name="20% - Accent3 2 3 2 6" xfId="26065" xr:uid="{8C7641C4-0FB9-4829-8EA1-6C007741E7FA}"/>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081F105C-DA93-4839-9929-7376C7D1F736}"/>
    <cellStyle name="20% - Accent3 2 3 3 2 2 3" xfId="24393" xr:uid="{C8D3EB9C-B080-42CD-A798-C3F02081A502}"/>
    <cellStyle name="20% - Accent3 2 3 3 2 2 4" xfId="32840" xr:uid="{0A89D910-5C50-4448-9860-9A3E9EC848D9}"/>
    <cellStyle name="20% - Accent3 2 3 3 2 3" xfId="11728" xr:uid="{8FBCB8CF-B897-496B-9CB4-90DE8F11E5DC}"/>
    <cellStyle name="20% - Accent3 2 3 3 2 4" xfId="20176" xr:uid="{95266B8A-81FD-4946-A1CC-0A8243B9057C}"/>
    <cellStyle name="20% - Accent3 2 3 3 2 5" xfId="28623" xr:uid="{D30A7CAA-D17B-486C-8F10-5005E1FD24C6}"/>
    <cellStyle name="20% - Accent3 2 3 3 3" xfId="5351" xr:uid="{00000000-0005-0000-0000-000073010000}"/>
    <cellStyle name="20% - Accent3 2 3 3 3 2" xfId="13801" xr:uid="{BCB1C548-21A0-42E7-8F61-2F1F0DAE6E69}"/>
    <cellStyle name="20% - Accent3 2 3 3 3 3" xfId="22248" xr:uid="{9EFD4328-A5E9-4F03-BF6C-430A08E79A08}"/>
    <cellStyle name="20% - Accent3 2 3 3 3 4" xfId="30695" xr:uid="{49EAE1FB-CE25-43EE-A672-6822A29A4DEA}"/>
    <cellStyle name="20% - Accent3 2 3 3 4" xfId="9583" xr:uid="{0CDB2276-C967-4792-B470-A8B9CBE7142F}"/>
    <cellStyle name="20% - Accent3 2 3 3 5" xfId="18031" xr:uid="{25D1096C-A03E-49C2-94FD-2B48B5E29B7C}"/>
    <cellStyle name="20% - Accent3 2 3 3 6" xfId="26478" xr:uid="{4650DAE4-EE10-4078-B0AC-FA1BF978D3D2}"/>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6C390962-697C-4866-9F56-F3D6A6242F5D}"/>
    <cellStyle name="20% - Accent3 2 3 4 2 2 3" xfId="24806" xr:uid="{CC204A3D-A758-42C9-9004-9720194BA678}"/>
    <cellStyle name="20% - Accent3 2 3 4 2 2 4" xfId="33253" xr:uid="{395CB90A-78E2-450B-8FD3-73D54A986419}"/>
    <cellStyle name="20% - Accent3 2 3 4 2 3" xfId="12141" xr:uid="{851112CB-67D5-4F8E-8785-8C2EC0389D8C}"/>
    <cellStyle name="20% - Accent3 2 3 4 2 4" xfId="20589" xr:uid="{BA9A390F-EE78-45A2-AD06-257646D2C1C0}"/>
    <cellStyle name="20% - Accent3 2 3 4 2 5" xfId="29036" xr:uid="{609CACA9-E2CB-45FD-BCE5-78134A3C824F}"/>
    <cellStyle name="20% - Accent3 2 3 4 3" xfId="5764" xr:uid="{00000000-0005-0000-0000-000077010000}"/>
    <cellStyle name="20% - Accent3 2 3 4 3 2" xfId="14214" xr:uid="{8C65817C-B88B-4CE8-AE1E-48BAF2AA447E}"/>
    <cellStyle name="20% - Accent3 2 3 4 3 3" xfId="22661" xr:uid="{4E7268C1-52E4-434B-8B46-D9701E69B5CC}"/>
    <cellStyle name="20% - Accent3 2 3 4 3 4" xfId="31108" xr:uid="{8C547A76-7719-45C1-B337-57C0215649F0}"/>
    <cellStyle name="20% - Accent3 2 3 4 4" xfId="9996" xr:uid="{F0D2553A-E82D-406E-AA61-5F75D24934E3}"/>
    <cellStyle name="20% - Accent3 2 3 4 5" xfId="18444" xr:uid="{699BCC75-DC5F-41F1-A7F8-D2EDE98E1D96}"/>
    <cellStyle name="20% - Accent3 2 3 4 6" xfId="26891" xr:uid="{4E63A77B-D708-4195-9B49-833098017D3B}"/>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00A74A48-8979-4510-9D95-64AD9E7C3DF0}"/>
    <cellStyle name="20% - Accent3 2 3 5 2 2 3" xfId="25219" xr:uid="{2D03ED63-7869-44C0-A5FF-D33BFE79C3B5}"/>
    <cellStyle name="20% - Accent3 2 3 5 2 2 4" xfId="33666" xr:uid="{3E914716-C8BB-4F0E-A0BF-0F0530373E8B}"/>
    <cellStyle name="20% - Accent3 2 3 5 2 3" xfId="12554" xr:uid="{55E49C97-B261-483E-A5AF-23B701584292}"/>
    <cellStyle name="20% - Accent3 2 3 5 2 4" xfId="21002" xr:uid="{7F56FF3E-79F7-40BD-941D-41FF62CC2C83}"/>
    <cellStyle name="20% - Accent3 2 3 5 2 5" xfId="29449" xr:uid="{2ACEA246-8DDC-43B7-9BCD-C25F4299B4C7}"/>
    <cellStyle name="20% - Accent3 2 3 5 3" xfId="6177" xr:uid="{00000000-0005-0000-0000-00007B010000}"/>
    <cellStyle name="20% - Accent3 2 3 5 3 2" xfId="14627" xr:uid="{646D93BD-DC25-41BB-9CF2-E624557AA4FD}"/>
    <cellStyle name="20% - Accent3 2 3 5 3 3" xfId="23074" xr:uid="{8689FA6A-7265-4C42-957C-39DE14650774}"/>
    <cellStyle name="20% - Accent3 2 3 5 3 4" xfId="31521" xr:uid="{980DC314-DD50-4F4A-9E56-186CE22C96CE}"/>
    <cellStyle name="20% - Accent3 2 3 5 4" xfId="10409" xr:uid="{E5D8ADED-E262-444F-88DD-F3954B5E876F}"/>
    <cellStyle name="20% - Accent3 2 3 5 5" xfId="18857" xr:uid="{7A05B9AD-E3C9-496F-93B1-16A39C2147CB}"/>
    <cellStyle name="20% - Accent3 2 3 5 6" xfId="27304" xr:uid="{EFF2E4E6-464E-489B-9C0D-E5FFEDD8761E}"/>
    <cellStyle name="20% - Accent3 2 3 6" xfId="2284" xr:uid="{00000000-0005-0000-0000-00007C010000}"/>
    <cellStyle name="20% - Accent3 2 3 6 2" xfId="6590" xr:uid="{00000000-0005-0000-0000-00007D010000}"/>
    <cellStyle name="20% - Accent3 2 3 6 2 2" xfId="15040" xr:uid="{4213CD63-7369-4F81-9173-BDE93E75D68E}"/>
    <cellStyle name="20% - Accent3 2 3 6 2 3" xfId="23487" xr:uid="{2C523452-3787-4D79-BA66-1367EA526F41}"/>
    <cellStyle name="20% - Accent3 2 3 6 2 4" xfId="31934" xr:uid="{32C63748-95F6-40A8-A2E0-E47FE932C7A9}"/>
    <cellStyle name="20% - Accent3 2 3 6 3" xfId="10822" xr:uid="{2A253DBD-910B-4158-ADF0-0B4769A61D4B}"/>
    <cellStyle name="20% - Accent3 2 3 6 4" xfId="19270" xr:uid="{CF1AC02F-8707-4C1C-89AB-898A015792F8}"/>
    <cellStyle name="20% - Accent3 2 3 6 5" xfId="27717" xr:uid="{E3000B9F-E0AD-493F-8264-82F8A83AE7FF}"/>
    <cellStyle name="20% - Accent3 2 3 7" xfId="4524" xr:uid="{00000000-0005-0000-0000-00007E010000}"/>
    <cellStyle name="20% - Accent3 2 3 7 2" xfId="12974" xr:uid="{E05FF88D-16C4-498E-B2F8-1F8C15912BCF}"/>
    <cellStyle name="20% - Accent3 2 3 7 3" xfId="21421" xr:uid="{B516F411-C122-4756-9A77-76C1E8F404BE}"/>
    <cellStyle name="20% - Accent3 2 3 7 4" xfId="29868" xr:uid="{F830D693-546E-4644-934B-91AE94710A75}"/>
    <cellStyle name="20% - Accent3 2 3 8" xfId="8756" xr:uid="{7257A23F-DB7B-41DA-8438-934E504958A1}"/>
    <cellStyle name="20% - Accent3 2 3 9" xfId="17204" xr:uid="{F6C563A2-B466-42EB-8683-A19EE8D7E52A}"/>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D9239AAB-8E74-496E-8130-50EBF664565D}"/>
    <cellStyle name="20% - Accent3 2 4 2 2 3" xfId="23977" xr:uid="{41C3B178-B68A-4BF6-BD92-999521C5AA5F}"/>
    <cellStyle name="20% - Accent3 2 4 2 2 4" xfId="32424" xr:uid="{737B2A08-B221-44FA-B4BE-4B687920B8D2}"/>
    <cellStyle name="20% - Accent3 2 4 2 3" xfId="11312" xr:uid="{7E0CD0A5-9372-4D15-AF02-F23748E8E6AD}"/>
    <cellStyle name="20% - Accent3 2 4 2 4" xfId="19760" xr:uid="{846A352B-61BE-4F07-9EA7-916ABA0E3576}"/>
    <cellStyle name="20% - Accent3 2 4 2 5" xfId="28207" xr:uid="{90A51535-C58B-4A0B-AD36-5B0BD061986D}"/>
    <cellStyle name="20% - Accent3 2 4 3" xfId="4935" xr:uid="{00000000-0005-0000-0000-000082010000}"/>
    <cellStyle name="20% - Accent3 2 4 3 2" xfId="13385" xr:uid="{63445EF5-B677-45F3-8D25-F3F65025F423}"/>
    <cellStyle name="20% - Accent3 2 4 3 3" xfId="21832" xr:uid="{2AADFA39-C366-4CB5-AB39-548C9CC9A822}"/>
    <cellStyle name="20% - Accent3 2 4 3 4" xfId="30279" xr:uid="{5AC7DB09-4356-4CC1-A5CF-05FD01E28958}"/>
    <cellStyle name="20% - Accent3 2 4 4" xfId="9167" xr:uid="{023DD5A3-AC43-4ABF-ACC4-963910FEE4D9}"/>
    <cellStyle name="20% - Accent3 2 4 5" xfId="17615" xr:uid="{BF27EBA7-A0B1-450A-B57B-69289485920D}"/>
    <cellStyle name="20% - Accent3 2 4 6" xfId="26062" xr:uid="{F46C6409-B32D-4176-893E-72F80B909ED7}"/>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D02116CA-83B9-4EC5-9D42-143E263002DE}"/>
    <cellStyle name="20% - Accent3 2 5 2 2 3" xfId="24390" xr:uid="{E3E4F60E-2A4C-42AC-950A-9F3D20040430}"/>
    <cellStyle name="20% - Accent3 2 5 2 2 4" xfId="32837" xr:uid="{C6126327-E0B5-42E9-AD2E-9D1A596E3BEF}"/>
    <cellStyle name="20% - Accent3 2 5 2 3" xfId="11725" xr:uid="{EF3F170E-355C-4D00-B29B-659D7FBA9163}"/>
    <cellStyle name="20% - Accent3 2 5 2 4" xfId="20173" xr:uid="{FA2863B9-1E26-463A-80D0-9216E4BAFC4A}"/>
    <cellStyle name="20% - Accent3 2 5 2 5" xfId="28620" xr:uid="{5DEF0AAC-5106-49E1-84C6-EB678B720D42}"/>
    <cellStyle name="20% - Accent3 2 5 3" xfId="5348" xr:uid="{00000000-0005-0000-0000-000086010000}"/>
    <cellStyle name="20% - Accent3 2 5 3 2" xfId="13798" xr:uid="{5A94AED3-B5A8-42ED-9117-3E9632AA3E77}"/>
    <cellStyle name="20% - Accent3 2 5 3 3" xfId="22245" xr:uid="{800C9D76-FBBC-4BCB-912A-C07A71EFE6B6}"/>
    <cellStyle name="20% - Accent3 2 5 3 4" xfId="30692" xr:uid="{04C01894-81A5-4CCF-BD86-A13C1C6F2454}"/>
    <cellStyle name="20% - Accent3 2 5 4" xfId="9580" xr:uid="{F1A9ACCA-70F9-4580-8604-8C709549B86A}"/>
    <cellStyle name="20% - Accent3 2 5 5" xfId="18028" xr:uid="{7F9C2137-65CC-4F51-A7C1-5FA5B72CF11E}"/>
    <cellStyle name="20% - Accent3 2 5 6" xfId="26475" xr:uid="{D37184E2-EEBF-40AA-971B-4BDF98FC1A54}"/>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731E5F61-E96A-42BC-B099-F3BA6FC8CE54}"/>
    <cellStyle name="20% - Accent3 2 6 2 2 3" xfId="24803" xr:uid="{52743BA7-1D86-43FA-B890-EE1CC46FAFBD}"/>
    <cellStyle name="20% - Accent3 2 6 2 2 4" xfId="33250" xr:uid="{4D1DCA34-CD8C-4376-A70F-5783BAD021DB}"/>
    <cellStyle name="20% - Accent3 2 6 2 3" xfId="12138" xr:uid="{80A45554-FE09-4284-A8F7-59ED14AE72C1}"/>
    <cellStyle name="20% - Accent3 2 6 2 4" xfId="20586" xr:uid="{593ABB9C-7F82-49AF-9658-3C1E672DFF56}"/>
    <cellStyle name="20% - Accent3 2 6 2 5" xfId="29033" xr:uid="{E1CCF41D-37F0-418F-858E-95B7A8341D7A}"/>
    <cellStyle name="20% - Accent3 2 6 3" xfId="5761" xr:uid="{00000000-0005-0000-0000-00008A010000}"/>
    <cellStyle name="20% - Accent3 2 6 3 2" xfId="14211" xr:uid="{41FF06CD-A4D5-430B-BCFA-AD00493737D9}"/>
    <cellStyle name="20% - Accent3 2 6 3 3" xfId="22658" xr:uid="{3AA40D7A-17E4-47D9-BEDD-66AD223A8860}"/>
    <cellStyle name="20% - Accent3 2 6 3 4" xfId="31105" xr:uid="{6C8F67CC-EF46-47AB-A0A0-141E87E3C784}"/>
    <cellStyle name="20% - Accent3 2 6 4" xfId="9993" xr:uid="{0D4AF52E-BA6E-4A69-98B7-7B8EC49169C1}"/>
    <cellStyle name="20% - Accent3 2 6 5" xfId="18441" xr:uid="{1A03166E-128F-4F09-AAF6-7B02AFF1C750}"/>
    <cellStyle name="20% - Accent3 2 6 6" xfId="26888" xr:uid="{3732A3AD-9CD4-4A1C-AD97-EC9FF65A34DD}"/>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B4E79838-8161-49FF-9E9B-FB5345EEE2E5}"/>
    <cellStyle name="20% - Accent3 2 7 2 2 3" xfId="25216" xr:uid="{529D8D31-A53A-449F-A8EC-2CF106F4A6D4}"/>
    <cellStyle name="20% - Accent3 2 7 2 2 4" xfId="33663" xr:uid="{D33E68F8-3972-44F8-A11A-DA245B73D9B8}"/>
    <cellStyle name="20% - Accent3 2 7 2 3" xfId="12551" xr:uid="{4D702975-C3DF-4099-AB67-CADFED8D303C}"/>
    <cellStyle name="20% - Accent3 2 7 2 4" xfId="20999" xr:uid="{C7F7E4EF-F677-461C-BBD6-34CCCF9F7714}"/>
    <cellStyle name="20% - Accent3 2 7 2 5" xfId="29446" xr:uid="{5504F244-836D-448A-B2BE-44CABEA01357}"/>
    <cellStyle name="20% - Accent3 2 7 3" xfId="6174" xr:uid="{00000000-0005-0000-0000-00008E010000}"/>
    <cellStyle name="20% - Accent3 2 7 3 2" xfId="14624" xr:uid="{A0ADA88B-0935-4225-ACC7-C6A820EEBF89}"/>
    <cellStyle name="20% - Accent3 2 7 3 3" xfId="23071" xr:uid="{B4672690-8AFA-43C6-B3AC-2B5ADFA8E329}"/>
    <cellStyle name="20% - Accent3 2 7 3 4" xfId="31518" xr:uid="{4E341E0C-C008-4F79-A4B0-E4E21089EE7F}"/>
    <cellStyle name="20% - Accent3 2 7 4" xfId="10406" xr:uid="{60AB6B67-58F0-42F2-9B08-DD55C91EB695}"/>
    <cellStyle name="20% - Accent3 2 7 5" xfId="18854" xr:uid="{805C02FF-8B08-4FC6-8935-2CA67BFFCD11}"/>
    <cellStyle name="20% - Accent3 2 7 6" xfId="27301" xr:uid="{306EEFE5-5455-4A1F-9C3D-EACB9AD15EC1}"/>
    <cellStyle name="20% - Accent3 2 8" xfId="2281" xr:uid="{00000000-0005-0000-0000-00008F010000}"/>
    <cellStyle name="20% - Accent3 2 8 2" xfId="6587" xr:uid="{00000000-0005-0000-0000-000090010000}"/>
    <cellStyle name="20% - Accent3 2 8 2 2" xfId="15037" xr:uid="{19925E23-EBDA-4A0D-A3A7-9E6E2F354E18}"/>
    <cellStyle name="20% - Accent3 2 8 2 3" xfId="23484" xr:uid="{52AD76E5-5ADE-4BDD-BD80-99916D2E9FC7}"/>
    <cellStyle name="20% - Accent3 2 8 2 4" xfId="31931" xr:uid="{78F20941-5449-4DC3-AF4E-150CAFBE2E17}"/>
    <cellStyle name="20% - Accent3 2 8 3" xfId="10819" xr:uid="{5DF88E0E-753B-4181-A8CD-BCE7A6DA49EE}"/>
    <cellStyle name="20% - Accent3 2 8 4" xfId="19267" xr:uid="{90780B70-4391-45B5-81D3-FE3C150E8A35}"/>
    <cellStyle name="20% - Accent3 2 8 5" xfId="27714" xr:uid="{4D7A62DF-F547-441E-951A-28C2BCFFC4AF}"/>
    <cellStyle name="20% - Accent3 2 9" xfId="4521" xr:uid="{00000000-0005-0000-0000-000091010000}"/>
    <cellStyle name="20% - Accent3 2 9 2" xfId="12971" xr:uid="{ACDCEF5D-9B71-4DC3-8662-EC2B7D9E0894}"/>
    <cellStyle name="20% - Accent3 2 9 3" xfId="21418" xr:uid="{B45CBC76-3EAD-4FD0-AD68-1362E7B14CD1}"/>
    <cellStyle name="20% - Accent3 2 9 4" xfId="29865" xr:uid="{BA3E44AF-3A29-4A83-A27A-77117F153E8C}"/>
    <cellStyle name="20% - Accent3 3" xfId="22" xr:uid="{00000000-0005-0000-0000-000092010000}"/>
    <cellStyle name="20% - Accent3 3 10" xfId="17205" xr:uid="{D60C5E17-3E64-4E12-8665-B1911750A4E5}"/>
    <cellStyle name="20% - Accent3 3 11" xfId="25652" xr:uid="{061898F1-4F16-4227-A196-A639E8778BD6}"/>
    <cellStyle name="20% - Accent3 3 2" xfId="23" xr:uid="{00000000-0005-0000-0000-000093010000}"/>
    <cellStyle name="20% - Accent3 3 2 10" xfId="25653" xr:uid="{E3F84C95-EEE5-426A-BCDE-31C2A5E2B18A}"/>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F5D43C5B-6BF8-4A75-867B-CD827EE6C5DD}"/>
    <cellStyle name="20% - Accent3 3 2 2 2 2 3" xfId="23982" xr:uid="{188E674C-5B73-4BBE-B4AE-98955C106738}"/>
    <cellStyle name="20% - Accent3 3 2 2 2 2 4" xfId="32429" xr:uid="{36EBCF44-DCDC-485B-9DA7-913B6BAC9162}"/>
    <cellStyle name="20% - Accent3 3 2 2 2 3" xfId="11317" xr:uid="{FA2C03E6-9414-4997-8897-C30CF95D56B6}"/>
    <cellStyle name="20% - Accent3 3 2 2 2 4" xfId="19765" xr:uid="{FA2051A5-5D76-462D-B453-10AB291D4361}"/>
    <cellStyle name="20% - Accent3 3 2 2 2 5" xfId="28212" xr:uid="{9A921029-2E3A-4100-9B97-C3836404CD78}"/>
    <cellStyle name="20% - Accent3 3 2 2 3" xfId="4940" xr:uid="{00000000-0005-0000-0000-000097010000}"/>
    <cellStyle name="20% - Accent3 3 2 2 3 2" xfId="13390" xr:uid="{0BC5D1D9-5D5D-4A84-9E3B-CA0D4716E4AE}"/>
    <cellStyle name="20% - Accent3 3 2 2 3 3" xfId="21837" xr:uid="{81B725E6-C4A6-4D43-8491-F2A97AB64DD7}"/>
    <cellStyle name="20% - Accent3 3 2 2 3 4" xfId="30284" xr:uid="{40E505EE-87D8-4700-AFDE-49165F47B1B5}"/>
    <cellStyle name="20% - Accent3 3 2 2 4" xfId="9172" xr:uid="{053A822F-9CF0-4F27-B095-1B0858E52A13}"/>
    <cellStyle name="20% - Accent3 3 2 2 5" xfId="17620" xr:uid="{1747D955-9BD5-4C15-AE5E-7671D948D534}"/>
    <cellStyle name="20% - Accent3 3 2 2 6" xfId="26067" xr:uid="{8967A306-8295-4715-8F59-8A888A938C45}"/>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0F2F0CF2-C41B-4863-91FA-10E56EFA898E}"/>
    <cellStyle name="20% - Accent3 3 2 3 2 2 3" xfId="24395" xr:uid="{95F67310-0566-43DD-8525-49BF817DE40D}"/>
    <cellStyle name="20% - Accent3 3 2 3 2 2 4" xfId="32842" xr:uid="{18C336E9-62B7-41BF-8AD4-8FF53C3280A3}"/>
    <cellStyle name="20% - Accent3 3 2 3 2 3" xfId="11730" xr:uid="{8D723568-742C-4E0A-9D70-D4A353B50559}"/>
    <cellStyle name="20% - Accent3 3 2 3 2 4" xfId="20178" xr:uid="{2036A8F1-AE85-4A97-92F9-24761AA5B4AF}"/>
    <cellStyle name="20% - Accent3 3 2 3 2 5" xfId="28625" xr:uid="{B3BF6A72-9F70-4E45-9717-2064EBDA6557}"/>
    <cellStyle name="20% - Accent3 3 2 3 3" xfId="5353" xr:uid="{00000000-0005-0000-0000-00009B010000}"/>
    <cellStyle name="20% - Accent3 3 2 3 3 2" xfId="13803" xr:uid="{2E9E294D-2C82-44BB-B83F-E4A9ACA63211}"/>
    <cellStyle name="20% - Accent3 3 2 3 3 3" xfId="22250" xr:uid="{4CFE0DAB-A636-4D40-80A6-867283C3C663}"/>
    <cellStyle name="20% - Accent3 3 2 3 3 4" xfId="30697" xr:uid="{1261E66D-45C2-48AC-8661-4BBD9AC54DC3}"/>
    <cellStyle name="20% - Accent3 3 2 3 4" xfId="9585" xr:uid="{B7457E08-63F6-48EA-8801-2ECF117A32BE}"/>
    <cellStyle name="20% - Accent3 3 2 3 5" xfId="18033" xr:uid="{74E47AAA-B943-487C-8124-4A3D23ED1068}"/>
    <cellStyle name="20% - Accent3 3 2 3 6" xfId="26480" xr:uid="{E1F69A40-D072-4C0A-95BD-3C8CAD4194A4}"/>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77102E27-E3B7-4A31-9B45-CD7660B3FE53}"/>
    <cellStyle name="20% - Accent3 3 2 4 2 2 3" xfId="24808" xr:uid="{32B24CE6-0975-4B9E-86DC-B942EC431C40}"/>
    <cellStyle name="20% - Accent3 3 2 4 2 2 4" xfId="33255" xr:uid="{73F43CB8-34DD-462C-9308-40C6FFBF6819}"/>
    <cellStyle name="20% - Accent3 3 2 4 2 3" xfId="12143" xr:uid="{6F5580D8-B0FC-4C9A-B385-A53917834E13}"/>
    <cellStyle name="20% - Accent3 3 2 4 2 4" xfId="20591" xr:uid="{656608B5-14B5-4417-AEAA-F9D8C1101618}"/>
    <cellStyle name="20% - Accent3 3 2 4 2 5" xfId="29038" xr:uid="{2110C1CB-AB86-448D-91B2-A560729D2717}"/>
    <cellStyle name="20% - Accent3 3 2 4 3" xfId="5766" xr:uid="{00000000-0005-0000-0000-00009F010000}"/>
    <cellStyle name="20% - Accent3 3 2 4 3 2" xfId="14216" xr:uid="{28F9343C-27AE-45F1-B816-64A5E06760F6}"/>
    <cellStyle name="20% - Accent3 3 2 4 3 3" xfId="22663" xr:uid="{28E50993-C016-4767-9CAF-6BB62F306746}"/>
    <cellStyle name="20% - Accent3 3 2 4 3 4" xfId="31110" xr:uid="{5825555D-185F-43B7-86AE-BBB215C39889}"/>
    <cellStyle name="20% - Accent3 3 2 4 4" xfId="9998" xr:uid="{73304F71-0EB3-4B8A-912A-A25C3580E195}"/>
    <cellStyle name="20% - Accent3 3 2 4 5" xfId="18446" xr:uid="{6D47ADD8-4571-49E8-BD7D-585267FFF7C8}"/>
    <cellStyle name="20% - Accent3 3 2 4 6" xfId="26893" xr:uid="{6D9DB5DB-A064-4BF3-9524-C3AC2BA61814}"/>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E753624D-D1BD-4BBD-94EC-B1A653B7C467}"/>
    <cellStyle name="20% - Accent3 3 2 5 2 2 3" xfId="25221" xr:uid="{AEAD0DE8-264F-459B-82C4-FBB7FBB0D428}"/>
    <cellStyle name="20% - Accent3 3 2 5 2 2 4" xfId="33668" xr:uid="{06A7FC7D-7295-4471-89C3-EB73985057A6}"/>
    <cellStyle name="20% - Accent3 3 2 5 2 3" xfId="12556" xr:uid="{31B4B9C2-223F-4AC9-B0AB-2CE7973AFA82}"/>
    <cellStyle name="20% - Accent3 3 2 5 2 4" xfId="21004" xr:uid="{71B8D690-5B7E-443D-A3DE-42E2E75714A0}"/>
    <cellStyle name="20% - Accent3 3 2 5 2 5" xfId="29451" xr:uid="{EA353D7A-B6E1-4FE6-AD46-DF48D3BAEF93}"/>
    <cellStyle name="20% - Accent3 3 2 5 3" xfId="6179" xr:uid="{00000000-0005-0000-0000-0000A3010000}"/>
    <cellStyle name="20% - Accent3 3 2 5 3 2" xfId="14629" xr:uid="{B03751D9-5E4B-47E8-AF44-1D1DAEC074D9}"/>
    <cellStyle name="20% - Accent3 3 2 5 3 3" xfId="23076" xr:uid="{371609AF-ED60-4A07-AC13-7D0DCA84FDFC}"/>
    <cellStyle name="20% - Accent3 3 2 5 3 4" xfId="31523" xr:uid="{C32A2571-815B-4CDD-96B3-4C1945379B0E}"/>
    <cellStyle name="20% - Accent3 3 2 5 4" xfId="10411" xr:uid="{709E565D-5042-4EB9-8B1B-5BE640D43539}"/>
    <cellStyle name="20% - Accent3 3 2 5 5" xfId="18859" xr:uid="{C387320E-087E-4E3B-9460-A28B4CDD8926}"/>
    <cellStyle name="20% - Accent3 3 2 5 6" xfId="27306" xr:uid="{2B24F52D-5348-400F-B1A9-198A55BAB151}"/>
    <cellStyle name="20% - Accent3 3 2 6" xfId="2286" xr:uid="{00000000-0005-0000-0000-0000A4010000}"/>
    <cellStyle name="20% - Accent3 3 2 6 2" xfId="6592" xr:uid="{00000000-0005-0000-0000-0000A5010000}"/>
    <cellStyle name="20% - Accent3 3 2 6 2 2" xfId="15042" xr:uid="{6F8A54F7-50FE-4B1E-9C95-730C76EF6F07}"/>
    <cellStyle name="20% - Accent3 3 2 6 2 3" xfId="23489" xr:uid="{182002D0-7689-4727-8202-19FE743D16CD}"/>
    <cellStyle name="20% - Accent3 3 2 6 2 4" xfId="31936" xr:uid="{18DB0058-50E4-46D9-9592-EE8A0613D0B5}"/>
    <cellStyle name="20% - Accent3 3 2 6 3" xfId="10824" xr:uid="{9BE5399A-9ACB-4B4E-994F-A7414E6963FB}"/>
    <cellStyle name="20% - Accent3 3 2 6 4" xfId="19272" xr:uid="{4EC8D81D-1287-4A84-9B1B-435202F085C2}"/>
    <cellStyle name="20% - Accent3 3 2 6 5" xfId="27719" xr:uid="{146DD05D-D7C0-4BA2-899B-B2607E014F97}"/>
    <cellStyle name="20% - Accent3 3 2 7" xfId="4526" xr:uid="{00000000-0005-0000-0000-0000A6010000}"/>
    <cellStyle name="20% - Accent3 3 2 7 2" xfId="12976" xr:uid="{6566464F-5A0F-4D98-BB04-8C914AADFD65}"/>
    <cellStyle name="20% - Accent3 3 2 7 3" xfId="21423" xr:uid="{1F0ED33A-E9D3-4E08-A3B7-187EC1152890}"/>
    <cellStyle name="20% - Accent3 3 2 7 4" xfId="29870" xr:uid="{42ABF511-927A-4CF2-B0F7-51A5D7B2DA82}"/>
    <cellStyle name="20% - Accent3 3 2 8" xfId="8758" xr:uid="{E1DA491D-ED0D-4F70-B30F-519A63431C0D}"/>
    <cellStyle name="20% - Accent3 3 2 9" xfId="17206" xr:uid="{BA6521C0-383D-4ED2-A999-53005D13A947}"/>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6B08C6E6-0C1A-4D56-9E06-056FDD909E0B}"/>
    <cellStyle name="20% - Accent3 3 3 2 2 3" xfId="23981" xr:uid="{BEE47658-69EC-4DA7-87F9-DB58B6ACA736}"/>
    <cellStyle name="20% - Accent3 3 3 2 2 4" xfId="32428" xr:uid="{4D630ABC-E3A3-424D-8356-37F0561F8023}"/>
    <cellStyle name="20% - Accent3 3 3 2 3" xfId="11316" xr:uid="{616766FF-C81B-48C3-9B44-9774B6E0C22B}"/>
    <cellStyle name="20% - Accent3 3 3 2 4" xfId="19764" xr:uid="{42027F08-D6D5-4080-A1A7-B2978275FA5C}"/>
    <cellStyle name="20% - Accent3 3 3 2 5" xfId="28211" xr:uid="{F029846D-82A5-4BDC-BFEC-461C2B5197D9}"/>
    <cellStyle name="20% - Accent3 3 3 3" xfId="4939" xr:uid="{00000000-0005-0000-0000-0000AA010000}"/>
    <cellStyle name="20% - Accent3 3 3 3 2" xfId="13389" xr:uid="{8CACA558-F9E9-44D3-BB1E-281EA788DDC1}"/>
    <cellStyle name="20% - Accent3 3 3 3 3" xfId="21836" xr:uid="{9354E564-A736-4667-A49D-73C527AEFA8B}"/>
    <cellStyle name="20% - Accent3 3 3 3 4" xfId="30283" xr:uid="{769BF927-B522-4A56-B184-8FA0C649D1EB}"/>
    <cellStyle name="20% - Accent3 3 3 4" xfId="9171" xr:uid="{056746F9-8B4D-4480-859B-0C92E3E53AA9}"/>
    <cellStyle name="20% - Accent3 3 3 5" xfId="17619" xr:uid="{069DFD61-02EE-4BE4-94D2-11AA4AC2C9C4}"/>
    <cellStyle name="20% - Accent3 3 3 6" xfId="26066" xr:uid="{159A2F79-C4F9-4483-B730-D28CE0025D57}"/>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B64BFF24-696B-4343-9789-63D69BC0CDE0}"/>
    <cellStyle name="20% - Accent3 3 4 2 2 3" xfId="24394" xr:uid="{255C2EAD-87C6-4F75-99F8-875B847ECA2F}"/>
    <cellStyle name="20% - Accent3 3 4 2 2 4" xfId="32841" xr:uid="{B25C8C9D-9BDE-4024-99B0-D0DD9A237A4A}"/>
    <cellStyle name="20% - Accent3 3 4 2 3" xfId="11729" xr:uid="{8FBFF988-D056-42CF-827B-604FCB1CB1E4}"/>
    <cellStyle name="20% - Accent3 3 4 2 4" xfId="20177" xr:uid="{882CE5EE-0B67-4FDE-9A68-C4B4FD89BD0C}"/>
    <cellStyle name="20% - Accent3 3 4 2 5" xfId="28624" xr:uid="{D291661C-5004-495D-ABCF-AE10E1461E25}"/>
    <cellStyle name="20% - Accent3 3 4 3" xfId="5352" xr:uid="{00000000-0005-0000-0000-0000AE010000}"/>
    <cellStyle name="20% - Accent3 3 4 3 2" xfId="13802" xr:uid="{7A0CE615-CAA1-496A-9737-269758BAB4B2}"/>
    <cellStyle name="20% - Accent3 3 4 3 3" xfId="22249" xr:uid="{8115BF19-84F4-401E-B822-D40A90718B5D}"/>
    <cellStyle name="20% - Accent3 3 4 3 4" xfId="30696" xr:uid="{9DA4ED72-FF27-4BA9-8E68-DE4A31C48C7B}"/>
    <cellStyle name="20% - Accent3 3 4 4" xfId="9584" xr:uid="{A6C70A75-FD9B-4CFF-AD46-D7617084EE1B}"/>
    <cellStyle name="20% - Accent3 3 4 5" xfId="18032" xr:uid="{2A33513B-18C1-4190-97FA-07EC0B671F36}"/>
    <cellStyle name="20% - Accent3 3 4 6" xfId="26479" xr:uid="{2127C2C2-CD55-44EA-8B38-0E1D6DB5EF1E}"/>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FDABD3AD-BDD3-4053-9055-22239CF1A18D}"/>
    <cellStyle name="20% - Accent3 3 5 2 2 3" xfId="24807" xr:uid="{B2BDBD07-7C05-4F31-9079-C3BF5B36513D}"/>
    <cellStyle name="20% - Accent3 3 5 2 2 4" xfId="33254" xr:uid="{CB9C0E4D-754C-40A9-8CBD-9F9048B367A9}"/>
    <cellStyle name="20% - Accent3 3 5 2 3" xfId="12142" xr:uid="{9530E44D-4ADA-41D0-89F7-D2E6274B0DEF}"/>
    <cellStyle name="20% - Accent3 3 5 2 4" xfId="20590" xr:uid="{DD03859B-B193-4CEA-8B15-42141D3A975E}"/>
    <cellStyle name="20% - Accent3 3 5 2 5" xfId="29037" xr:uid="{A0F00493-8E4B-4422-8431-ED275CBAC1A8}"/>
    <cellStyle name="20% - Accent3 3 5 3" xfId="5765" xr:uid="{00000000-0005-0000-0000-0000B2010000}"/>
    <cellStyle name="20% - Accent3 3 5 3 2" xfId="14215" xr:uid="{37CB77CB-C30E-4513-AA4E-57C2A9B02111}"/>
    <cellStyle name="20% - Accent3 3 5 3 3" xfId="22662" xr:uid="{8950F354-7568-4703-AB20-32B63562058B}"/>
    <cellStyle name="20% - Accent3 3 5 3 4" xfId="31109" xr:uid="{D3685D3C-3FC3-474A-87F3-D7A774027DB9}"/>
    <cellStyle name="20% - Accent3 3 5 4" xfId="9997" xr:uid="{AAD38C4B-A531-4A58-AA76-5721047DF795}"/>
    <cellStyle name="20% - Accent3 3 5 5" xfId="18445" xr:uid="{794A220F-F62B-45C1-ABD0-F28ECC47CBA1}"/>
    <cellStyle name="20% - Accent3 3 5 6" xfId="26892" xr:uid="{15948042-5A1C-4910-961A-F32A89F58FC0}"/>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308B7D71-DEAC-4A95-8228-392023362451}"/>
    <cellStyle name="20% - Accent3 3 6 2 2 3" xfId="25220" xr:uid="{DB28688A-8F8C-465C-9562-252C036713A9}"/>
    <cellStyle name="20% - Accent3 3 6 2 2 4" xfId="33667" xr:uid="{8D0AA934-2AEA-47A7-B6B8-04461AF0FD57}"/>
    <cellStyle name="20% - Accent3 3 6 2 3" xfId="12555" xr:uid="{431E4E4B-39CC-4E6D-BD4D-E1BCB3C0C1FB}"/>
    <cellStyle name="20% - Accent3 3 6 2 4" xfId="21003" xr:uid="{F02179DB-8009-4B98-88B7-FDEDA56A40BA}"/>
    <cellStyle name="20% - Accent3 3 6 2 5" xfId="29450" xr:uid="{F1A549AE-9BB6-4078-B6EA-60721B88BC43}"/>
    <cellStyle name="20% - Accent3 3 6 3" xfId="6178" xr:uid="{00000000-0005-0000-0000-0000B6010000}"/>
    <cellStyle name="20% - Accent3 3 6 3 2" xfId="14628" xr:uid="{735E0E20-B016-4F09-8951-17CC6E7ACA1B}"/>
    <cellStyle name="20% - Accent3 3 6 3 3" xfId="23075" xr:uid="{F785149D-EB8A-486E-B6A4-F8228A04999A}"/>
    <cellStyle name="20% - Accent3 3 6 3 4" xfId="31522" xr:uid="{2691138D-9FA8-4F9A-8D47-DC91B2B12ADC}"/>
    <cellStyle name="20% - Accent3 3 6 4" xfId="10410" xr:uid="{237BCCA3-587E-489E-B611-CF1D6E3C0A31}"/>
    <cellStyle name="20% - Accent3 3 6 5" xfId="18858" xr:uid="{C9E8BD95-F25B-42BD-800B-927B2BEAD128}"/>
    <cellStyle name="20% - Accent3 3 6 6" xfId="27305" xr:uid="{5A338B5F-1B9C-49D1-B872-8D5F0095F5D4}"/>
    <cellStyle name="20% - Accent3 3 7" xfId="2285" xr:uid="{00000000-0005-0000-0000-0000B7010000}"/>
    <cellStyle name="20% - Accent3 3 7 2" xfId="6591" xr:uid="{00000000-0005-0000-0000-0000B8010000}"/>
    <cellStyle name="20% - Accent3 3 7 2 2" xfId="15041" xr:uid="{EB09BE72-7D45-446E-BFDD-3492CB90BD4D}"/>
    <cellStyle name="20% - Accent3 3 7 2 3" xfId="23488" xr:uid="{FB0363C1-F195-4066-946A-1E62A2F1101A}"/>
    <cellStyle name="20% - Accent3 3 7 2 4" xfId="31935" xr:uid="{73BA10D2-D10E-4E45-8DEF-B14FCEDB61F2}"/>
    <cellStyle name="20% - Accent3 3 7 3" xfId="10823" xr:uid="{06A732BE-F671-497C-99C9-DD48D01659C3}"/>
    <cellStyle name="20% - Accent3 3 7 4" xfId="19271" xr:uid="{74999157-6AF2-4A8C-AD06-8AF1EA006017}"/>
    <cellStyle name="20% - Accent3 3 7 5" xfId="27718" xr:uid="{336D3D49-2C70-4E6D-A46D-B368144581EC}"/>
    <cellStyle name="20% - Accent3 3 8" xfId="4525" xr:uid="{00000000-0005-0000-0000-0000B9010000}"/>
    <cellStyle name="20% - Accent3 3 8 2" xfId="12975" xr:uid="{055E9A9B-E0E2-4527-AF8B-C340F984DD92}"/>
    <cellStyle name="20% - Accent3 3 8 3" xfId="21422" xr:uid="{DB84DD41-069E-4F43-AFA7-9E40F9F8E534}"/>
    <cellStyle name="20% - Accent3 3 8 4" xfId="29869" xr:uid="{E078A4C9-4654-4DA6-A22E-73BE67A13124}"/>
    <cellStyle name="20% - Accent3 3 9" xfId="8757" xr:uid="{5B051BD1-DA99-40C1-A8D5-97D02FEBEDEE}"/>
    <cellStyle name="20% - Accent3 4" xfId="24" xr:uid="{00000000-0005-0000-0000-0000BA010000}"/>
    <cellStyle name="20% - Accent3 4 10" xfId="25654" xr:uid="{EEB311D5-D41F-482D-9521-C410825EC227}"/>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5E1423DC-C622-4B44-91D5-631D6D2051D2}"/>
    <cellStyle name="20% - Accent3 4 2 2 2 3" xfId="23983" xr:uid="{02278034-954E-4FE7-AF13-97FEF345E923}"/>
    <cellStyle name="20% - Accent3 4 2 2 2 4" xfId="32430" xr:uid="{25E0BE81-91F5-435E-B01E-D4B31AAC21A7}"/>
    <cellStyle name="20% - Accent3 4 2 2 3" xfId="11318" xr:uid="{05A2257A-A6A5-438A-A857-799AD0326E13}"/>
    <cellStyle name="20% - Accent3 4 2 2 4" xfId="19766" xr:uid="{F8B47569-6F30-4D9D-B567-4285DAE18898}"/>
    <cellStyle name="20% - Accent3 4 2 2 5" xfId="28213" xr:uid="{67B02AB3-DE85-4BB4-9ED5-3C7328D4708D}"/>
    <cellStyle name="20% - Accent3 4 2 3" xfId="4941" xr:uid="{00000000-0005-0000-0000-0000BE010000}"/>
    <cellStyle name="20% - Accent3 4 2 3 2" xfId="13391" xr:uid="{0C047397-58C4-4977-8752-DC9662D95140}"/>
    <cellStyle name="20% - Accent3 4 2 3 3" xfId="21838" xr:uid="{49E9B2FE-8726-4480-9A60-DE48FAC75C27}"/>
    <cellStyle name="20% - Accent3 4 2 3 4" xfId="30285" xr:uid="{3C5C9140-7FF6-4952-96B9-3DC08E4D854A}"/>
    <cellStyle name="20% - Accent3 4 2 4" xfId="9173" xr:uid="{47DE6B81-11B5-4D7D-98A8-2E688D017D25}"/>
    <cellStyle name="20% - Accent3 4 2 5" xfId="17621" xr:uid="{94B0F3C0-359B-4E69-A3C3-60FE6FBEA478}"/>
    <cellStyle name="20% - Accent3 4 2 6" xfId="26068" xr:uid="{73071566-EBDE-4F07-9AA1-47ECDA0BDE9E}"/>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7131F2B2-2E52-4F10-AB4B-200B4473A58E}"/>
    <cellStyle name="20% - Accent3 4 3 2 2 3" xfId="24396" xr:uid="{8DD08255-3EA9-44D8-9805-EEA1422F2995}"/>
    <cellStyle name="20% - Accent3 4 3 2 2 4" xfId="32843" xr:uid="{A2D080E3-2654-4862-B188-8B16CC8D8020}"/>
    <cellStyle name="20% - Accent3 4 3 2 3" xfId="11731" xr:uid="{702FD53E-BC32-4085-A9D7-CD1DD2729A6D}"/>
    <cellStyle name="20% - Accent3 4 3 2 4" xfId="20179" xr:uid="{858D74CD-5D42-47F6-8B84-9A61D4EEEFE1}"/>
    <cellStyle name="20% - Accent3 4 3 2 5" xfId="28626" xr:uid="{0231024E-A0ED-4685-99B3-F1159EBD2F47}"/>
    <cellStyle name="20% - Accent3 4 3 3" xfId="5354" xr:uid="{00000000-0005-0000-0000-0000C2010000}"/>
    <cellStyle name="20% - Accent3 4 3 3 2" xfId="13804" xr:uid="{CB54B095-9DB0-486A-B466-362C49DAFA76}"/>
    <cellStyle name="20% - Accent3 4 3 3 3" xfId="22251" xr:uid="{90E6792A-5802-4184-A67E-5D9FF7E48C3F}"/>
    <cellStyle name="20% - Accent3 4 3 3 4" xfId="30698" xr:uid="{E3224123-52A0-4C15-9526-06AE1801DA6B}"/>
    <cellStyle name="20% - Accent3 4 3 4" xfId="9586" xr:uid="{EEEA912F-9D06-464E-87B0-D59977DFC163}"/>
    <cellStyle name="20% - Accent3 4 3 5" xfId="18034" xr:uid="{EF6636FC-73A5-4426-8CD7-8238335FC003}"/>
    <cellStyle name="20% - Accent3 4 3 6" xfId="26481" xr:uid="{289C1933-BFC4-4674-AB2C-FBB56A750E58}"/>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3E4279A6-CD16-4C17-B7A1-FD5F5C7B88A8}"/>
    <cellStyle name="20% - Accent3 4 4 2 2 3" xfId="24809" xr:uid="{B8CB094C-26DB-45E8-8E4A-A3FDBE6EF31C}"/>
    <cellStyle name="20% - Accent3 4 4 2 2 4" xfId="33256" xr:uid="{5FB28F64-FD97-475B-93EB-455774B73E7D}"/>
    <cellStyle name="20% - Accent3 4 4 2 3" xfId="12144" xr:uid="{6CCA2539-26A8-4E92-AFC0-6FD0612C1263}"/>
    <cellStyle name="20% - Accent3 4 4 2 4" xfId="20592" xr:uid="{2F29A40C-468C-4204-BDAF-0CFAAFA6B671}"/>
    <cellStyle name="20% - Accent3 4 4 2 5" xfId="29039" xr:uid="{A1F0EFAB-E7BC-4278-BD14-2145C552A1EB}"/>
    <cellStyle name="20% - Accent3 4 4 3" xfId="5767" xr:uid="{00000000-0005-0000-0000-0000C6010000}"/>
    <cellStyle name="20% - Accent3 4 4 3 2" xfId="14217" xr:uid="{FA7AE792-FF23-4E5F-9B50-7578AEAF95C6}"/>
    <cellStyle name="20% - Accent3 4 4 3 3" xfId="22664" xr:uid="{5BC246AF-D13F-452C-BF40-E5B398486F4B}"/>
    <cellStyle name="20% - Accent3 4 4 3 4" xfId="31111" xr:uid="{42F078C6-07AD-41FA-A287-15CB3CF57944}"/>
    <cellStyle name="20% - Accent3 4 4 4" xfId="9999" xr:uid="{490CC94C-2472-486B-BB6E-A3B8E765034E}"/>
    <cellStyle name="20% - Accent3 4 4 5" xfId="18447" xr:uid="{31E89800-A01D-40E3-B8DA-C9C26780EF25}"/>
    <cellStyle name="20% - Accent3 4 4 6" xfId="26894" xr:uid="{652FEB66-90E6-4E0E-960C-0980605E2CBD}"/>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AFC2F1DD-504D-4FD4-96A5-3D7417E921FF}"/>
    <cellStyle name="20% - Accent3 4 5 2 2 3" xfId="25222" xr:uid="{6819D1D9-9D54-4867-B634-BEDFD5CEE447}"/>
    <cellStyle name="20% - Accent3 4 5 2 2 4" xfId="33669" xr:uid="{1B003FE9-34F3-4CE2-85E7-CCB4FB82AFFD}"/>
    <cellStyle name="20% - Accent3 4 5 2 3" xfId="12557" xr:uid="{909357BA-B524-4D68-A057-5204608BBEF2}"/>
    <cellStyle name="20% - Accent3 4 5 2 4" xfId="21005" xr:uid="{1C962393-A606-44BB-8AA4-774886F3C1C0}"/>
    <cellStyle name="20% - Accent3 4 5 2 5" xfId="29452" xr:uid="{68EA2D27-E1B3-4ED5-913E-3D0956109809}"/>
    <cellStyle name="20% - Accent3 4 5 3" xfId="6180" xr:uid="{00000000-0005-0000-0000-0000CA010000}"/>
    <cellStyle name="20% - Accent3 4 5 3 2" xfId="14630" xr:uid="{DBF96176-A3A3-49C4-8CDD-5B6E0DBB93DE}"/>
    <cellStyle name="20% - Accent3 4 5 3 3" xfId="23077" xr:uid="{A7964536-3695-4ADE-B1AE-FFA46D4B4BB5}"/>
    <cellStyle name="20% - Accent3 4 5 3 4" xfId="31524" xr:uid="{32C5631C-500A-43E4-A158-C5B0BF0AA230}"/>
    <cellStyle name="20% - Accent3 4 5 4" xfId="10412" xr:uid="{A49A95CA-E4AE-4895-99AB-F017BAC6DBB8}"/>
    <cellStyle name="20% - Accent3 4 5 5" xfId="18860" xr:uid="{B7913D0F-33FB-4B2E-AF12-49CED89125E0}"/>
    <cellStyle name="20% - Accent3 4 5 6" xfId="27307" xr:uid="{C9017824-40A2-447C-B8E7-83BF8DB2B852}"/>
    <cellStyle name="20% - Accent3 4 6" xfId="2287" xr:uid="{00000000-0005-0000-0000-0000CB010000}"/>
    <cellStyle name="20% - Accent3 4 6 2" xfId="6593" xr:uid="{00000000-0005-0000-0000-0000CC010000}"/>
    <cellStyle name="20% - Accent3 4 6 2 2" xfId="15043" xr:uid="{64DE8A00-CADB-4C66-A047-FE773B15D9C0}"/>
    <cellStyle name="20% - Accent3 4 6 2 3" xfId="23490" xr:uid="{264E230A-6B5D-4385-8E1B-BA7AE7FF3A57}"/>
    <cellStyle name="20% - Accent3 4 6 2 4" xfId="31937" xr:uid="{1621AFA3-9C58-45A7-AB0D-2587282A4118}"/>
    <cellStyle name="20% - Accent3 4 6 3" xfId="10825" xr:uid="{F9543239-D488-4B25-9D27-53308E45E03A}"/>
    <cellStyle name="20% - Accent3 4 6 4" xfId="19273" xr:uid="{15248ED5-CB13-42CC-A449-403DDC7E89CB}"/>
    <cellStyle name="20% - Accent3 4 6 5" xfId="27720" xr:uid="{2EC5BA32-6314-4EE5-A57F-F60341AA6069}"/>
    <cellStyle name="20% - Accent3 4 7" xfId="4527" xr:uid="{00000000-0005-0000-0000-0000CD010000}"/>
    <cellStyle name="20% - Accent3 4 7 2" xfId="12977" xr:uid="{E68D9EA5-0D35-4784-BEBA-AAA1FBBA8BB7}"/>
    <cellStyle name="20% - Accent3 4 7 3" xfId="21424" xr:uid="{4205018B-6BC8-42B1-B12C-DB2DCC8CA8F3}"/>
    <cellStyle name="20% - Accent3 4 7 4" xfId="29871" xr:uid="{D0B55FB1-5EDB-4F72-ADE4-5E9AC2BDACCA}"/>
    <cellStyle name="20% - Accent3 4 8" xfId="8759" xr:uid="{453BDFF5-5E84-40A7-B199-1FADBF97061E}"/>
    <cellStyle name="20% - Accent3 4 9" xfId="17207" xr:uid="{AD1E192E-5ACA-47B3-83D3-3DC46BADCD41}"/>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6281B4D7-BAFF-4C7B-9978-0763BBDB4C39}"/>
    <cellStyle name="20% - Accent3 5 2 2 3" xfId="23976" xr:uid="{FC41E7F8-1B03-4F41-8099-E3CF5BADC18B}"/>
    <cellStyle name="20% - Accent3 5 2 2 4" xfId="32423" xr:uid="{44FC7540-100C-4BDA-BE2A-0A9C80B51956}"/>
    <cellStyle name="20% - Accent3 5 2 3" xfId="11311" xr:uid="{FF3C91EB-C87E-42FA-9048-CA1A8FE6179E}"/>
    <cellStyle name="20% - Accent3 5 2 4" xfId="19759" xr:uid="{E0724275-B4D9-453C-BCF3-94487E42655E}"/>
    <cellStyle name="20% - Accent3 5 2 5" xfId="28206" xr:uid="{39EFE1AC-7BB0-4ED1-8CB3-BDF592DA7E5B}"/>
    <cellStyle name="20% - Accent3 5 3" xfId="4934" xr:uid="{00000000-0005-0000-0000-0000D1010000}"/>
    <cellStyle name="20% - Accent3 5 3 2" xfId="13384" xr:uid="{AFA0B96B-B771-47D9-AF8D-47F67953E34F}"/>
    <cellStyle name="20% - Accent3 5 3 3" xfId="21831" xr:uid="{1578BF1C-BE92-446C-A08D-27F8534A714E}"/>
    <cellStyle name="20% - Accent3 5 3 4" xfId="30278" xr:uid="{E6DCABE7-77DB-43DB-8306-4D69B9F1B181}"/>
    <cellStyle name="20% - Accent3 5 4" xfId="9166" xr:uid="{54230172-A2FD-4D96-8E3F-C47765EF2C5D}"/>
    <cellStyle name="20% - Accent3 5 5" xfId="17614" xr:uid="{B5162159-41AC-43BD-8951-E56F6BB574E9}"/>
    <cellStyle name="20% - Accent3 5 6" xfId="26061" xr:uid="{8CCF5EAC-D928-4BBA-8E37-E10D2CACCB25}"/>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48231C44-A523-49CF-96D9-E8696FD15160}"/>
    <cellStyle name="20% - Accent3 6 2 2 3" xfId="24389" xr:uid="{A878B254-C96B-4FF9-AFC6-EE2323902584}"/>
    <cellStyle name="20% - Accent3 6 2 2 4" xfId="32836" xr:uid="{FAF935AE-D5BA-4E70-9917-8D63EBEA943B}"/>
    <cellStyle name="20% - Accent3 6 2 3" xfId="11724" xr:uid="{1AF250E2-DACE-414A-984C-2805BEA7575D}"/>
    <cellStyle name="20% - Accent3 6 2 4" xfId="20172" xr:uid="{5CDAF2ED-FCCE-4D05-B803-2F1DA3C4CEFB}"/>
    <cellStyle name="20% - Accent3 6 2 5" xfId="28619" xr:uid="{4A75A709-AFFA-4E3E-BA1F-074140034714}"/>
    <cellStyle name="20% - Accent3 6 3" xfId="5347" xr:uid="{00000000-0005-0000-0000-0000D5010000}"/>
    <cellStyle name="20% - Accent3 6 3 2" xfId="13797" xr:uid="{BA06AB93-4D9F-4F0C-9A60-F1FD3973BDFC}"/>
    <cellStyle name="20% - Accent3 6 3 3" xfId="22244" xr:uid="{86F32913-95A4-47A6-8D42-7C96A8507F26}"/>
    <cellStyle name="20% - Accent3 6 3 4" xfId="30691" xr:uid="{183295E6-58DC-4F1D-89AA-26B38EC802BC}"/>
    <cellStyle name="20% - Accent3 6 4" xfId="9579" xr:uid="{99AFF1F2-F30F-482B-B205-50AC764C04FA}"/>
    <cellStyle name="20% - Accent3 6 5" xfId="18027" xr:uid="{CB60D0CD-BE0A-4F68-8270-55A0A6A4D341}"/>
    <cellStyle name="20% - Accent3 6 6" xfId="26474" xr:uid="{1273007B-79B3-4F9E-8D53-6996DD6666DA}"/>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21C284C8-622A-4187-9665-6A40C609947E}"/>
    <cellStyle name="20% - Accent3 7 2 2 3" xfId="24802" xr:uid="{52E51BCA-2C84-4265-B4FA-15661FFC7BE3}"/>
    <cellStyle name="20% - Accent3 7 2 2 4" xfId="33249" xr:uid="{1B0742FC-B80C-4ACB-BFFA-2F7B271F9CEB}"/>
    <cellStyle name="20% - Accent3 7 2 3" xfId="12137" xr:uid="{504A0170-6ADE-4087-BC3F-698E8CA8EBD3}"/>
    <cellStyle name="20% - Accent3 7 2 4" xfId="20585" xr:uid="{00BA3F1B-011C-4571-845C-BFC54A52C07F}"/>
    <cellStyle name="20% - Accent3 7 2 5" xfId="29032" xr:uid="{FA0438A1-2B8A-4B6A-A309-639949395A5F}"/>
    <cellStyle name="20% - Accent3 7 3" xfId="5760" xr:uid="{00000000-0005-0000-0000-0000D9010000}"/>
    <cellStyle name="20% - Accent3 7 3 2" xfId="14210" xr:uid="{05142848-67A7-434C-8DF3-DB43EC47BBA2}"/>
    <cellStyle name="20% - Accent3 7 3 3" xfId="22657" xr:uid="{261835D6-260C-48CB-BBC5-C6DE1E807591}"/>
    <cellStyle name="20% - Accent3 7 3 4" xfId="31104" xr:uid="{5FE1C020-B92C-4D64-8385-727518C718E3}"/>
    <cellStyle name="20% - Accent3 7 4" xfId="9992" xr:uid="{24962860-771F-422C-A2FE-A0AE6C6413FE}"/>
    <cellStyle name="20% - Accent3 7 5" xfId="18440" xr:uid="{E5F625D0-2A49-40D4-9D9A-F331356169BA}"/>
    <cellStyle name="20% - Accent3 7 6" xfId="26887" xr:uid="{F1FA7151-F29A-4B75-9B5D-3CBE417D3FFF}"/>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DE1878B3-3B34-4DA5-90F7-57EF5993EE58}"/>
    <cellStyle name="20% - Accent3 8 2 2 3" xfId="25215" xr:uid="{FDCBCF40-B26C-4205-8656-5F2DBA026D8F}"/>
    <cellStyle name="20% - Accent3 8 2 2 4" xfId="33662" xr:uid="{82BFB10B-A56C-4A51-B0C9-5987C01AE386}"/>
    <cellStyle name="20% - Accent3 8 2 3" xfId="12550" xr:uid="{724F9B65-28C5-4FAE-8BF1-2AA2D8C608B9}"/>
    <cellStyle name="20% - Accent3 8 2 4" xfId="20998" xr:uid="{C07A9F40-6AE9-46E2-A972-F4F43AE330D4}"/>
    <cellStyle name="20% - Accent3 8 2 5" xfId="29445" xr:uid="{0A859CBC-958B-4E76-9526-DDA01FA391C4}"/>
    <cellStyle name="20% - Accent3 8 3" xfId="6173" xr:uid="{00000000-0005-0000-0000-0000DD010000}"/>
    <cellStyle name="20% - Accent3 8 3 2" xfId="14623" xr:uid="{1498C97F-0065-44FE-B471-7E5D0337AB56}"/>
    <cellStyle name="20% - Accent3 8 3 3" xfId="23070" xr:uid="{9D8E61CC-7D81-4BA1-8D9C-50A21532B778}"/>
    <cellStyle name="20% - Accent3 8 3 4" xfId="31517" xr:uid="{6879C77F-AAAB-4E22-AA94-97A39A9D410B}"/>
    <cellStyle name="20% - Accent3 8 4" xfId="10405" xr:uid="{44D84273-27E7-49EE-BA91-147BF01CAFE4}"/>
    <cellStyle name="20% - Accent3 8 5" xfId="18853" xr:uid="{7464528D-7E35-4873-A4E2-5555B9D5BC2E}"/>
    <cellStyle name="20% - Accent3 8 6" xfId="27300" xr:uid="{C6A0B997-F833-4FA4-93DB-2B877B01FACE}"/>
    <cellStyle name="20% - Accent3 9" xfId="2280" xr:uid="{00000000-0005-0000-0000-0000DE010000}"/>
    <cellStyle name="20% - Accent3 9 2" xfId="6586" xr:uid="{00000000-0005-0000-0000-0000DF010000}"/>
    <cellStyle name="20% - Accent3 9 2 2" xfId="15036" xr:uid="{76D1BC3C-1BA0-438D-9923-2FD9F49086F5}"/>
    <cellStyle name="20% - Accent3 9 2 3" xfId="23483" xr:uid="{9666A51D-E94E-4068-AC54-6D8CA220BB57}"/>
    <cellStyle name="20% - Accent3 9 2 4" xfId="31930" xr:uid="{A47E0CC1-0EE5-48CF-AD37-F98ABDF9FC21}"/>
    <cellStyle name="20% - Accent3 9 3" xfId="10818" xr:uid="{FBECA75A-DA31-4DC5-A62F-B861AA052F07}"/>
    <cellStyle name="20% - Accent3 9 4" xfId="19266" xr:uid="{615671D5-9AF3-4A0F-A2ED-D1588F43D946}"/>
    <cellStyle name="20% - Accent3 9 5" xfId="27713" xr:uid="{437306B1-2A26-40A1-936F-CF5E06013FAF}"/>
    <cellStyle name="20% - Accent4" xfId="25" builtinId="42" customBuiltin="1"/>
    <cellStyle name="20% - Accent4 10" xfId="4528" xr:uid="{00000000-0005-0000-0000-0000E1010000}"/>
    <cellStyle name="20% - Accent4 10 2" xfId="12978" xr:uid="{E31D3EF0-BC4B-4272-A0AF-08843773708E}"/>
    <cellStyle name="20% - Accent4 10 3" xfId="21425" xr:uid="{3A6D1DF4-0F2E-4B8D-AA8B-2114BD85C3A9}"/>
    <cellStyle name="20% - Accent4 10 4" xfId="29872" xr:uid="{8A82111F-9F0C-486B-8DB4-2E9F03D41D1F}"/>
    <cellStyle name="20% - Accent4 11" xfId="8760" xr:uid="{A0194644-5277-4033-BDE9-D12F6A210773}"/>
    <cellStyle name="20% - Accent4 12" xfId="17208" xr:uid="{3EF08874-9123-410F-90A0-2B1A5D0D448D}"/>
    <cellStyle name="20% - Accent4 13" xfId="25655" xr:uid="{4FF9E81D-7BEC-4F81-BA1B-6026CFEBD468}"/>
    <cellStyle name="20% - Accent4 2" xfId="26" xr:uid="{00000000-0005-0000-0000-0000E2010000}"/>
    <cellStyle name="20% - Accent4 2 10" xfId="8761" xr:uid="{A0565607-D616-4F4C-B7A7-D9B1336D52AF}"/>
    <cellStyle name="20% - Accent4 2 11" xfId="17209" xr:uid="{0AD41956-B15A-4995-91E1-F4F68D0EF957}"/>
    <cellStyle name="20% - Accent4 2 12" xfId="25656" xr:uid="{5E6E9FE8-596B-46D7-A531-15022C1C437E}"/>
    <cellStyle name="20% - Accent4 2 2" xfId="27" xr:uid="{00000000-0005-0000-0000-0000E3010000}"/>
    <cellStyle name="20% - Accent4 2 2 10" xfId="17210" xr:uid="{B08660FC-A77C-4FE0-AE00-14FFAC0AE1BB}"/>
    <cellStyle name="20% - Accent4 2 2 11" xfId="25657" xr:uid="{8DBB3C01-0E19-440E-875C-E23143631DB7}"/>
    <cellStyle name="20% - Accent4 2 2 2" xfId="28" xr:uid="{00000000-0005-0000-0000-0000E4010000}"/>
    <cellStyle name="20% - Accent4 2 2 2 10" xfId="25658" xr:uid="{2ACB3998-7A32-4A2B-BD7C-A6F95FEC7CCF}"/>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B56DE277-FB67-4344-99C7-D99CCCEBD2BD}"/>
    <cellStyle name="20% - Accent4 2 2 2 2 2 2 3" xfId="23987" xr:uid="{64D14E5B-5FBE-434A-B48D-4E44C0AD19A3}"/>
    <cellStyle name="20% - Accent4 2 2 2 2 2 2 4" xfId="32434" xr:uid="{694FBC29-DA0C-4778-8D78-EDBC6920D2A7}"/>
    <cellStyle name="20% - Accent4 2 2 2 2 2 3" xfId="11322" xr:uid="{30179CFE-88C9-40BE-B4DC-77EDF7DC1DC0}"/>
    <cellStyle name="20% - Accent4 2 2 2 2 2 4" xfId="19770" xr:uid="{BCB6CC59-C55D-4C8F-93F5-17A72B9486A2}"/>
    <cellStyle name="20% - Accent4 2 2 2 2 2 5" xfId="28217" xr:uid="{892D21CB-D947-428E-A9E1-101BBDB455A2}"/>
    <cellStyle name="20% - Accent4 2 2 2 2 3" xfId="4945" xr:uid="{00000000-0005-0000-0000-0000E8010000}"/>
    <cellStyle name="20% - Accent4 2 2 2 2 3 2" xfId="13395" xr:uid="{CC149E5B-0617-4464-84EA-CA475BDD430E}"/>
    <cellStyle name="20% - Accent4 2 2 2 2 3 3" xfId="21842" xr:uid="{748440D0-DD89-43B3-8F5B-DA1BA258C4C6}"/>
    <cellStyle name="20% - Accent4 2 2 2 2 3 4" xfId="30289" xr:uid="{CA414CD5-B4F3-4D04-BB4A-296B69B0DECA}"/>
    <cellStyle name="20% - Accent4 2 2 2 2 4" xfId="9177" xr:uid="{D0768F5C-AE74-4C68-9140-28D45FCDADB8}"/>
    <cellStyle name="20% - Accent4 2 2 2 2 5" xfId="17625" xr:uid="{C0028523-0981-4156-9A3F-7012E23F9575}"/>
    <cellStyle name="20% - Accent4 2 2 2 2 6" xfId="26072" xr:uid="{ACFC0D5C-B4CE-4B67-A903-E8379346F3D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6446F77B-088D-4D4D-B664-F8B3B2483824}"/>
    <cellStyle name="20% - Accent4 2 2 2 3 2 2 3" xfId="24400" xr:uid="{3CC10856-41A7-4623-9193-2F266EA44AED}"/>
    <cellStyle name="20% - Accent4 2 2 2 3 2 2 4" xfId="32847" xr:uid="{796341B4-E6CA-4BB1-99CC-067EEF09BE5E}"/>
    <cellStyle name="20% - Accent4 2 2 2 3 2 3" xfId="11735" xr:uid="{4DFDB578-43C0-40AA-A277-6EABDC27D5D6}"/>
    <cellStyle name="20% - Accent4 2 2 2 3 2 4" xfId="20183" xr:uid="{3AB6F3D8-1B0F-46ED-AFAF-85DD0557959C}"/>
    <cellStyle name="20% - Accent4 2 2 2 3 2 5" xfId="28630" xr:uid="{EEF325FC-A47A-4183-8196-E3E5A74A06EF}"/>
    <cellStyle name="20% - Accent4 2 2 2 3 3" xfId="5358" xr:uid="{00000000-0005-0000-0000-0000EC010000}"/>
    <cellStyle name="20% - Accent4 2 2 2 3 3 2" xfId="13808" xr:uid="{0647A1E8-02BF-48FB-B464-F932CACF0E2D}"/>
    <cellStyle name="20% - Accent4 2 2 2 3 3 3" xfId="22255" xr:uid="{97A0C529-679E-48ED-B2C2-B70987223C2B}"/>
    <cellStyle name="20% - Accent4 2 2 2 3 3 4" xfId="30702" xr:uid="{9DB1D6C9-685D-42B4-8A5E-B9A5466FE3BE}"/>
    <cellStyle name="20% - Accent4 2 2 2 3 4" xfId="9590" xr:uid="{ADB575A4-DF5D-436D-8070-CDB774FD4C5E}"/>
    <cellStyle name="20% - Accent4 2 2 2 3 5" xfId="18038" xr:uid="{60A0BA5B-5159-4535-8033-F52609FAC986}"/>
    <cellStyle name="20% - Accent4 2 2 2 3 6" xfId="26485" xr:uid="{4CC1762F-E5BA-404B-9304-6F95780BAED4}"/>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E1F990BF-2AB3-4247-B940-74F7CB4AA955}"/>
    <cellStyle name="20% - Accent4 2 2 2 4 2 2 3" xfId="24813" xr:uid="{9DD6CD2E-54CE-4A1D-B5EB-71D224305803}"/>
    <cellStyle name="20% - Accent4 2 2 2 4 2 2 4" xfId="33260" xr:uid="{6B05AB84-E399-4CEE-BC7A-14B7567F6F0C}"/>
    <cellStyle name="20% - Accent4 2 2 2 4 2 3" xfId="12148" xr:uid="{ACF3F389-4B18-4861-B72F-4C581E8AD034}"/>
    <cellStyle name="20% - Accent4 2 2 2 4 2 4" xfId="20596" xr:uid="{A8AA4BC0-E303-497F-BEC4-715BFB18A50E}"/>
    <cellStyle name="20% - Accent4 2 2 2 4 2 5" xfId="29043" xr:uid="{72262E1B-874E-4D9B-8A2C-D9E7B6EFA0BA}"/>
    <cellStyle name="20% - Accent4 2 2 2 4 3" xfId="5771" xr:uid="{00000000-0005-0000-0000-0000F0010000}"/>
    <cellStyle name="20% - Accent4 2 2 2 4 3 2" xfId="14221" xr:uid="{B2A67D57-9A30-430C-84B2-87AD62B69DBA}"/>
    <cellStyle name="20% - Accent4 2 2 2 4 3 3" xfId="22668" xr:uid="{E2B87BF6-C0E4-40F1-9D10-9263D879F612}"/>
    <cellStyle name="20% - Accent4 2 2 2 4 3 4" xfId="31115" xr:uid="{E8DF5194-7953-4C82-8951-ABA874C8FB73}"/>
    <cellStyle name="20% - Accent4 2 2 2 4 4" xfId="10003" xr:uid="{C3C047CD-3871-4412-82F8-EAA082EEB5C8}"/>
    <cellStyle name="20% - Accent4 2 2 2 4 5" xfId="18451" xr:uid="{56C4DBF6-721C-4502-94B8-3DB8D6B5159F}"/>
    <cellStyle name="20% - Accent4 2 2 2 4 6" xfId="26898" xr:uid="{C7D4EB28-6959-49CD-870C-C614AFB45F44}"/>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B3C6C51F-B07F-43C7-8403-B841045D26C7}"/>
    <cellStyle name="20% - Accent4 2 2 2 5 2 2 3" xfId="25226" xr:uid="{0B9989C8-066D-412E-B244-7D89DC430E25}"/>
    <cellStyle name="20% - Accent4 2 2 2 5 2 2 4" xfId="33673" xr:uid="{681ED5D6-98FC-491C-B812-1273E533047F}"/>
    <cellStyle name="20% - Accent4 2 2 2 5 2 3" xfId="12561" xr:uid="{2BFA48C8-87F4-4E40-BFFA-F981D1BFB2EF}"/>
    <cellStyle name="20% - Accent4 2 2 2 5 2 4" xfId="21009" xr:uid="{7A906734-DE2C-438B-A6A7-59522ED55999}"/>
    <cellStyle name="20% - Accent4 2 2 2 5 2 5" xfId="29456" xr:uid="{73098CE4-7854-4557-93AF-136518CC9366}"/>
    <cellStyle name="20% - Accent4 2 2 2 5 3" xfId="6184" xr:uid="{00000000-0005-0000-0000-0000F4010000}"/>
    <cellStyle name="20% - Accent4 2 2 2 5 3 2" xfId="14634" xr:uid="{054028E7-6CEF-4323-ADFD-347B2D3B7920}"/>
    <cellStyle name="20% - Accent4 2 2 2 5 3 3" xfId="23081" xr:uid="{E78971E6-5651-4779-9472-BFDAAA58D017}"/>
    <cellStyle name="20% - Accent4 2 2 2 5 3 4" xfId="31528" xr:uid="{A8C34AEE-FE59-4C97-A5C8-F4AAF0994A07}"/>
    <cellStyle name="20% - Accent4 2 2 2 5 4" xfId="10416" xr:uid="{24AC1FE4-1C51-4329-BAC6-549A6C7A603F}"/>
    <cellStyle name="20% - Accent4 2 2 2 5 5" xfId="18864" xr:uid="{649A685E-5816-4ADA-B8D9-C8F01DCD4487}"/>
    <cellStyle name="20% - Accent4 2 2 2 5 6" xfId="27311" xr:uid="{D013B702-974A-40B3-B759-CCAC55415606}"/>
    <cellStyle name="20% - Accent4 2 2 2 6" xfId="2291" xr:uid="{00000000-0005-0000-0000-0000F5010000}"/>
    <cellStyle name="20% - Accent4 2 2 2 6 2" xfId="6597" xr:uid="{00000000-0005-0000-0000-0000F6010000}"/>
    <cellStyle name="20% - Accent4 2 2 2 6 2 2" xfId="15047" xr:uid="{16E47220-74D2-4456-ABD1-40E6FFE3DC6E}"/>
    <cellStyle name="20% - Accent4 2 2 2 6 2 3" xfId="23494" xr:uid="{8B888A92-40F6-40FE-B574-53CD80EBCB84}"/>
    <cellStyle name="20% - Accent4 2 2 2 6 2 4" xfId="31941" xr:uid="{78EA8DFE-E8B7-462B-B37F-3C3D9222D1C5}"/>
    <cellStyle name="20% - Accent4 2 2 2 6 3" xfId="10829" xr:uid="{61891640-E6E9-4ACA-9574-9A4A21FF434A}"/>
    <cellStyle name="20% - Accent4 2 2 2 6 4" xfId="19277" xr:uid="{3A2D385F-C30B-474A-B25C-20F5B4F32660}"/>
    <cellStyle name="20% - Accent4 2 2 2 6 5" xfId="27724" xr:uid="{08B5BB47-968C-49D0-BAB9-4B8FD42553C2}"/>
    <cellStyle name="20% - Accent4 2 2 2 7" xfId="4531" xr:uid="{00000000-0005-0000-0000-0000F7010000}"/>
    <cellStyle name="20% - Accent4 2 2 2 7 2" xfId="12981" xr:uid="{B2222EEE-A8AC-49C6-93FE-E5264F02CC3C}"/>
    <cellStyle name="20% - Accent4 2 2 2 7 3" xfId="21428" xr:uid="{C090B9B2-1FD0-4208-A738-D838F2841F2B}"/>
    <cellStyle name="20% - Accent4 2 2 2 7 4" xfId="29875" xr:uid="{A9B5E6D3-04B5-4A23-91CA-D0C8E381F950}"/>
    <cellStyle name="20% - Accent4 2 2 2 8" xfId="8763" xr:uid="{1A4DAA13-31BC-4A24-B123-978F2D20839B}"/>
    <cellStyle name="20% - Accent4 2 2 2 9" xfId="17211" xr:uid="{D8FA6CAC-3F25-4E48-ACE4-A86999DEFD01}"/>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62536947-6FA3-4119-AC2B-756FAB1A0F5D}"/>
    <cellStyle name="20% - Accent4 2 2 3 2 2 3" xfId="23986" xr:uid="{7B432D4A-F4F8-4C85-8E24-1D47E5037643}"/>
    <cellStyle name="20% - Accent4 2 2 3 2 2 4" xfId="32433" xr:uid="{969576B1-5CFD-41E7-AF5A-631179B5D4FF}"/>
    <cellStyle name="20% - Accent4 2 2 3 2 3" xfId="11321" xr:uid="{B3DE4352-DE88-42F0-8643-111CBA61F510}"/>
    <cellStyle name="20% - Accent4 2 2 3 2 4" xfId="19769" xr:uid="{38D134C0-10EB-4DB3-9C06-FE61AA11A3CC}"/>
    <cellStyle name="20% - Accent4 2 2 3 2 5" xfId="28216" xr:uid="{876434E7-53E5-43E7-9A28-95D21CAC3199}"/>
    <cellStyle name="20% - Accent4 2 2 3 3" xfId="4944" xr:uid="{00000000-0005-0000-0000-0000FB010000}"/>
    <cellStyle name="20% - Accent4 2 2 3 3 2" xfId="13394" xr:uid="{86B1DD7B-5376-4BCF-B420-590F4F339CF7}"/>
    <cellStyle name="20% - Accent4 2 2 3 3 3" xfId="21841" xr:uid="{55E6970D-3213-4A72-9D5C-666DA07D239F}"/>
    <cellStyle name="20% - Accent4 2 2 3 3 4" xfId="30288" xr:uid="{801A0A78-AB83-4EDB-8CFD-C03A45C3407E}"/>
    <cellStyle name="20% - Accent4 2 2 3 4" xfId="9176" xr:uid="{C7BCEB06-6049-495B-9A18-4581DD87151B}"/>
    <cellStyle name="20% - Accent4 2 2 3 5" xfId="17624" xr:uid="{F10F8ED7-0141-4D74-92BD-F21AA46D900F}"/>
    <cellStyle name="20% - Accent4 2 2 3 6" xfId="26071" xr:uid="{1C3ADE88-5456-4FFB-B96A-F91A35A69DA1}"/>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B61AAEBF-AB42-4929-A8B7-4F1779F35E5F}"/>
    <cellStyle name="20% - Accent4 2 2 4 2 2 3" xfId="24399" xr:uid="{D0D207FD-5E71-43AE-8890-C281AA91F6EF}"/>
    <cellStyle name="20% - Accent4 2 2 4 2 2 4" xfId="32846" xr:uid="{E4BB0562-C491-40B2-9A42-0BB5DED312B5}"/>
    <cellStyle name="20% - Accent4 2 2 4 2 3" xfId="11734" xr:uid="{55411655-C3A5-455C-8346-F429FE2FD280}"/>
    <cellStyle name="20% - Accent4 2 2 4 2 4" xfId="20182" xr:uid="{9E4FCAEF-10BC-4FA2-B332-3C3803E2794B}"/>
    <cellStyle name="20% - Accent4 2 2 4 2 5" xfId="28629" xr:uid="{9E78385A-4ABE-4E8E-BDAF-EC2AA603ACD3}"/>
    <cellStyle name="20% - Accent4 2 2 4 3" xfId="5357" xr:uid="{00000000-0005-0000-0000-0000FF010000}"/>
    <cellStyle name="20% - Accent4 2 2 4 3 2" xfId="13807" xr:uid="{2FBEA28E-1606-443C-BE36-79A5C89F81B2}"/>
    <cellStyle name="20% - Accent4 2 2 4 3 3" xfId="22254" xr:uid="{B834959C-45AE-47D3-A0E2-1D00B181A1D2}"/>
    <cellStyle name="20% - Accent4 2 2 4 3 4" xfId="30701" xr:uid="{C6D78F23-6D42-4D7E-8365-F00CCBA739E6}"/>
    <cellStyle name="20% - Accent4 2 2 4 4" xfId="9589" xr:uid="{DBF35463-21EF-4D01-BF30-0DED5BFA124E}"/>
    <cellStyle name="20% - Accent4 2 2 4 5" xfId="18037" xr:uid="{88B6FA51-DD94-4F61-99C2-07C040E83595}"/>
    <cellStyle name="20% - Accent4 2 2 4 6" xfId="26484" xr:uid="{E986D982-1615-4455-AAD4-D8AB6ED6B5EE}"/>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7E4C896F-D7B3-4CCE-95AB-78642D120E6B}"/>
    <cellStyle name="20% - Accent4 2 2 5 2 2 3" xfId="24812" xr:uid="{25D38249-A638-4556-976B-B10461416CE7}"/>
    <cellStyle name="20% - Accent4 2 2 5 2 2 4" xfId="33259" xr:uid="{AAFA3AF6-6F44-4AC0-AB10-125BC1FA18E2}"/>
    <cellStyle name="20% - Accent4 2 2 5 2 3" xfId="12147" xr:uid="{1FD8562B-4025-4739-8DD5-063E1F9F0ADD}"/>
    <cellStyle name="20% - Accent4 2 2 5 2 4" xfId="20595" xr:uid="{24CE04E3-144B-4731-9B23-CC5A242CA59F}"/>
    <cellStyle name="20% - Accent4 2 2 5 2 5" xfId="29042" xr:uid="{0E0DACF3-811A-44A5-8427-3749B393D18E}"/>
    <cellStyle name="20% - Accent4 2 2 5 3" xfId="5770" xr:uid="{00000000-0005-0000-0000-000003020000}"/>
    <cellStyle name="20% - Accent4 2 2 5 3 2" xfId="14220" xr:uid="{30C39428-1C19-4B76-AB7A-1DD4BADD8B5C}"/>
    <cellStyle name="20% - Accent4 2 2 5 3 3" xfId="22667" xr:uid="{00E0D90C-8C4D-4044-805C-4F4E3927DD72}"/>
    <cellStyle name="20% - Accent4 2 2 5 3 4" xfId="31114" xr:uid="{98092CB5-D982-4A5D-B19A-0428DE2DC82C}"/>
    <cellStyle name="20% - Accent4 2 2 5 4" xfId="10002" xr:uid="{8DB15E90-A41B-490E-BFA5-3199BC551165}"/>
    <cellStyle name="20% - Accent4 2 2 5 5" xfId="18450" xr:uid="{F09373A0-156B-4486-9507-79F737EA086F}"/>
    <cellStyle name="20% - Accent4 2 2 5 6" xfId="26897" xr:uid="{5060826C-9B94-4614-9842-99E67DB9F0DE}"/>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1CF7F499-4683-4D60-8EC9-8D6675EB90CB}"/>
    <cellStyle name="20% - Accent4 2 2 6 2 2 3" xfId="25225" xr:uid="{6BADE727-E132-490B-A5F0-BF7EF639D7AE}"/>
    <cellStyle name="20% - Accent4 2 2 6 2 2 4" xfId="33672" xr:uid="{445407B5-9008-4116-A6F7-593249B73B30}"/>
    <cellStyle name="20% - Accent4 2 2 6 2 3" xfId="12560" xr:uid="{1D88AD13-F315-422D-9766-60C4BA5BD9FF}"/>
    <cellStyle name="20% - Accent4 2 2 6 2 4" xfId="21008" xr:uid="{C29B2293-9409-411C-B08B-8A36699D6B9C}"/>
    <cellStyle name="20% - Accent4 2 2 6 2 5" xfId="29455" xr:uid="{CCADEDD9-D4BE-4C4F-BFFD-943160ADBD4A}"/>
    <cellStyle name="20% - Accent4 2 2 6 3" xfId="6183" xr:uid="{00000000-0005-0000-0000-000007020000}"/>
    <cellStyle name="20% - Accent4 2 2 6 3 2" xfId="14633" xr:uid="{8189896E-C41F-46A7-A64B-44E750A804A1}"/>
    <cellStyle name="20% - Accent4 2 2 6 3 3" xfId="23080" xr:uid="{9457A8BC-1B7D-404D-8CE5-2B931F8B43EA}"/>
    <cellStyle name="20% - Accent4 2 2 6 3 4" xfId="31527" xr:uid="{D06F3501-DDE0-4C9F-9799-30AB00248AA6}"/>
    <cellStyle name="20% - Accent4 2 2 6 4" xfId="10415" xr:uid="{FDB1F884-355C-4613-8F70-808E8D34EFAC}"/>
    <cellStyle name="20% - Accent4 2 2 6 5" xfId="18863" xr:uid="{B5F8B0BA-5CE2-47A7-859B-D0641BD03C9E}"/>
    <cellStyle name="20% - Accent4 2 2 6 6" xfId="27310" xr:uid="{EB2FD49E-7B3C-45A2-8C4F-31080D14FB81}"/>
    <cellStyle name="20% - Accent4 2 2 7" xfId="2290" xr:uid="{00000000-0005-0000-0000-000008020000}"/>
    <cellStyle name="20% - Accent4 2 2 7 2" xfId="6596" xr:uid="{00000000-0005-0000-0000-000009020000}"/>
    <cellStyle name="20% - Accent4 2 2 7 2 2" xfId="15046" xr:uid="{2D499C62-0202-4807-856C-D996CDA8FF7C}"/>
    <cellStyle name="20% - Accent4 2 2 7 2 3" xfId="23493" xr:uid="{961EBDB1-CECB-440A-89F5-6D0F9358FDB6}"/>
    <cellStyle name="20% - Accent4 2 2 7 2 4" xfId="31940" xr:uid="{647D5D1E-59A9-47D6-8F20-9831FBFA1F9E}"/>
    <cellStyle name="20% - Accent4 2 2 7 3" xfId="10828" xr:uid="{619E759C-E7F1-4815-B069-68A5173790B9}"/>
    <cellStyle name="20% - Accent4 2 2 7 4" xfId="19276" xr:uid="{57B09145-19CC-40AA-A7DB-FA07D1549E55}"/>
    <cellStyle name="20% - Accent4 2 2 7 5" xfId="27723" xr:uid="{4B719F83-2E65-4F54-BFC5-53682276E071}"/>
    <cellStyle name="20% - Accent4 2 2 8" xfId="4530" xr:uid="{00000000-0005-0000-0000-00000A020000}"/>
    <cellStyle name="20% - Accent4 2 2 8 2" xfId="12980" xr:uid="{13B4DACD-D480-4E6B-8F1D-EFB44F00F970}"/>
    <cellStyle name="20% - Accent4 2 2 8 3" xfId="21427" xr:uid="{8DDB546D-9C26-4174-8580-AC31180B755E}"/>
    <cellStyle name="20% - Accent4 2 2 8 4" xfId="29874" xr:uid="{9303FC61-D939-4841-A828-325DADDBE0A4}"/>
    <cellStyle name="20% - Accent4 2 2 9" xfId="8762" xr:uid="{C6635AA6-07C1-4245-B6F1-CA82189A52C8}"/>
    <cellStyle name="20% - Accent4 2 3" xfId="29" xr:uid="{00000000-0005-0000-0000-00000B020000}"/>
    <cellStyle name="20% - Accent4 2 3 10" xfId="25659" xr:uid="{EF53BF9C-C924-4137-8067-4D258ECDDD5C}"/>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E0793889-DC6B-46E1-B38B-D1D933C7B6DA}"/>
    <cellStyle name="20% - Accent4 2 3 2 2 2 3" xfId="23988" xr:uid="{4D051216-7C5F-4BA2-8EFE-79BA1174C165}"/>
    <cellStyle name="20% - Accent4 2 3 2 2 2 4" xfId="32435" xr:uid="{8CDD5AA5-9B93-418A-998D-BAD6144028BF}"/>
    <cellStyle name="20% - Accent4 2 3 2 2 3" xfId="11323" xr:uid="{DCE445A9-C4B5-4543-BD8F-62FAB9031EEA}"/>
    <cellStyle name="20% - Accent4 2 3 2 2 4" xfId="19771" xr:uid="{8911616B-57FE-4D3B-8A80-687D71C8898A}"/>
    <cellStyle name="20% - Accent4 2 3 2 2 5" xfId="28218" xr:uid="{F70395B4-E79C-45DA-ADB9-4F5AD7328F72}"/>
    <cellStyle name="20% - Accent4 2 3 2 3" xfId="4946" xr:uid="{00000000-0005-0000-0000-00000F020000}"/>
    <cellStyle name="20% - Accent4 2 3 2 3 2" xfId="13396" xr:uid="{88B03BD3-6ED3-44F4-9181-21D506751F1B}"/>
    <cellStyle name="20% - Accent4 2 3 2 3 3" xfId="21843" xr:uid="{9700D076-E071-49DB-B1F1-848A25C6B878}"/>
    <cellStyle name="20% - Accent4 2 3 2 3 4" xfId="30290" xr:uid="{128865FC-6520-4D7E-8B6C-585ACEE9825E}"/>
    <cellStyle name="20% - Accent4 2 3 2 4" xfId="9178" xr:uid="{81DFAD5D-955E-41A8-AFB4-38DFBB26E04E}"/>
    <cellStyle name="20% - Accent4 2 3 2 5" xfId="17626" xr:uid="{8F2A98BA-2FDB-43E3-A60F-BA797ACB2C68}"/>
    <cellStyle name="20% - Accent4 2 3 2 6" xfId="26073" xr:uid="{BACA00C7-E55F-4DE0-865B-126EDD19B146}"/>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19128FDF-BA6A-430B-A558-CE6D4F0B19E9}"/>
    <cellStyle name="20% - Accent4 2 3 3 2 2 3" xfId="24401" xr:uid="{84317340-1367-4664-908F-E0FF3DA0FB2F}"/>
    <cellStyle name="20% - Accent4 2 3 3 2 2 4" xfId="32848" xr:uid="{A9B54F62-CB57-461A-94CA-B5EB693C5762}"/>
    <cellStyle name="20% - Accent4 2 3 3 2 3" xfId="11736" xr:uid="{FAFEB98D-DE0D-48CD-A67B-8DA13A21BD21}"/>
    <cellStyle name="20% - Accent4 2 3 3 2 4" xfId="20184" xr:uid="{F9C8DC82-B63A-48A8-9A27-D8DB94C04C9B}"/>
    <cellStyle name="20% - Accent4 2 3 3 2 5" xfId="28631" xr:uid="{A1FDD759-15B5-4823-A8CE-C2715D50ECFC}"/>
    <cellStyle name="20% - Accent4 2 3 3 3" xfId="5359" xr:uid="{00000000-0005-0000-0000-000013020000}"/>
    <cellStyle name="20% - Accent4 2 3 3 3 2" xfId="13809" xr:uid="{DAC9D132-56F9-4022-A48F-2FA84333E8AF}"/>
    <cellStyle name="20% - Accent4 2 3 3 3 3" xfId="22256" xr:uid="{6B5B1735-87F4-430E-BD41-6DBF23E06313}"/>
    <cellStyle name="20% - Accent4 2 3 3 3 4" xfId="30703" xr:uid="{9BC235E7-78C2-4E03-BC5F-941FD608C9C2}"/>
    <cellStyle name="20% - Accent4 2 3 3 4" xfId="9591" xr:uid="{0DD5F7CB-3458-4B53-A1DC-B98C4F5B4F16}"/>
    <cellStyle name="20% - Accent4 2 3 3 5" xfId="18039" xr:uid="{BDC24BAA-5816-4A54-B2A7-FF326FEB63D2}"/>
    <cellStyle name="20% - Accent4 2 3 3 6" xfId="26486" xr:uid="{D178DE7A-2506-410B-BC22-0186025F5F97}"/>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ED0F8C73-C178-47DC-952C-082067C9A9EC}"/>
    <cellStyle name="20% - Accent4 2 3 4 2 2 3" xfId="24814" xr:uid="{90ABEFC9-CB05-4386-9F5F-909BBE1F2647}"/>
    <cellStyle name="20% - Accent4 2 3 4 2 2 4" xfId="33261" xr:uid="{2A741D96-F964-4AAA-94EC-5365996F74D4}"/>
    <cellStyle name="20% - Accent4 2 3 4 2 3" xfId="12149" xr:uid="{D133FEAC-55AF-4F37-90AD-A300095473E4}"/>
    <cellStyle name="20% - Accent4 2 3 4 2 4" xfId="20597" xr:uid="{D9D4506E-E1D7-43C4-AB60-8169B70C519E}"/>
    <cellStyle name="20% - Accent4 2 3 4 2 5" xfId="29044" xr:uid="{C5C05517-6A93-485E-A9D5-964BDD71C322}"/>
    <cellStyle name="20% - Accent4 2 3 4 3" xfId="5772" xr:uid="{00000000-0005-0000-0000-000017020000}"/>
    <cellStyle name="20% - Accent4 2 3 4 3 2" xfId="14222" xr:uid="{E9378F17-6CAE-4F3B-BDCF-A8145129602F}"/>
    <cellStyle name="20% - Accent4 2 3 4 3 3" xfId="22669" xr:uid="{B48FD372-90CB-4855-A940-5E49983C0889}"/>
    <cellStyle name="20% - Accent4 2 3 4 3 4" xfId="31116" xr:uid="{228C2BA8-0933-49E7-BCCD-091E4499EB7D}"/>
    <cellStyle name="20% - Accent4 2 3 4 4" xfId="10004" xr:uid="{61030846-1958-47F1-AD91-8839240B1FF2}"/>
    <cellStyle name="20% - Accent4 2 3 4 5" xfId="18452" xr:uid="{9FA1092F-0010-40E9-A15C-8E0507B1AEAF}"/>
    <cellStyle name="20% - Accent4 2 3 4 6" xfId="26899" xr:uid="{591D8477-CC24-4039-81B3-87DCDCAC6B1C}"/>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4D4DB2D6-CF54-417C-A1AA-6BF33AAC08E6}"/>
    <cellStyle name="20% - Accent4 2 3 5 2 2 3" xfId="25227" xr:uid="{708362BF-DF39-4DAB-B53A-12E71021314B}"/>
    <cellStyle name="20% - Accent4 2 3 5 2 2 4" xfId="33674" xr:uid="{F18474C7-B403-4AF8-B732-DFDAE66BB2C4}"/>
    <cellStyle name="20% - Accent4 2 3 5 2 3" xfId="12562" xr:uid="{1F83C298-658C-4938-A061-A52A48253D48}"/>
    <cellStyle name="20% - Accent4 2 3 5 2 4" xfId="21010" xr:uid="{637FA2BC-E494-4662-96D5-E43BFD6580CE}"/>
    <cellStyle name="20% - Accent4 2 3 5 2 5" xfId="29457" xr:uid="{AE788D26-130E-4444-A509-2CB5ECCA1370}"/>
    <cellStyle name="20% - Accent4 2 3 5 3" xfId="6185" xr:uid="{00000000-0005-0000-0000-00001B020000}"/>
    <cellStyle name="20% - Accent4 2 3 5 3 2" xfId="14635" xr:uid="{5AD7EECD-A6DD-4D10-9368-5E0708707912}"/>
    <cellStyle name="20% - Accent4 2 3 5 3 3" xfId="23082" xr:uid="{02B71FA0-7E3D-4D08-BB32-6DDFBC67CC4F}"/>
    <cellStyle name="20% - Accent4 2 3 5 3 4" xfId="31529" xr:uid="{E554A6D4-F382-4FB4-B908-186405341988}"/>
    <cellStyle name="20% - Accent4 2 3 5 4" xfId="10417" xr:uid="{9080A421-E257-4EE4-A080-2A1ED94B26C0}"/>
    <cellStyle name="20% - Accent4 2 3 5 5" xfId="18865" xr:uid="{E33F714B-2372-45C6-89ED-28F6DCC3C6C2}"/>
    <cellStyle name="20% - Accent4 2 3 5 6" xfId="27312" xr:uid="{F622EF39-EC7D-444C-9375-64A890453501}"/>
    <cellStyle name="20% - Accent4 2 3 6" xfId="2292" xr:uid="{00000000-0005-0000-0000-00001C020000}"/>
    <cellStyle name="20% - Accent4 2 3 6 2" xfId="6598" xr:uid="{00000000-0005-0000-0000-00001D020000}"/>
    <cellStyle name="20% - Accent4 2 3 6 2 2" xfId="15048" xr:uid="{67B1B37E-843F-4C2C-9C97-69860821D461}"/>
    <cellStyle name="20% - Accent4 2 3 6 2 3" xfId="23495" xr:uid="{78320BB2-8693-4F4A-B923-0D949280D00C}"/>
    <cellStyle name="20% - Accent4 2 3 6 2 4" xfId="31942" xr:uid="{901D443E-AC12-46E4-BE5A-9848C4A8EA23}"/>
    <cellStyle name="20% - Accent4 2 3 6 3" xfId="10830" xr:uid="{6AC83A3B-E274-40C2-BC7C-EB87F6C2AEA1}"/>
    <cellStyle name="20% - Accent4 2 3 6 4" xfId="19278" xr:uid="{78D8C017-8E2B-4940-BDDF-F02496B26AED}"/>
    <cellStyle name="20% - Accent4 2 3 6 5" xfId="27725" xr:uid="{6F554531-1AB8-4B26-A784-44CA836F4966}"/>
    <cellStyle name="20% - Accent4 2 3 7" xfId="4532" xr:uid="{00000000-0005-0000-0000-00001E020000}"/>
    <cellStyle name="20% - Accent4 2 3 7 2" xfId="12982" xr:uid="{4022B11B-6A1F-4AAF-8D6E-730998B6968F}"/>
    <cellStyle name="20% - Accent4 2 3 7 3" xfId="21429" xr:uid="{470A4AE9-96EE-420E-AE8E-CACE2772B6EC}"/>
    <cellStyle name="20% - Accent4 2 3 7 4" xfId="29876" xr:uid="{D4685705-8D64-4F63-8505-FBC15FDD5AD2}"/>
    <cellStyle name="20% - Accent4 2 3 8" xfId="8764" xr:uid="{1AA52C5F-218D-44EA-96B7-58879FD38C38}"/>
    <cellStyle name="20% - Accent4 2 3 9" xfId="17212" xr:uid="{BDC4F8EC-8143-4B79-9FEC-52830CC3F238}"/>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AED11DA8-16E1-4038-B330-7F3662562514}"/>
    <cellStyle name="20% - Accent4 2 4 2 2 3" xfId="23985" xr:uid="{098707E4-3EA0-4931-9B57-D4FFC41D7D86}"/>
    <cellStyle name="20% - Accent4 2 4 2 2 4" xfId="32432" xr:uid="{38D95B1D-E604-467A-870A-DFA2DFBF19BC}"/>
    <cellStyle name="20% - Accent4 2 4 2 3" xfId="11320" xr:uid="{3EC3A87F-70DF-44CA-9FD6-CD6F3571B023}"/>
    <cellStyle name="20% - Accent4 2 4 2 4" xfId="19768" xr:uid="{C9E53C0D-B7B8-4A69-A4B5-0BB8EECF198F}"/>
    <cellStyle name="20% - Accent4 2 4 2 5" xfId="28215" xr:uid="{EF07238F-54A6-4442-BB14-F688C7A3B681}"/>
    <cellStyle name="20% - Accent4 2 4 3" xfId="4943" xr:uid="{00000000-0005-0000-0000-000022020000}"/>
    <cellStyle name="20% - Accent4 2 4 3 2" xfId="13393" xr:uid="{A8BC088C-10E2-4DBF-A1C7-F010DF8AEB1B}"/>
    <cellStyle name="20% - Accent4 2 4 3 3" xfId="21840" xr:uid="{48DAD614-F94A-461D-9D02-4AA0ED147E99}"/>
    <cellStyle name="20% - Accent4 2 4 3 4" xfId="30287" xr:uid="{8C7FC1FB-48EC-4B78-BA20-BAF22965638E}"/>
    <cellStyle name="20% - Accent4 2 4 4" xfId="9175" xr:uid="{93FB65CD-3070-41A1-AF96-7A88C369B93B}"/>
    <cellStyle name="20% - Accent4 2 4 5" xfId="17623" xr:uid="{6523EF0D-56B7-4EE1-AA06-003C81416914}"/>
    <cellStyle name="20% - Accent4 2 4 6" xfId="26070" xr:uid="{ABA1B4B4-CC6D-45F6-B387-B88971E3330A}"/>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2FE6DD47-1C78-459F-AED2-95ADE97A8166}"/>
    <cellStyle name="20% - Accent4 2 5 2 2 3" xfId="24398" xr:uid="{7FB0C1ED-E57D-41A7-8944-CE7E0F584C86}"/>
    <cellStyle name="20% - Accent4 2 5 2 2 4" xfId="32845" xr:uid="{C4543031-B533-4B35-8369-F15E47E10571}"/>
    <cellStyle name="20% - Accent4 2 5 2 3" xfId="11733" xr:uid="{B068FA0B-3710-4533-BB14-0B120593E358}"/>
    <cellStyle name="20% - Accent4 2 5 2 4" xfId="20181" xr:uid="{40DD2C5F-C62D-4A8A-850F-8C7D11FBCAF9}"/>
    <cellStyle name="20% - Accent4 2 5 2 5" xfId="28628" xr:uid="{29B0D96B-69A4-463D-A345-ABA2B26F24CE}"/>
    <cellStyle name="20% - Accent4 2 5 3" xfId="5356" xr:uid="{00000000-0005-0000-0000-000026020000}"/>
    <cellStyle name="20% - Accent4 2 5 3 2" xfId="13806" xr:uid="{3A12DACE-7671-4C0F-B462-2F426473F0E0}"/>
    <cellStyle name="20% - Accent4 2 5 3 3" xfId="22253" xr:uid="{20691818-CFF0-45DF-804A-65D738D89736}"/>
    <cellStyle name="20% - Accent4 2 5 3 4" xfId="30700" xr:uid="{AC364D40-941F-4F52-9407-07BEB5EDF9A3}"/>
    <cellStyle name="20% - Accent4 2 5 4" xfId="9588" xr:uid="{3239E582-5069-4684-901D-E2FFBFFA0C82}"/>
    <cellStyle name="20% - Accent4 2 5 5" xfId="18036" xr:uid="{C3C038B2-D104-42BB-B5D9-06A878527766}"/>
    <cellStyle name="20% - Accent4 2 5 6" xfId="26483" xr:uid="{D9FCFCD2-12B2-4843-8AA6-4C405BF88947}"/>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FF0043CA-DC1F-4804-9F36-31378027CCEF}"/>
    <cellStyle name="20% - Accent4 2 6 2 2 3" xfId="24811" xr:uid="{811238B6-5BFF-45A2-A217-7E6E77068E55}"/>
    <cellStyle name="20% - Accent4 2 6 2 2 4" xfId="33258" xr:uid="{19D77647-5E7D-4CDB-8454-47445F49FAE7}"/>
    <cellStyle name="20% - Accent4 2 6 2 3" xfId="12146" xr:uid="{A6E90529-3C46-4BD9-9C2E-44719E26E594}"/>
    <cellStyle name="20% - Accent4 2 6 2 4" xfId="20594" xr:uid="{54CD6330-0B22-4BA9-9A94-7F39E4D1CD13}"/>
    <cellStyle name="20% - Accent4 2 6 2 5" xfId="29041" xr:uid="{BB82B4BF-EADE-4732-B227-928A62616FB2}"/>
    <cellStyle name="20% - Accent4 2 6 3" xfId="5769" xr:uid="{00000000-0005-0000-0000-00002A020000}"/>
    <cellStyle name="20% - Accent4 2 6 3 2" xfId="14219" xr:uid="{1F2C7F75-0DA5-49F1-A8A1-447E6D38F61C}"/>
    <cellStyle name="20% - Accent4 2 6 3 3" xfId="22666" xr:uid="{74695737-A43A-41DB-BF5F-E09DA14596C5}"/>
    <cellStyle name="20% - Accent4 2 6 3 4" xfId="31113" xr:uid="{4D1C757A-5FA9-4B95-A62E-4F91B4418985}"/>
    <cellStyle name="20% - Accent4 2 6 4" xfId="10001" xr:uid="{7FFE781B-3CE8-46AF-9748-7A848DA8A0B4}"/>
    <cellStyle name="20% - Accent4 2 6 5" xfId="18449" xr:uid="{823FD97B-3303-4187-9B15-C3C1CDD22EDD}"/>
    <cellStyle name="20% - Accent4 2 6 6" xfId="26896" xr:uid="{5F220F2E-B485-44C4-BBA3-4B4391B2BB45}"/>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4DCC4A85-FA01-46CF-B172-2CCD44CBB6E8}"/>
    <cellStyle name="20% - Accent4 2 7 2 2 3" xfId="25224" xr:uid="{79B4F707-08E7-405F-8AAB-CD3B088810AB}"/>
    <cellStyle name="20% - Accent4 2 7 2 2 4" xfId="33671" xr:uid="{47C42EDB-E032-4422-B17E-6EE43B7806FB}"/>
    <cellStyle name="20% - Accent4 2 7 2 3" xfId="12559" xr:uid="{D8575249-E841-48F2-B4DC-4A62B059322B}"/>
    <cellStyle name="20% - Accent4 2 7 2 4" xfId="21007" xr:uid="{1A5B5524-D019-4794-B7D6-7D20A4D6C377}"/>
    <cellStyle name="20% - Accent4 2 7 2 5" xfId="29454" xr:uid="{BC959513-0CE4-49CE-80EA-7BCC326C98DE}"/>
    <cellStyle name="20% - Accent4 2 7 3" xfId="6182" xr:uid="{00000000-0005-0000-0000-00002E020000}"/>
    <cellStyle name="20% - Accent4 2 7 3 2" xfId="14632" xr:uid="{A704CF31-E7A0-4048-9253-E203B3AA638C}"/>
    <cellStyle name="20% - Accent4 2 7 3 3" xfId="23079" xr:uid="{C2A25529-BAD1-4948-92DC-BED1BA4DF721}"/>
    <cellStyle name="20% - Accent4 2 7 3 4" xfId="31526" xr:uid="{BA9EA91F-E612-4F18-B2D1-6AD7BEDA918C}"/>
    <cellStyle name="20% - Accent4 2 7 4" xfId="10414" xr:uid="{2DA2D08C-3E98-446D-B221-3EA310D4ACFC}"/>
    <cellStyle name="20% - Accent4 2 7 5" xfId="18862" xr:uid="{6D3DD8A5-41D5-4D71-AE0A-D941CD71062F}"/>
    <cellStyle name="20% - Accent4 2 7 6" xfId="27309" xr:uid="{AAD8F20D-495D-4FE6-B44E-16FD3FA9DB73}"/>
    <cellStyle name="20% - Accent4 2 8" xfId="2289" xr:uid="{00000000-0005-0000-0000-00002F020000}"/>
    <cellStyle name="20% - Accent4 2 8 2" xfId="6595" xr:uid="{00000000-0005-0000-0000-000030020000}"/>
    <cellStyle name="20% - Accent4 2 8 2 2" xfId="15045" xr:uid="{ABE2255F-5DA7-4F19-ADE1-5471238033E7}"/>
    <cellStyle name="20% - Accent4 2 8 2 3" xfId="23492" xr:uid="{F01FD9C6-F7BE-4513-B6EA-3AC4E01AE675}"/>
    <cellStyle name="20% - Accent4 2 8 2 4" xfId="31939" xr:uid="{F60FF713-5F50-49BC-81FE-14E63F648C15}"/>
    <cellStyle name="20% - Accent4 2 8 3" xfId="10827" xr:uid="{8922545A-0CD3-40C1-A22C-4FAD2ADED69C}"/>
    <cellStyle name="20% - Accent4 2 8 4" xfId="19275" xr:uid="{4A7B37A0-9BC8-420A-B6AA-A31BACABC4E5}"/>
    <cellStyle name="20% - Accent4 2 8 5" xfId="27722" xr:uid="{F04FD4D4-98E7-4C3D-9858-431F30543309}"/>
    <cellStyle name="20% - Accent4 2 9" xfId="4529" xr:uid="{00000000-0005-0000-0000-000031020000}"/>
    <cellStyle name="20% - Accent4 2 9 2" xfId="12979" xr:uid="{D973C062-E20D-448F-82C6-80299888CB7F}"/>
    <cellStyle name="20% - Accent4 2 9 3" xfId="21426" xr:uid="{B649F5BE-23EF-4A21-9820-5467EE99CF76}"/>
    <cellStyle name="20% - Accent4 2 9 4" xfId="29873" xr:uid="{4CDA9278-CBE7-4D7E-BF0F-30AFEAA46BFB}"/>
    <cellStyle name="20% - Accent4 3" xfId="30" xr:uid="{00000000-0005-0000-0000-000032020000}"/>
    <cellStyle name="20% - Accent4 3 10" xfId="17213" xr:uid="{91F84E13-1B8A-4C39-BC39-43FFBC789940}"/>
    <cellStyle name="20% - Accent4 3 11" xfId="25660" xr:uid="{5D922F83-537D-4421-BF76-6FA3EE502467}"/>
    <cellStyle name="20% - Accent4 3 2" xfId="31" xr:uid="{00000000-0005-0000-0000-000033020000}"/>
    <cellStyle name="20% - Accent4 3 2 10" xfId="25661" xr:uid="{8BDF07C2-6F5A-48EE-9C5E-CC4DB9AE7F2F}"/>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6033CC9D-6EEE-4742-AF85-0F0959BC3D74}"/>
    <cellStyle name="20% - Accent4 3 2 2 2 2 3" xfId="23990" xr:uid="{4B748D98-69C3-4DE5-8478-43020689FD3F}"/>
    <cellStyle name="20% - Accent4 3 2 2 2 2 4" xfId="32437" xr:uid="{82947A10-B6DE-4F9C-A5BF-AA399401241C}"/>
    <cellStyle name="20% - Accent4 3 2 2 2 3" xfId="11325" xr:uid="{1919658F-78EA-4564-AE41-DD956992B5F1}"/>
    <cellStyle name="20% - Accent4 3 2 2 2 4" xfId="19773" xr:uid="{34849C32-2B18-4029-AD6C-399ADD676270}"/>
    <cellStyle name="20% - Accent4 3 2 2 2 5" xfId="28220" xr:uid="{0B70BD99-CFF6-44B3-99D3-65A71B80F2C6}"/>
    <cellStyle name="20% - Accent4 3 2 2 3" xfId="4948" xr:uid="{00000000-0005-0000-0000-000037020000}"/>
    <cellStyle name="20% - Accent4 3 2 2 3 2" xfId="13398" xr:uid="{DC5833DB-6451-4FC0-9C1E-099D264CCC9B}"/>
    <cellStyle name="20% - Accent4 3 2 2 3 3" xfId="21845" xr:uid="{C6382C4D-E07E-4273-9696-0FDF934705A5}"/>
    <cellStyle name="20% - Accent4 3 2 2 3 4" xfId="30292" xr:uid="{E2F58C6E-D5B4-457F-BEBE-8B072313635F}"/>
    <cellStyle name="20% - Accent4 3 2 2 4" xfId="9180" xr:uid="{A381A8A3-D499-4B8A-BAEC-9DEA314483CE}"/>
    <cellStyle name="20% - Accent4 3 2 2 5" xfId="17628" xr:uid="{7F373030-1198-485D-91B1-F312F3D9C977}"/>
    <cellStyle name="20% - Accent4 3 2 2 6" xfId="26075" xr:uid="{184CB1E5-3BF1-453C-9E23-61390DF0B35E}"/>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04C06404-1808-40A1-A3E0-448AA6F58AF9}"/>
    <cellStyle name="20% - Accent4 3 2 3 2 2 3" xfId="24403" xr:uid="{A1A76DAE-EF6C-4A27-9D6F-F1893FC4EB06}"/>
    <cellStyle name="20% - Accent4 3 2 3 2 2 4" xfId="32850" xr:uid="{83EBCD3F-5FBA-4EE6-8332-F08F7C68909F}"/>
    <cellStyle name="20% - Accent4 3 2 3 2 3" xfId="11738" xr:uid="{2294B42D-4464-4573-874E-BCADFEE0BD5A}"/>
    <cellStyle name="20% - Accent4 3 2 3 2 4" xfId="20186" xr:uid="{FB0CE45B-1CDB-49E3-8291-A5B29FC10D77}"/>
    <cellStyle name="20% - Accent4 3 2 3 2 5" xfId="28633" xr:uid="{0E6C8A77-F37D-4DBC-ABA0-A9373C989A59}"/>
    <cellStyle name="20% - Accent4 3 2 3 3" xfId="5361" xr:uid="{00000000-0005-0000-0000-00003B020000}"/>
    <cellStyle name="20% - Accent4 3 2 3 3 2" xfId="13811" xr:uid="{1B2D0E3A-F075-44F6-B778-9EC800793300}"/>
    <cellStyle name="20% - Accent4 3 2 3 3 3" xfId="22258" xr:uid="{47477F96-A90E-4E3E-BE26-043864FAB74B}"/>
    <cellStyle name="20% - Accent4 3 2 3 3 4" xfId="30705" xr:uid="{42911F6B-1BE1-4A6D-BEF1-B6EF714AC873}"/>
    <cellStyle name="20% - Accent4 3 2 3 4" xfId="9593" xr:uid="{2B80C03E-A1E8-4DE1-825B-E2D4EF59DF50}"/>
    <cellStyle name="20% - Accent4 3 2 3 5" xfId="18041" xr:uid="{BA338BB1-0E29-472A-B7E3-0B793F4D3896}"/>
    <cellStyle name="20% - Accent4 3 2 3 6" xfId="26488" xr:uid="{B7AFA867-5F1D-4638-ADF9-5F68D2D62B78}"/>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4A9E12AE-21E3-4197-961B-3531A71F9FAB}"/>
    <cellStyle name="20% - Accent4 3 2 4 2 2 3" xfId="24816" xr:uid="{F7133817-F06E-4F4E-BA9B-3DFF69D8E392}"/>
    <cellStyle name="20% - Accent4 3 2 4 2 2 4" xfId="33263" xr:uid="{24F60396-F6FF-4C95-8C43-FF76F830AC77}"/>
    <cellStyle name="20% - Accent4 3 2 4 2 3" xfId="12151" xr:uid="{D67B5165-1858-4DBD-837C-C3A57F738A85}"/>
    <cellStyle name="20% - Accent4 3 2 4 2 4" xfId="20599" xr:uid="{924E215A-B466-421B-8F72-0A3F41447427}"/>
    <cellStyle name="20% - Accent4 3 2 4 2 5" xfId="29046" xr:uid="{EEDAE2C1-34F0-4B97-812B-007DF5B217D0}"/>
    <cellStyle name="20% - Accent4 3 2 4 3" xfId="5774" xr:uid="{00000000-0005-0000-0000-00003F020000}"/>
    <cellStyle name="20% - Accent4 3 2 4 3 2" xfId="14224" xr:uid="{E98DBBFD-B1AD-4A7C-B89F-46CFC2CEF834}"/>
    <cellStyle name="20% - Accent4 3 2 4 3 3" xfId="22671" xr:uid="{0B8FFBFE-2D9C-449D-AB8A-F88BC504A349}"/>
    <cellStyle name="20% - Accent4 3 2 4 3 4" xfId="31118" xr:uid="{5DD1D3F2-5384-4742-BD6B-C8B17919F819}"/>
    <cellStyle name="20% - Accent4 3 2 4 4" xfId="10006" xr:uid="{620ECD6A-1571-4AA8-BD76-FDADB8B95D70}"/>
    <cellStyle name="20% - Accent4 3 2 4 5" xfId="18454" xr:uid="{567D034B-538B-479B-B350-4BFD9F47147C}"/>
    <cellStyle name="20% - Accent4 3 2 4 6" xfId="26901" xr:uid="{60CC668C-6E80-4B58-B716-878702ADFEAC}"/>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810F5CC1-A49D-4947-A056-2B8988EFA628}"/>
    <cellStyle name="20% - Accent4 3 2 5 2 2 3" xfId="25229" xr:uid="{2AA77662-AC86-44BF-8932-E4C4109FF404}"/>
    <cellStyle name="20% - Accent4 3 2 5 2 2 4" xfId="33676" xr:uid="{D7C3ED73-92CB-452D-BFF9-C19A012A0A52}"/>
    <cellStyle name="20% - Accent4 3 2 5 2 3" xfId="12564" xr:uid="{7F386A83-B58A-4AF3-A0CF-F408559CFD3C}"/>
    <cellStyle name="20% - Accent4 3 2 5 2 4" xfId="21012" xr:uid="{D26711A6-6F2B-4D7B-B40E-DA60D5686CC1}"/>
    <cellStyle name="20% - Accent4 3 2 5 2 5" xfId="29459" xr:uid="{F86BD1D4-EFAE-4489-9C42-803C8F6398E3}"/>
    <cellStyle name="20% - Accent4 3 2 5 3" xfId="6187" xr:uid="{00000000-0005-0000-0000-000043020000}"/>
    <cellStyle name="20% - Accent4 3 2 5 3 2" xfId="14637" xr:uid="{568F2D2F-C1E6-4272-BDBA-0D5B71213C5D}"/>
    <cellStyle name="20% - Accent4 3 2 5 3 3" xfId="23084" xr:uid="{E8481110-E7A3-4579-9626-98D437FF1BD5}"/>
    <cellStyle name="20% - Accent4 3 2 5 3 4" xfId="31531" xr:uid="{538D8EC3-3558-4FF4-BC47-C3F879D3AFEA}"/>
    <cellStyle name="20% - Accent4 3 2 5 4" xfId="10419" xr:uid="{107D7480-AB97-4ED7-A7EA-6AD059F1EF28}"/>
    <cellStyle name="20% - Accent4 3 2 5 5" xfId="18867" xr:uid="{BABEFADA-37C9-4118-9290-D4F8C4D4D751}"/>
    <cellStyle name="20% - Accent4 3 2 5 6" xfId="27314" xr:uid="{593298E9-E883-446B-A45E-147BDE59BFD5}"/>
    <cellStyle name="20% - Accent4 3 2 6" xfId="2294" xr:uid="{00000000-0005-0000-0000-000044020000}"/>
    <cellStyle name="20% - Accent4 3 2 6 2" xfId="6600" xr:uid="{00000000-0005-0000-0000-000045020000}"/>
    <cellStyle name="20% - Accent4 3 2 6 2 2" xfId="15050" xr:uid="{3C774CFC-8CA8-4BEB-8ABD-E2C9DE0D1AF2}"/>
    <cellStyle name="20% - Accent4 3 2 6 2 3" xfId="23497" xr:uid="{8452D9B1-1B69-4F44-82CF-26978459C0B5}"/>
    <cellStyle name="20% - Accent4 3 2 6 2 4" xfId="31944" xr:uid="{614C246C-30E6-4FD4-AFC1-AC0D11A4F9E9}"/>
    <cellStyle name="20% - Accent4 3 2 6 3" xfId="10832" xr:uid="{43525F4A-8748-4196-A5F5-F04B891110E7}"/>
    <cellStyle name="20% - Accent4 3 2 6 4" xfId="19280" xr:uid="{1AD7412C-F59B-4E71-AF1F-40EF29717943}"/>
    <cellStyle name="20% - Accent4 3 2 6 5" xfId="27727" xr:uid="{F8AFB320-44DC-49C0-9E64-BA42A9C9E486}"/>
    <cellStyle name="20% - Accent4 3 2 7" xfId="4534" xr:uid="{00000000-0005-0000-0000-000046020000}"/>
    <cellStyle name="20% - Accent4 3 2 7 2" xfId="12984" xr:uid="{8D1C7E92-C266-4A03-BB0B-42CDADA3CA9D}"/>
    <cellStyle name="20% - Accent4 3 2 7 3" xfId="21431" xr:uid="{6F7B071B-663B-44D9-8049-83FFDC5C047A}"/>
    <cellStyle name="20% - Accent4 3 2 7 4" xfId="29878" xr:uid="{6E85CC5F-D8C3-4CE5-BFBF-95A922FCDD51}"/>
    <cellStyle name="20% - Accent4 3 2 8" xfId="8766" xr:uid="{F437AEE8-F55E-4E37-95DA-07BD9396E523}"/>
    <cellStyle name="20% - Accent4 3 2 9" xfId="17214" xr:uid="{AAA32555-DA53-4554-981D-AFE1BBAD6C0F}"/>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0DAF9908-E4A6-4F68-ADD9-478D657DBCB3}"/>
    <cellStyle name="20% - Accent4 3 3 2 2 3" xfId="23989" xr:uid="{FCA85927-C667-404B-84E0-151DA9B8E20F}"/>
    <cellStyle name="20% - Accent4 3 3 2 2 4" xfId="32436" xr:uid="{4610DBA3-BCE7-49B9-B213-EB0CA38603FC}"/>
    <cellStyle name="20% - Accent4 3 3 2 3" xfId="11324" xr:uid="{AED942F8-1915-4C95-A234-F5E88B02E4CC}"/>
    <cellStyle name="20% - Accent4 3 3 2 4" xfId="19772" xr:uid="{A6850E6E-50A2-47BD-B54F-D80C16383AD6}"/>
    <cellStyle name="20% - Accent4 3 3 2 5" xfId="28219" xr:uid="{472131C6-1B92-43E7-B3D0-C0BACD29F891}"/>
    <cellStyle name="20% - Accent4 3 3 3" xfId="4947" xr:uid="{00000000-0005-0000-0000-00004A020000}"/>
    <cellStyle name="20% - Accent4 3 3 3 2" xfId="13397" xr:uid="{0CFBBA99-9FA8-45BE-AF8C-B04857F6AB51}"/>
    <cellStyle name="20% - Accent4 3 3 3 3" xfId="21844" xr:uid="{19F89C3C-D7B8-48D4-9D26-8C060BC74FB5}"/>
    <cellStyle name="20% - Accent4 3 3 3 4" xfId="30291" xr:uid="{45F6D4F7-8C91-47F1-A19F-2BCCB62966E9}"/>
    <cellStyle name="20% - Accent4 3 3 4" xfId="9179" xr:uid="{D9DB405E-A9C9-43C0-8C39-01CD4A1CF9E2}"/>
    <cellStyle name="20% - Accent4 3 3 5" xfId="17627" xr:uid="{121D9A21-5944-44E6-95F9-7EA4A6B7719E}"/>
    <cellStyle name="20% - Accent4 3 3 6" xfId="26074" xr:uid="{5277CB75-8006-4835-AA19-3B644E172D55}"/>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E631D205-B3F0-4A19-96E8-287F429268B3}"/>
    <cellStyle name="20% - Accent4 3 4 2 2 3" xfId="24402" xr:uid="{6D5F5EB2-BD1D-4782-B25D-BA122CD3083B}"/>
    <cellStyle name="20% - Accent4 3 4 2 2 4" xfId="32849" xr:uid="{52EBB27D-C8C8-4BC4-9D61-86946D0EDEDD}"/>
    <cellStyle name="20% - Accent4 3 4 2 3" xfId="11737" xr:uid="{A1D540F8-2BF2-4ECC-BF35-D666A8ECC3D8}"/>
    <cellStyle name="20% - Accent4 3 4 2 4" xfId="20185" xr:uid="{98CE49D7-9FD2-4E97-80A5-508AEEE4C5B3}"/>
    <cellStyle name="20% - Accent4 3 4 2 5" xfId="28632" xr:uid="{7DE00EC2-674E-4DDF-B049-BCEE6A847FCD}"/>
    <cellStyle name="20% - Accent4 3 4 3" xfId="5360" xr:uid="{00000000-0005-0000-0000-00004E020000}"/>
    <cellStyle name="20% - Accent4 3 4 3 2" xfId="13810" xr:uid="{9041422D-6AEE-455D-BEE7-8E0587693DB3}"/>
    <cellStyle name="20% - Accent4 3 4 3 3" xfId="22257" xr:uid="{30F6059A-4CE5-46D6-9C38-E89C1ACFB094}"/>
    <cellStyle name="20% - Accent4 3 4 3 4" xfId="30704" xr:uid="{A506DAA9-F1E8-4A80-B54B-AE9FEC796E39}"/>
    <cellStyle name="20% - Accent4 3 4 4" xfId="9592" xr:uid="{6BC83C70-2721-45D7-9512-2048FE75D8E8}"/>
    <cellStyle name="20% - Accent4 3 4 5" xfId="18040" xr:uid="{CA70904D-4C89-454B-9E03-72828376A1DD}"/>
    <cellStyle name="20% - Accent4 3 4 6" xfId="26487" xr:uid="{5FDBBDD1-4F44-4DC2-B282-D21532AD1A73}"/>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D05F1C2E-F502-4200-A9EC-C620CC472CC6}"/>
    <cellStyle name="20% - Accent4 3 5 2 2 3" xfId="24815" xr:uid="{29A8F1CA-9EF4-4D73-A3CD-8CE79F21A08B}"/>
    <cellStyle name="20% - Accent4 3 5 2 2 4" xfId="33262" xr:uid="{91901577-6ABF-4489-ABA2-216EA1DD176B}"/>
    <cellStyle name="20% - Accent4 3 5 2 3" xfId="12150" xr:uid="{104A27D1-739C-4C47-B825-F18E0CC8008C}"/>
    <cellStyle name="20% - Accent4 3 5 2 4" xfId="20598" xr:uid="{D43BABDD-0F13-41E4-A44B-BE64C3CEF9CF}"/>
    <cellStyle name="20% - Accent4 3 5 2 5" xfId="29045" xr:uid="{D0A5C60E-1B3A-4158-B81E-3F1ED02DC4BE}"/>
    <cellStyle name="20% - Accent4 3 5 3" xfId="5773" xr:uid="{00000000-0005-0000-0000-000052020000}"/>
    <cellStyle name="20% - Accent4 3 5 3 2" xfId="14223" xr:uid="{391866EC-46AB-40EF-BB07-267D53397D88}"/>
    <cellStyle name="20% - Accent4 3 5 3 3" xfId="22670" xr:uid="{AE665D07-3188-4F1E-A722-4661A15DDC12}"/>
    <cellStyle name="20% - Accent4 3 5 3 4" xfId="31117" xr:uid="{F420FD4A-13D7-4E45-A8DE-CB3857C4500B}"/>
    <cellStyle name="20% - Accent4 3 5 4" xfId="10005" xr:uid="{F5684B16-1690-471B-BB22-C1F7D24889AB}"/>
    <cellStyle name="20% - Accent4 3 5 5" xfId="18453" xr:uid="{CCA97CDC-5A8A-4482-94CD-2DEE7D5581FF}"/>
    <cellStyle name="20% - Accent4 3 5 6" xfId="26900" xr:uid="{543DB298-E89B-4250-B93F-279E454C8BB2}"/>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658AB851-8A44-4FE5-993B-A5E7E8F0C930}"/>
    <cellStyle name="20% - Accent4 3 6 2 2 3" xfId="25228" xr:uid="{F35E04BD-60A7-4EAC-B44D-9212C76C0296}"/>
    <cellStyle name="20% - Accent4 3 6 2 2 4" xfId="33675" xr:uid="{58727A7E-6E12-4FC7-9EC3-4EE7118DC17E}"/>
    <cellStyle name="20% - Accent4 3 6 2 3" xfId="12563" xr:uid="{F475D220-D853-490A-9800-B023587C68AC}"/>
    <cellStyle name="20% - Accent4 3 6 2 4" xfId="21011" xr:uid="{731DEF5C-2C26-4D49-9EDE-57BBC9DEC443}"/>
    <cellStyle name="20% - Accent4 3 6 2 5" xfId="29458" xr:uid="{28628F92-34E5-4037-AFF9-BDD9F2A50ABC}"/>
    <cellStyle name="20% - Accent4 3 6 3" xfId="6186" xr:uid="{00000000-0005-0000-0000-000056020000}"/>
    <cellStyle name="20% - Accent4 3 6 3 2" xfId="14636" xr:uid="{12FAABE2-53D4-42F4-9B60-29AE1F1957A3}"/>
    <cellStyle name="20% - Accent4 3 6 3 3" xfId="23083" xr:uid="{6CFB3C0C-2B87-44A1-B96A-2B2CAD6D935A}"/>
    <cellStyle name="20% - Accent4 3 6 3 4" xfId="31530" xr:uid="{A96FC82E-0F77-4AD4-AF56-25C52F43B2EC}"/>
    <cellStyle name="20% - Accent4 3 6 4" xfId="10418" xr:uid="{A3F9877D-7B63-448A-802A-D7595E1D37F6}"/>
    <cellStyle name="20% - Accent4 3 6 5" xfId="18866" xr:uid="{A8A93B9E-3E23-40B5-92FA-DE9A51F3F30C}"/>
    <cellStyle name="20% - Accent4 3 6 6" xfId="27313" xr:uid="{77C1F4F5-25EE-44FB-87A2-0AC9914D38FB}"/>
    <cellStyle name="20% - Accent4 3 7" xfId="2293" xr:uid="{00000000-0005-0000-0000-000057020000}"/>
    <cellStyle name="20% - Accent4 3 7 2" xfId="6599" xr:uid="{00000000-0005-0000-0000-000058020000}"/>
    <cellStyle name="20% - Accent4 3 7 2 2" xfId="15049" xr:uid="{5E6E877C-292A-4550-9AA4-02CCF7058EAC}"/>
    <cellStyle name="20% - Accent4 3 7 2 3" xfId="23496" xr:uid="{5BB7D4F9-20AC-4B0B-80BF-1B233B214071}"/>
    <cellStyle name="20% - Accent4 3 7 2 4" xfId="31943" xr:uid="{B248BDB4-16FE-48B6-9F5C-087FD7892EC7}"/>
    <cellStyle name="20% - Accent4 3 7 3" xfId="10831" xr:uid="{2178FFF2-5E30-4CA7-9FF6-E5B607C6C6AA}"/>
    <cellStyle name="20% - Accent4 3 7 4" xfId="19279" xr:uid="{E63D1639-3ABF-42D9-9F83-E4BC2C224DD8}"/>
    <cellStyle name="20% - Accent4 3 7 5" xfId="27726" xr:uid="{45E8E60E-8AF5-49BC-9F3F-269860EE1019}"/>
    <cellStyle name="20% - Accent4 3 8" xfId="4533" xr:uid="{00000000-0005-0000-0000-000059020000}"/>
    <cellStyle name="20% - Accent4 3 8 2" xfId="12983" xr:uid="{9CDC70D3-39D4-413A-B692-58BA26D1C5A7}"/>
    <cellStyle name="20% - Accent4 3 8 3" xfId="21430" xr:uid="{018DE482-E6C7-4029-9369-E2C5531FDEB3}"/>
    <cellStyle name="20% - Accent4 3 8 4" xfId="29877" xr:uid="{345BA7FE-029D-4E7B-95AE-D2BAB74F3CAA}"/>
    <cellStyle name="20% - Accent4 3 9" xfId="8765" xr:uid="{DD3F70DB-5E40-4F44-8919-ECA49078E5C4}"/>
    <cellStyle name="20% - Accent4 4" xfId="32" xr:uid="{00000000-0005-0000-0000-00005A020000}"/>
    <cellStyle name="20% - Accent4 4 10" xfId="25662" xr:uid="{1EE79631-8C68-408E-A209-6D85E3A6E373}"/>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598667F0-394E-4A10-B956-B9E4007E4722}"/>
    <cellStyle name="20% - Accent4 4 2 2 2 3" xfId="23991" xr:uid="{336133AF-714D-4AFE-89B4-0527557CA05E}"/>
    <cellStyle name="20% - Accent4 4 2 2 2 4" xfId="32438" xr:uid="{0EDC5A30-15B9-485B-B866-F65C96296888}"/>
    <cellStyle name="20% - Accent4 4 2 2 3" xfId="11326" xr:uid="{B6A39F9D-1CA5-46FC-8ED1-0EECFB305B84}"/>
    <cellStyle name="20% - Accent4 4 2 2 4" xfId="19774" xr:uid="{ED5DCAFA-5F96-4D49-A1AC-07B0C0DB66CA}"/>
    <cellStyle name="20% - Accent4 4 2 2 5" xfId="28221" xr:uid="{71808CEF-0F4E-4BD0-9BF8-AA9FB7F791AA}"/>
    <cellStyle name="20% - Accent4 4 2 3" xfId="4949" xr:uid="{00000000-0005-0000-0000-00005E020000}"/>
    <cellStyle name="20% - Accent4 4 2 3 2" xfId="13399" xr:uid="{0F946CC2-3A45-4280-BCF1-599A22A45FE3}"/>
    <cellStyle name="20% - Accent4 4 2 3 3" xfId="21846" xr:uid="{EC51F78A-A829-4EB9-85AE-E3034DAA88EF}"/>
    <cellStyle name="20% - Accent4 4 2 3 4" xfId="30293" xr:uid="{A99DFFC3-ACD0-45E1-B05D-6C0C67F5BDE9}"/>
    <cellStyle name="20% - Accent4 4 2 4" xfId="9181" xr:uid="{9F2C27ED-0D5E-4B78-B621-964964D4B174}"/>
    <cellStyle name="20% - Accent4 4 2 5" xfId="17629" xr:uid="{7D5B2BB4-27D1-4901-8B8A-B8EFB73F1F70}"/>
    <cellStyle name="20% - Accent4 4 2 6" xfId="26076" xr:uid="{8390D0C1-C5DC-4C4B-8354-E851DD64CF1F}"/>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177623C2-B5EF-4FAE-9073-42B85F1F327C}"/>
    <cellStyle name="20% - Accent4 4 3 2 2 3" xfId="24404" xr:uid="{853846D8-AFC2-4C9C-B2D6-AA073712DBBC}"/>
    <cellStyle name="20% - Accent4 4 3 2 2 4" xfId="32851" xr:uid="{1BADBF71-6128-4A8E-ACA1-D235176FA1A1}"/>
    <cellStyle name="20% - Accent4 4 3 2 3" xfId="11739" xr:uid="{12564493-2748-4691-9027-347EBFAC4376}"/>
    <cellStyle name="20% - Accent4 4 3 2 4" xfId="20187" xr:uid="{E6406E79-31AD-4E9F-B352-85B9AD815B39}"/>
    <cellStyle name="20% - Accent4 4 3 2 5" xfId="28634" xr:uid="{8718A8E0-5752-4EB1-B0C2-AF73A46AFE62}"/>
    <cellStyle name="20% - Accent4 4 3 3" xfId="5362" xr:uid="{00000000-0005-0000-0000-000062020000}"/>
    <cellStyle name="20% - Accent4 4 3 3 2" xfId="13812" xr:uid="{C299B4BC-9809-4085-AD4E-3C096D77B185}"/>
    <cellStyle name="20% - Accent4 4 3 3 3" xfId="22259" xr:uid="{29AD598D-64DF-48EC-9AE3-DDAFA456F36A}"/>
    <cellStyle name="20% - Accent4 4 3 3 4" xfId="30706" xr:uid="{A63BCF99-745D-496D-8E0C-E2CFE472BBF4}"/>
    <cellStyle name="20% - Accent4 4 3 4" xfId="9594" xr:uid="{0581B265-9F0F-44A2-B0E9-821330B801C9}"/>
    <cellStyle name="20% - Accent4 4 3 5" xfId="18042" xr:uid="{A59DE3D4-9984-4A49-941E-A9AD14E20EE1}"/>
    <cellStyle name="20% - Accent4 4 3 6" xfId="26489" xr:uid="{9AC0E7B0-CA96-4A71-8084-5FDFBDDA29FA}"/>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C29057D9-3C5C-4B42-86CE-0B986647E1D9}"/>
    <cellStyle name="20% - Accent4 4 4 2 2 3" xfId="24817" xr:uid="{A928B1BF-489E-4E70-8E25-82B8CC6EA018}"/>
    <cellStyle name="20% - Accent4 4 4 2 2 4" xfId="33264" xr:uid="{753E7284-FC61-4B0C-B0AF-C336F8709380}"/>
    <cellStyle name="20% - Accent4 4 4 2 3" xfId="12152" xr:uid="{94DDACF3-96A9-4AD9-8343-1384BACC541D}"/>
    <cellStyle name="20% - Accent4 4 4 2 4" xfId="20600" xr:uid="{C3132B78-BAE4-450F-B18D-8C35F29327FF}"/>
    <cellStyle name="20% - Accent4 4 4 2 5" xfId="29047" xr:uid="{D1630056-039F-4F3C-81D9-EA5CBDBA5742}"/>
    <cellStyle name="20% - Accent4 4 4 3" xfId="5775" xr:uid="{00000000-0005-0000-0000-000066020000}"/>
    <cellStyle name="20% - Accent4 4 4 3 2" xfId="14225" xr:uid="{35823EC3-30D3-4465-920A-53F4F203E5C6}"/>
    <cellStyle name="20% - Accent4 4 4 3 3" xfId="22672" xr:uid="{09AFE024-1428-41A8-A642-D5B6C8725EA9}"/>
    <cellStyle name="20% - Accent4 4 4 3 4" xfId="31119" xr:uid="{3056DEE3-DEB1-4E35-A365-6C22A97F3BBC}"/>
    <cellStyle name="20% - Accent4 4 4 4" xfId="10007" xr:uid="{7FFD5F87-FF81-419E-849A-251DCB816FC8}"/>
    <cellStyle name="20% - Accent4 4 4 5" xfId="18455" xr:uid="{FB393160-3781-4A45-A298-BF07C98E0D25}"/>
    <cellStyle name="20% - Accent4 4 4 6" xfId="26902" xr:uid="{48C911B3-4089-4F0A-9F95-816CFC8129A3}"/>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1AABCB76-4333-4688-8166-E3553D0BC87A}"/>
    <cellStyle name="20% - Accent4 4 5 2 2 3" xfId="25230" xr:uid="{177FC7F4-24D6-4039-BB03-201D13F286D0}"/>
    <cellStyle name="20% - Accent4 4 5 2 2 4" xfId="33677" xr:uid="{05378EFC-B4E7-439F-A3FF-F9777F04B8FB}"/>
    <cellStyle name="20% - Accent4 4 5 2 3" xfId="12565" xr:uid="{3F6E2EE3-DF77-4F89-855F-9D5CAA2E6DAB}"/>
    <cellStyle name="20% - Accent4 4 5 2 4" xfId="21013" xr:uid="{5E19AF52-644E-449A-8570-E4BF4E9E4630}"/>
    <cellStyle name="20% - Accent4 4 5 2 5" xfId="29460" xr:uid="{EA369748-9D0B-460C-ACE6-62CF6DC46D3E}"/>
    <cellStyle name="20% - Accent4 4 5 3" xfId="6188" xr:uid="{00000000-0005-0000-0000-00006A020000}"/>
    <cellStyle name="20% - Accent4 4 5 3 2" xfId="14638" xr:uid="{7D7A6632-C449-4184-9D2B-A9752DCA42B0}"/>
    <cellStyle name="20% - Accent4 4 5 3 3" xfId="23085" xr:uid="{61AB05C3-4437-45FC-B035-E5BE0FC94BCB}"/>
    <cellStyle name="20% - Accent4 4 5 3 4" xfId="31532" xr:uid="{F5F63293-BB06-467D-AB8F-4446F33DB746}"/>
    <cellStyle name="20% - Accent4 4 5 4" xfId="10420" xr:uid="{D05B4BA1-AFA5-4F94-B457-4881E4077862}"/>
    <cellStyle name="20% - Accent4 4 5 5" xfId="18868" xr:uid="{B25878BA-0AE1-4DF7-8B78-0A64C02D824F}"/>
    <cellStyle name="20% - Accent4 4 5 6" xfId="27315" xr:uid="{79D1757C-5007-48C4-A081-342C0D1DC176}"/>
    <cellStyle name="20% - Accent4 4 6" xfId="2295" xr:uid="{00000000-0005-0000-0000-00006B020000}"/>
    <cellStyle name="20% - Accent4 4 6 2" xfId="6601" xr:uid="{00000000-0005-0000-0000-00006C020000}"/>
    <cellStyle name="20% - Accent4 4 6 2 2" xfId="15051" xr:uid="{88970CCD-F503-4AB6-8068-CE264CA51506}"/>
    <cellStyle name="20% - Accent4 4 6 2 3" xfId="23498" xr:uid="{46492B62-153D-4066-B105-E99991197859}"/>
    <cellStyle name="20% - Accent4 4 6 2 4" xfId="31945" xr:uid="{D4A87F8E-D140-4656-A826-12F5D7C27E9B}"/>
    <cellStyle name="20% - Accent4 4 6 3" xfId="10833" xr:uid="{FBAED82F-F479-42E5-A610-DAC2BFE5E09E}"/>
    <cellStyle name="20% - Accent4 4 6 4" xfId="19281" xr:uid="{B75AF334-D479-41CD-BEF8-1CF91796BF1D}"/>
    <cellStyle name="20% - Accent4 4 6 5" xfId="27728" xr:uid="{C466EDBE-91CB-49C9-8DFB-537FDC4242F2}"/>
    <cellStyle name="20% - Accent4 4 7" xfId="4535" xr:uid="{00000000-0005-0000-0000-00006D020000}"/>
    <cellStyle name="20% - Accent4 4 7 2" xfId="12985" xr:uid="{CA342C92-5E48-494C-9866-EC05AA7DAD9B}"/>
    <cellStyle name="20% - Accent4 4 7 3" xfId="21432" xr:uid="{648DF2E2-81E3-4CCD-BF65-9AB451586812}"/>
    <cellStyle name="20% - Accent4 4 7 4" xfId="29879" xr:uid="{752B948E-1D94-4A25-BC42-532D9B9A90D5}"/>
    <cellStyle name="20% - Accent4 4 8" xfId="8767" xr:uid="{82679AED-56FF-4CA2-8C39-D9A12FBD6BC2}"/>
    <cellStyle name="20% - Accent4 4 9" xfId="17215" xr:uid="{5DC91151-948F-423B-BF5D-EA724648C253}"/>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DB42AE69-EBA7-4CFC-B2FF-C2A39226CDE3}"/>
    <cellStyle name="20% - Accent4 5 2 2 3" xfId="23984" xr:uid="{AA1D6C91-DF2B-47BD-9A0F-371CD58514DD}"/>
    <cellStyle name="20% - Accent4 5 2 2 4" xfId="32431" xr:uid="{3F7D0558-F507-4D52-A9A8-E40E1315DAD6}"/>
    <cellStyle name="20% - Accent4 5 2 3" xfId="11319" xr:uid="{63663B73-6399-421B-9B66-6E48CFE63F8D}"/>
    <cellStyle name="20% - Accent4 5 2 4" xfId="19767" xr:uid="{6802CC9C-3453-48C1-AE17-620CCDD5CC31}"/>
    <cellStyle name="20% - Accent4 5 2 5" xfId="28214" xr:uid="{4EC6C09F-CABE-42A1-9A69-BDED6951BBEE}"/>
    <cellStyle name="20% - Accent4 5 3" xfId="4942" xr:uid="{00000000-0005-0000-0000-000071020000}"/>
    <cellStyle name="20% - Accent4 5 3 2" xfId="13392" xr:uid="{35B11BB6-5FC8-4BD8-AD48-62FD10CCBAEF}"/>
    <cellStyle name="20% - Accent4 5 3 3" xfId="21839" xr:uid="{8298F503-E4E7-4721-BBCD-A88D6DCABA0A}"/>
    <cellStyle name="20% - Accent4 5 3 4" xfId="30286" xr:uid="{A9F9557F-1BAB-4D21-BB61-6CA0F80FCFF2}"/>
    <cellStyle name="20% - Accent4 5 4" xfId="9174" xr:uid="{4C7E5D5C-5804-4A08-932B-A5D6606922E8}"/>
    <cellStyle name="20% - Accent4 5 5" xfId="17622" xr:uid="{1443E575-9B31-4A3C-83D5-39D4005296EA}"/>
    <cellStyle name="20% - Accent4 5 6" xfId="26069" xr:uid="{041C9664-0133-4000-9B84-6DF46400EC75}"/>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11DA5052-0EF2-4E2F-9930-0D698243BF8E}"/>
    <cellStyle name="20% - Accent4 6 2 2 3" xfId="24397" xr:uid="{9C15DC1C-A0A6-448F-BBEE-92E44AC327BD}"/>
    <cellStyle name="20% - Accent4 6 2 2 4" xfId="32844" xr:uid="{2672D7E1-815E-4913-82E7-3233C8E63503}"/>
    <cellStyle name="20% - Accent4 6 2 3" xfId="11732" xr:uid="{2FEC3010-D04B-4A54-AC1B-60CB7FE22867}"/>
    <cellStyle name="20% - Accent4 6 2 4" xfId="20180" xr:uid="{2C91AF76-9548-41B3-8A9A-4670F85C6FC1}"/>
    <cellStyle name="20% - Accent4 6 2 5" xfId="28627" xr:uid="{5B8D4836-D45B-4E26-9E1A-DFA514711D55}"/>
    <cellStyle name="20% - Accent4 6 3" xfId="5355" xr:uid="{00000000-0005-0000-0000-000075020000}"/>
    <cellStyle name="20% - Accent4 6 3 2" xfId="13805" xr:uid="{1BF6E7DF-EA77-472F-8938-7C91CAFDC6AF}"/>
    <cellStyle name="20% - Accent4 6 3 3" xfId="22252" xr:uid="{CA48F67F-631F-4E9E-8DD2-05217FEDD8E3}"/>
    <cellStyle name="20% - Accent4 6 3 4" xfId="30699" xr:uid="{1CCAB63D-3983-4519-A8C8-EB48436E05BE}"/>
    <cellStyle name="20% - Accent4 6 4" xfId="9587" xr:uid="{6DD0A5E9-95DC-4709-9D4B-6677935A9F5D}"/>
    <cellStyle name="20% - Accent4 6 5" xfId="18035" xr:uid="{0DAD8441-9C03-4FDF-8578-3374F0DF56E2}"/>
    <cellStyle name="20% - Accent4 6 6" xfId="26482" xr:uid="{051710D8-4DB4-4148-823D-056611DDF1BE}"/>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369794C1-8F17-4265-B480-77BCB45291B6}"/>
    <cellStyle name="20% - Accent4 7 2 2 3" xfId="24810" xr:uid="{CC490AB9-DF58-43FB-9944-6D6059D137CC}"/>
    <cellStyle name="20% - Accent4 7 2 2 4" xfId="33257" xr:uid="{1ED5AA18-B09E-4E9F-B5C2-3BAC9FF076EF}"/>
    <cellStyle name="20% - Accent4 7 2 3" xfId="12145" xr:uid="{25F7E175-F66F-40B8-9B45-1BD8E2B814CB}"/>
    <cellStyle name="20% - Accent4 7 2 4" xfId="20593" xr:uid="{208BE3C2-37F4-40FA-BEB5-874C56C401E5}"/>
    <cellStyle name="20% - Accent4 7 2 5" xfId="29040" xr:uid="{BB7A5CAD-319C-4D39-B0F6-42F708B45408}"/>
    <cellStyle name="20% - Accent4 7 3" xfId="5768" xr:uid="{00000000-0005-0000-0000-000079020000}"/>
    <cellStyle name="20% - Accent4 7 3 2" xfId="14218" xr:uid="{6EB62008-118D-4FB1-B1FD-260224A8BB1B}"/>
    <cellStyle name="20% - Accent4 7 3 3" xfId="22665" xr:uid="{572A64AD-A967-4C1A-BC4B-3202ADD756A1}"/>
    <cellStyle name="20% - Accent4 7 3 4" xfId="31112" xr:uid="{0CC7DDE8-025D-4CC0-AFED-3EA4FB5C35AC}"/>
    <cellStyle name="20% - Accent4 7 4" xfId="10000" xr:uid="{8BDC25F6-3C33-4CB7-AA1C-3DC193DB58A2}"/>
    <cellStyle name="20% - Accent4 7 5" xfId="18448" xr:uid="{8115012D-A203-47A6-95EE-1CEF8CFAE73C}"/>
    <cellStyle name="20% - Accent4 7 6" xfId="26895" xr:uid="{70206E44-2971-4A84-9632-6D886036C0D6}"/>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8CD9E734-BD5F-4273-B8A9-DC469142028D}"/>
    <cellStyle name="20% - Accent4 8 2 2 3" xfId="25223" xr:uid="{CC619F68-687D-42ED-8B39-DBCE14020614}"/>
    <cellStyle name="20% - Accent4 8 2 2 4" xfId="33670" xr:uid="{17CBA3A8-5ECC-4C57-8C40-F14A63FCD16B}"/>
    <cellStyle name="20% - Accent4 8 2 3" xfId="12558" xr:uid="{1BE0633A-4D48-46C1-ADC9-C06CF892B288}"/>
    <cellStyle name="20% - Accent4 8 2 4" xfId="21006" xr:uid="{685315EF-6827-4FDC-B2D5-52B5CF69A03A}"/>
    <cellStyle name="20% - Accent4 8 2 5" xfId="29453" xr:uid="{944148EF-085C-4430-8DB3-8C29F862D6B6}"/>
    <cellStyle name="20% - Accent4 8 3" xfId="6181" xr:uid="{00000000-0005-0000-0000-00007D020000}"/>
    <cellStyle name="20% - Accent4 8 3 2" xfId="14631" xr:uid="{38005B08-9ED5-481B-A54F-AC956E765E1C}"/>
    <cellStyle name="20% - Accent4 8 3 3" xfId="23078" xr:uid="{E85AF026-307E-4E8B-BC1E-C2EECBA6638F}"/>
    <cellStyle name="20% - Accent4 8 3 4" xfId="31525" xr:uid="{226D6527-F595-4EA0-9A56-22CAA3F3EB1E}"/>
    <cellStyle name="20% - Accent4 8 4" xfId="10413" xr:uid="{0FCABE1A-C6D0-4AF8-B116-C9FD49B3F190}"/>
    <cellStyle name="20% - Accent4 8 5" xfId="18861" xr:uid="{C85071DA-8EFB-43D5-95DE-535F6D2E6AD4}"/>
    <cellStyle name="20% - Accent4 8 6" xfId="27308" xr:uid="{325CB2CA-8360-4861-8DC7-9B0F65B8DD06}"/>
    <cellStyle name="20% - Accent4 9" xfId="2288" xr:uid="{00000000-0005-0000-0000-00007E020000}"/>
    <cellStyle name="20% - Accent4 9 2" xfId="6594" xr:uid="{00000000-0005-0000-0000-00007F020000}"/>
    <cellStyle name="20% - Accent4 9 2 2" xfId="15044" xr:uid="{B0788DD5-0B53-4ED7-BEED-ECD54B293453}"/>
    <cellStyle name="20% - Accent4 9 2 3" xfId="23491" xr:uid="{87495E1D-C8FC-47CD-9213-CC2A4416C025}"/>
    <cellStyle name="20% - Accent4 9 2 4" xfId="31938" xr:uid="{C293E431-3696-482D-BEDC-90E59EACBA92}"/>
    <cellStyle name="20% - Accent4 9 3" xfId="10826" xr:uid="{3B8588F7-7E8D-425D-99AC-30B37987D06F}"/>
    <cellStyle name="20% - Accent4 9 4" xfId="19274" xr:uid="{EA68F86C-B235-4220-A15B-A9E2D7402806}"/>
    <cellStyle name="20% - Accent4 9 5" xfId="27721" xr:uid="{A0587233-5461-4879-BB23-7C18A1A7999C}"/>
    <cellStyle name="20% - Accent5" xfId="33" builtinId="46" customBuiltin="1"/>
    <cellStyle name="20% - Accent5 10" xfId="4536" xr:uid="{00000000-0005-0000-0000-000081020000}"/>
    <cellStyle name="20% - Accent5 10 2" xfId="12986" xr:uid="{E142D2A2-0C4D-4A1B-B8C9-6AF7BBE0983D}"/>
    <cellStyle name="20% - Accent5 10 3" xfId="21433" xr:uid="{102D139A-1032-44FA-98EE-63020BE1306F}"/>
    <cellStyle name="20% - Accent5 10 4" xfId="29880" xr:uid="{D2C1DF60-5D0E-4A8A-849D-831F867E2BF2}"/>
    <cellStyle name="20% - Accent5 11" xfId="8768" xr:uid="{4382EABF-205C-4A70-BB02-A643CF87205B}"/>
    <cellStyle name="20% - Accent5 12" xfId="17216" xr:uid="{477EAFC0-4231-4D1C-A067-A4BA9A60268B}"/>
    <cellStyle name="20% - Accent5 13" xfId="25663" xr:uid="{05A0EEA4-92AE-44E8-AE15-E29A57C66110}"/>
    <cellStyle name="20% - Accent5 2" xfId="34" xr:uid="{00000000-0005-0000-0000-000082020000}"/>
    <cellStyle name="20% - Accent5 2 10" xfId="8769" xr:uid="{856BE18D-4DB8-4BB4-A341-6D7280B28639}"/>
    <cellStyle name="20% - Accent5 2 11" xfId="17217" xr:uid="{49172FC8-3705-430A-A63A-73745BFF99EB}"/>
    <cellStyle name="20% - Accent5 2 12" xfId="25664" xr:uid="{DD589E4E-33E9-4C50-8E25-4922A3E14BFC}"/>
    <cellStyle name="20% - Accent5 2 2" xfId="35" xr:uid="{00000000-0005-0000-0000-000083020000}"/>
    <cellStyle name="20% - Accent5 2 2 10" xfId="17218" xr:uid="{8F02B06E-161B-46A8-8AD7-1F006CC34CB0}"/>
    <cellStyle name="20% - Accent5 2 2 11" xfId="25665" xr:uid="{B3FF7879-174E-4DA8-B5CE-2A6B60E09BC6}"/>
    <cellStyle name="20% - Accent5 2 2 2" xfId="36" xr:uid="{00000000-0005-0000-0000-000084020000}"/>
    <cellStyle name="20% - Accent5 2 2 2 10" xfId="25666" xr:uid="{23E4985C-25E8-45A0-9B6C-B67B9EC35AFD}"/>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65B22F1F-F295-4ADD-B28D-CC862D50FE80}"/>
    <cellStyle name="20% - Accent5 2 2 2 2 2 2 3" xfId="23995" xr:uid="{226E0BAD-352E-41C2-B74A-C879A949499A}"/>
    <cellStyle name="20% - Accent5 2 2 2 2 2 2 4" xfId="32442" xr:uid="{BDC300ED-AE23-4325-82EE-2EDAF89FD525}"/>
    <cellStyle name="20% - Accent5 2 2 2 2 2 3" xfId="11330" xr:uid="{407479A4-A3F9-4E24-A85C-CDABAF65FCB8}"/>
    <cellStyle name="20% - Accent5 2 2 2 2 2 4" xfId="19778" xr:uid="{735D3FC1-EAAB-4B1F-94F2-166D4521CFB8}"/>
    <cellStyle name="20% - Accent5 2 2 2 2 2 5" xfId="28225" xr:uid="{4EBF9EEE-D14B-4C2D-A110-8ADE81060A63}"/>
    <cellStyle name="20% - Accent5 2 2 2 2 3" xfId="4953" xr:uid="{00000000-0005-0000-0000-000088020000}"/>
    <cellStyle name="20% - Accent5 2 2 2 2 3 2" xfId="13403" xr:uid="{299314B8-8EFD-4414-AE98-8340CF0A6C29}"/>
    <cellStyle name="20% - Accent5 2 2 2 2 3 3" xfId="21850" xr:uid="{C7878D41-9A62-4E29-AA98-28439BB15F82}"/>
    <cellStyle name="20% - Accent5 2 2 2 2 3 4" xfId="30297" xr:uid="{3E2E690E-764E-4418-85DA-E0C73F3E7703}"/>
    <cellStyle name="20% - Accent5 2 2 2 2 4" xfId="9185" xr:uid="{AF22CC24-0DB9-4B03-AFB4-B7362B685390}"/>
    <cellStyle name="20% - Accent5 2 2 2 2 5" xfId="17633" xr:uid="{38E8ACFC-9FD5-4939-A634-2BB6DAED1396}"/>
    <cellStyle name="20% - Accent5 2 2 2 2 6" xfId="26080" xr:uid="{EC38FD24-6C58-4157-B950-A2A1EFB1A748}"/>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4E27BB70-975C-4917-BA04-5F6EE62721F8}"/>
    <cellStyle name="20% - Accent5 2 2 2 3 2 2 3" xfId="24408" xr:uid="{3BB84705-1FB0-456F-B2C6-291ED704A249}"/>
    <cellStyle name="20% - Accent5 2 2 2 3 2 2 4" xfId="32855" xr:uid="{9251A4B0-49B7-4337-95AF-43EC727084E0}"/>
    <cellStyle name="20% - Accent5 2 2 2 3 2 3" xfId="11743" xr:uid="{2F7610DA-79EC-41F4-8005-6870B1770B00}"/>
    <cellStyle name="20% - Accent5 2 2 2 3 2 4" xfId="20191" xr:uid="{F2B0ACA5-2955-4641-B9D4-A3D744F253AF}"/>
    <cellStyle name="20% - Accent5 2 2 2 3 2 5" xfId="28638" xr:uid="{6F27BD5E-597C-47F6-BDF9-DA310A145A24}"/>
    <cellStyle name="20% - Accent5 2 2 2 3 3" xfId="5366" xr:uid="{00000000-0005-0000-0000-00008C020000}"/>
    <cellStyle name="20% - Accent5 2 2 2 3 3 2" xfId="13816" xr:uid="{1620C173-D7DD-4FC9-982A-061036E33D47}"/>
    <cellStyle name="20% - Accent5 2 2 2 3 3 3" xfId="22263" xr:uid="{8A9C4AF8-CD54-4FC0-9EC2-CC4CD16672F7}"/>
    <cellStyle name="20% - Accent5 2 2 2 3 3 4" xfId="30710" xr:uid="{7E0353E5-1FA6-4EFF-9798-95BEDE3EF7E5}"/>
    <cellStyle name="20% - Accent5 2 2 2 3 4" xfId="9598" xr:uid="{E963FB0E-239C-4F3D-9A21-78A2856BC153}"/>
    <cellStyle name="20% - Accent5 2 2 2 3 5" xfId="18046" xr:uid="{BD31D166-DC06-498B-9E1E-AAEC0F6C5E64}"/>
    <cellStyle name="20% - Accent5 2 2 2 3 6" xfId="26493" xr:uid="{159EE16B-C61E-4B20-A59C-8AEDCDDDEB0E}"/>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D80EDD5A-AA87-4F5F-A355-EB26E23EBEE6}"/>
    <cellStyle name="20% - Accent5 2 2 2 4 2 2 3" xfId="24821" xr:uid="{7678FCD7-8DCF-4AC2-9E9F-FF7CF5F585C1}"/>
    <cellStyle name="20% - Accent5 2 2 2 4 2 2 4" xfId="33268" xr:uid="{F98A7918-034F-41DB-B2B3-6B2D9DBC79C0}"/>
    <cellStyle name="20% - Accent5 2 2 2 4 2 3" xfId="12156" xr:uid="{01D2B74C-8470-48E6-81E2-51B77728F1B7}"/>
    <cellStyle name="20% - Accent5 2 2 2 4 2 4" xfId="20604" xr:uid="{ED5D2014-BCBE-4853-A684-C1BB8AABD683}"/>
    <cellStyle name="20% - Accent5 2 2 2 4 2 5" xfId="29051" xr:uid="{C97181D6-5003-4343-B32C-F439188C6C08}"/>
    <cellStyle name="20% - Accent5 2 2 2 4 3" xfId="5779" xr:uid="{00000000-0005-0000-0000-000090020000}"/>
    <cellStyle name="20% - Accent5 2 2 2 4 3 2" xfId="14229" xr:uid="{F80C1B86-F0FD-4FEC-BA17-3C38D73DDEFE}"/>
    <cellStyle name="20% - Accent5 2 2 2 4 3 3" xfId="22676" xr:uid="{1C50832C-62E2-4CC2-BCDC-AD29E25C76F2}"/>
    <cellStyle name="20% - Accent5 2 2 2 4 3 4" xfId="31123" xr:uid="{1746FAAA-D2F6-4907-A438-F4C9A9551C4B}"/>
    <cellStyle name="20% - Accent5 2 2 2 4 4" xfId="10011" xr:uid="{B3DE312C-4456-4533-9126-B73B8E9ADE87}"/>
    <cellStyle name="20% - Accent5 2 2 2 4 5" xfId="18459" xr:uid="{246AE59D-F8B0-49A8-AA14-BBC63780D7BB}"/>
    <cellStyle name="20% - Accent5 2 2 2 4 6" xfId="26906" xr:uid="{386CC893-60E7-407B-B5A8-0EFA8470901F}"/>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DD4770A3-2B04-4451-9471-548AE45F3DBF}"/>
    <cellStyle name="20% - Accent5 2 2 2 5 2 2 3" xfId="25234" xr:uid="{B0F95A70-55D4-4E30-99AD-46009EE7D028}"/>
    <cellStyle name="20% - Accent5 2 2 2 5 2 2 4" xfId="33681" xr:uid="{10ABAFA2-6243-451B-9139-E3DAD6B2AAD3}"/>
    <cellStyle name="20% - Accent5 2 2 2 5 2 3" xfId="12569" xr:uid="{BD2FA725-FF5D-490E-B650-D81E96715E8D}"/>
    <cellStyle name="20% - Accent5 2 2 2 5 2 4" xfId="21017" xr:uid="{7D5F8703-946B-41BF-B6F5-A572445B69D9}"/>
    <cellStyle name="20% - Accent5 2 2 2 5 2 5" xfId="29464" xr:uid="{B8B7DDE8-AD24-4483-B6F6-DD1E9EFDAAA9}"/>
    <cellStyle name="20% - Accent5 2 2 2 5 3" xfId="6192" xr:uid="{00000000-0005-0000-0000-000094020000}"/>
    <cellStyle name="20% - Accent5 2 2 2 5 3 2" xfId="14642" xr:uid="{7BC359D6-3423-4DDE-B26F-0AAA631CDAE1}"/>
    <cellStyle name="20% - Accent5 2 2 2 5 3 3" xfId="23089" xr:uid="{5C76B383-2F5F-4FF7-9088-8214DAAF3221}"/>
    <cellStyle name="20% - Accent5 2 2 2 5 3 4" xfId="31536" xr:uid="{DA49E758-C85C-4C05-8D8C-5A2EE79CAE99}"/>
    <cellStyle name="20% - Accent5 2 2 2 5 4" xfId="10424" xr:uid="{F1663214-E7D9-4D58-A358-AF25A19A7BD4}"/>
    <cellStyle name="20% - Accent5 2 2 2 5 5" xfId="18872" xr:uid="{43C160CA-E7AB-4EC3-A274-DA7D3D72E329}"/>
    <cellStyle name="20% - Accent5 2 2 2 5 6" xfId="27319" xr:uid="{A62D2096-9B61-450E-B18D-2C94F2728169}"/>
    <cellStyle name="20% - Accent5 2 2 2 6" xfId="2299" xr:uid="{00000000-0005-0000-0000-000095020000}"/>
    <cellStyle name="20% - Accent5 2 2 2 6 2" xfId="6605" xr:uid="{00000000-0005-0000-0000-000096020000}"/>
    <cellStyle name="20% - Accent5 2 2 2 6 2 2" xfId="15055" xr:uid="{32497171-87B7-4834-801C-35ECD7F1F702}"/>
    <cellStyle name="20% - Accent5 2 2 2 6 2 3" xfId="23502" xr:uid="{5E0BBB89-B3DD-4F64-8477-67073B2939FE}"/>
    <cellStyle name="20% - Accent5 2 2 2 6 2 4" xfId="31949" xr:uid="{A2AB5A16-044D-4C66-A206-818383E6DD46}"/>
    <cellStyle name="20% - Accent5 2 2 2 6 3" xfId="10837" xr:uid="{8D4AF81B-D678-48A7-95B4-636D56B5B910}"/>
    <cellStyle name="20% - Accent5 2 2 2 6 4" xfId="19285" xr:uid="{1B46708B-6E25-42B9-B3AE-9529AD02A864}"/>
    <cellStyle name="20% - Accent5 2 2 2 6 5" xfId="27732" xr:uid="{8C7642B8-1E4E-44C2-862E-D7835C262761}"/>
    <cellStyle name="20% - Accent5 2 2 2 7" xfId="4539" xr:uid="{00000000-0005-0000-0000-000097020000}"/>
    <cellStyle name="20% - Accent5 2 2 2 7 2" xfId="12989" xr:uid="{C0C880BF-7CCB-4C00-AC32-82A180A59D73}"/>
    <cellStyle name="20% - Accent5 2 2 2 7 3" xfId="21436" xr:uid="{F8145985-75EF-4478-B065-52F0B1DD502A}"/>
    <cellStyle name="20% - Accent5 2 2 2 7 4" xfId="29883" xr:uid="{3A39C7E3-09D1-49B7-A72A-D57D164BE7E3}"/>
    <cellStyle name="20% - Accent5 2 2 2 8" xfId="8771" xr:uid="{971D1818-26E6-4100-AE8F-6D7B7E2E790B}"/>
    <cellStyle name="20% - Accent5 2 2 2 9" xfId="17219" xr:uid="{7D132F67-873D-41EA-A881-3B148FD2DC84}"/>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FBCE56EC-FE49-473A-AFD7-4A0F994393FE}"/>
    <cellStyle name="20% - Accent5 2 2 3 2 2 3" xfId="23994" xr:uid="{50FA99DB-225F-4F0E-8DC7-F8F176EA66D4}"/>
    <cellStyle name="20% - Accent5 2 2 3 2 2 4" xfId="32441" xr:uid="{8D91A965-7F0C-486A-B597-5E2FF49DB2ED}"/>
    <cellStyle name="20% - Accent5 2 2 3 2 3" xfId="11329" xr:uid="{F63DBD7F-A78B-46D4-84C6-3927C189986D}"/>
    <cellStyle name="20% - Accent5 2 2 3 2 4" xfId="19777" xr:uid="{D133FD25-D509-402D-8056-43EE7E675523}"/>
    <cellStyle name="20% - Accent5 2 2 3 2 5" xfId="28224" xr:uid="{E6AC8E01-CC3D-4B6D-A624-BAEA80897501}"/>
    <cellStyle name="20% - Accent5 2 2 3 3" xfId="4952" xr:uid="{00000000-0005-0000-0000-00009B020000}"/>
    <cellStyle name="20% - Accent5 2 2 3 3 2" xfId="13402" xr:uid="{3BEF4E5E-D59D-4D18-A6C3-AE8B1ED6DE73}"/>
    <cellStyle name="20% - Accent5 2 2 3 3 3" xfId="21849" xr:uid="{B55CE4BB-A18C-494F-91DF-68DC1DFA795E}"/>
    <cellStyle name="20% - Accent5 2 2 3 3 4" xfId="30296" xr:uid="{46DE09E7-B595-4D7A-AA07-340B72FA77DC}"/>
    <cellStyle name="20% - Accent5 2 2 3 4" xfId="9184" xr:uid="{4D52F246-152A-4927-880C-A89F7883F24D}"/>
    <cellStyle name="20% - Accent5 2 2 3 5" xfId="17632" xr:uid="{43AB82FA-E206-4B44-B27F-27A72AEA2067}"/>
    <cellStyle name="20% - Accent5 2 2 3 6" xfId="26079" xr:uid="{E1285A7A-80D9-49D3-889D-C85F10176576}"/>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7AE94CF1-7B2D-44A6-8808-E76EAC3B3D4F}"/>
    <cellStyle name="20% - Accent5 2 2 4 2 2 3" xfId="24407" xr:uid="{36CAEF5F-F8A4-4D4A-8777-0923F0442AEE}"/>
    <cellStyle name="20% - Accent5 2 2 4 2 2 4" xfId="32854" xr:uid="{D6726A7A-C8F9-476A-8B50-D199A96ACED1}"/>
    <cellStyle name="20% - Accent5 2 2 4 2 3" xfId="11742" xr:uid="{2A8C365D-A731-4839-A0C0-50202C42EF41}"/>
    <cellStyle name="20% - Accent5 2 2 4 2 4" xfId="20190" xr:uid="{C54E6ACF-F9A2-48BD-9D76-DAE0C514665A}"/>
    <cellStyle name="20% - Accent5 2 2 4 2 5" xfId="28637" xr:uid="{CB536782-173E-4DB0-BB98-C4CB2D2CEB6B}"/>
    <cellStyle name="20% - Accent5 2 2 4 3" xfId="5365" xr:uid="{00000000-0005-0000-0000-00009F020000}"/>
    <cellStyle name="20% - Accent5 2 2 4 3 2" xfId="13815" xr:uid="{17A9E294-6C89-4570-B584-4CF86CFCA159}"/>
    <cellStyle name="20% - Accent5 2 2 4 3 3" xfId="22262" xr:uid="{ED6EEEEE-B982-4619-8B97-8F1998436B32}"/>
    <cellStyle name="20% - Accent5 2 2 4 3 4" xfId="30709" xr:uid="{2F442119-550E-40D6-91F7-484B95C0E251}"/>
    <cellStyle name="20% - Accent5 2 2 4 4" xfId="9597" xr:uid="{690B8DA9-4AD8-472C-B364-67111C2163F4}"/>
    <cellStyle name="20% - Accent5 2 2 4 5" xfId="18045" xr:uid="{FCD4E5DB-9480-480A-BE06-86CABE9B13F1}"/>
    <cellStyle name="20% - Accent5 2 2 4 6" xfId="26492" xr:uid="{2C77AA8C-39C6-43D4-999E-DDD2699F6E18}"/>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A00CE8EC-96CA-4893-BB36-C0B5A9DB8421}"/>
    <cellStyle name="20% - Accent5 2 2 5 2 2 3" xfId="24820" xr:uid="{9066C861-18A1-407A-81B5-11A935B85A42}"/>
    <cellStyle name="20% - Accent5 2 2 5 2 2 4" xfId="33267" xr:uid="{370005AC-4FFA-4487-847B-69CAA3FBE4B8}"/>
    <cellStyle name="20% - Accent5 2 2 5 2 3" xfId="12155" xr:uid="{60C3EED9-34BC-4369-BB42-2217CC2A908F}"/>
    <cellStyle name="20% - Accent5 2 2 5 2 4" xfId="20603" xr:uid="{74F75C0D-5771-42FC-A606-165508E634A5}"/>
    <cellStyle name="20% - Accent5 2 2 5 2 5" xfId="29050" xr:uid="{EE50B401-3B93-4B57-8A52-580DE7F3D623}"/>
    <cellStyle name="20% - Accent5 2 2 5 3" xfId="5778" xr:uid="{00000000-0005-0000-0000-0000A3020000}"/>
    <cellStyle name="20% - Accent5 2 2 5 3 2" xfId="14228" xr:uid="{F57DF80D-751A-4190-B2D2-A1216B47DD60}"/>
    <cellStyle name="20% - Accent5 2 2 5 3 3" xfId="22675" xr:uid="{CD799387-6142-4205-98D9-53BAC28CEB3E}"/>
    <cellStyle name="20% - Accent5 2 2 5 3 4" xfId="31122" xr:uid="{62A654B8-1221-49AC-BAAB-35646869960D}"/>
    <cellStyle name="20% - Accent5 2 2 5 4" xfId="10010" xr:uid="{3FF18601-CAEB-45D5-8E3E-A5F4533A73D3}"/>
    <cellStyle name="20% - Accent5 2 2 5 5" xfId="18458" xr:uid="{C5BABD63-98E4-4341-94BA-318722119D24}"/>
    <cellStyle name="20% - Accent5 2 2 5 6" xfId="26905" xr:uid="{43EADBB2-712F-437B-88B5-241A0556225F}"/>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C223568E-AE7E-4BDE-96E2-0487E7631018}"/>
    <cellStyle name="20% - Accent5 2 2 6 2 2 3" xfId="25233" xr:uid="{3BB736D8-7C95-4B72-B4CD-D84392AEF42D}"/>
    <cellStyle name="20% - Accent5 2 2 6 2 2 4" xfId="33680" xr:uid="{D73E9A07-4AAC-48E0-A4C0-3944204C759A}"/>
    <cellStyle name="20% - Accent5 2 2 6 2 3" xfId="12568" xr:uid="{45DD121A-9789-405E-8C1F-AA06908EE4E3}"/>
    <cellStyle name="20% - Accent5 2 2 6 2 4" xfId="21016" xr:uid="{4CC4940C-1655-475F-AC5F-67A2B4BE6CA6}"/>
    <cellStyle name="20% - Accent5 2 2 6 2 5" xfId="29463" xr:uid="{138A15C4-A62B-45ED-986B-11691D0B6995}"/>
    <cellStyle name="20% - Accent5 2 2 6 3" xfId="6191" xr:uid="{00000000-0005-0000-0000-0000A7020000}"/>
    <cellStyle name="20% - Accent5 2 2 6 3 2" xfId="14641" xr:uid="{CF1D0638-42D2-4E31-964F-58CA38873BD2}"/>
    <cellStyle name="20% - Accent5 2 2 6 3 3" xfId="23088" xr:uid="{17D95964-F53E-48DB-BE41-8AE1F6D79A9F}"/>
    <cellStyle name="20% - Accent5 2 2 6 3 4" xfId="31535" xr:uid="{109EF1D5-BDDF-45E6-8B75-E1A30C880C8A}"/>
    <cellStyle name="20% - Accent5 2 2 6 4" xfId="10423" xr:uid="{FBEC286D-3CE2-4208-A575-EA011C0D857C}"/>
    <cellStyle name="20% - Accent5 2 2 6 5" xfId="18871" xr:uid="{7B8B4914-D7B7-4601-ACC2-155D3E8C9567}"/>
    <cellStyle name="20% - Accent5 2 2 6 6" xfId="27318" xr:uid="{46C222EB-B276-4169-9BA0-7079679EFE31}"/>
    <cellStyle name="20% - Accent5 2 2 7" xfId="2298" xr:uid="{00000000-0005-0000-0000-0000A8020000}"/>
    <cellStyle name="20% - Accent5 2 2 7 2" xfId="6604" xr:uid="{00000000-0005-0000-0000-0000A9020000}"/>
    <cellStyle name="20% - Accent5 2 2 7 2 2" xfId="15054" xr:uid="{7A2DDCE3-C877-4DCC-BC62-3C17E62F2C88}"/>
    <cellStyle name="20% - Accent5 2 2 7 2 3" xfId="23501" xr:uid="{08197B60-0BBA-4C44-B6B3-1885697EEB0D}"/>
    <cellStyle name="20% - Accent5 2 2 7 2 4" xfId="31948" xr:uid="{553DBD8E-4E36-40B5-ADC8-F53C4133A9EC}"/>
    <cellStyle name="20% - Accent5 2 2 7 3" xfId="10836" xr:uid="{AC68F5C2-D510-4D97-B28C-71AF0AED512B}"/>
    <cellStyle name="20% - Accent5 2 2 7 4" xfId="19284" xr:uid="{83C975AF-959D-4563-B870-0E40AF9F4375}"/>
    <cellStyle name="20% - Accent5 2 2 7 5" xfId="27731" xr:uid="{B761CE63-EDA0-4EE7-8791-8EF62D4358B8}"/>
    <cellStyle name="20% - Accent5 2 2 8" xfId="4538" xr:uid="{00000000-0005-0000-0000-0000AA020000}"/>
    <cellStyle name="20% - Accent5 2 2 8 2" xfId="12988" xr:uid="{1E1F3685-3330-44CE-97A3-6C163DD573B6}"/>
    <cellStyle name="20% - Accent5 2 2 8 3" xfId="21435" xr:uid="{501ABEFB-256C-4F2A-9F56-8AF67BC5B608}"/>
    <cellStyle name="20% - Accent5 2 2 8 4" xfId="29882" xr:uid="{23F10DBB-F49B-4404-96D0-8179B7770CC8}"/>
    <cellStyle name="20% - Accent5 2 2 9" xfId="8770" xr:uid="{74BD9801-E5F2-447C-AC57-7C9CCEDE11BA}"/>
    <cellStyle name="20% - Accent5 2 3" xfId="37" xr:uid="{00000000-0005-0000-0000-0000AB020000}"/>
    <cellStyle name="20% - Accent5 2 3 10" xfId="25667" xr:uid="{8E50E380-34B3-4208-909B-1078EAE118DC}"/>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BDE7AFE6-7600-49DC-97CA-E582BD91EA2C}"/>
    <cellStyle name="20% - Accent5 2 3 2 2 2 3" xfId="23996" xr:uid="{8C962ED2-9FB3-4784-B90F-4D69C41C5C7C}"/>
    <cellStyle name="20% - Accent5 2 3 2 2 2 4" xfId="32443" xr:uid="{16B2FF92-6F89-476A-BE95-9C7266A20136}"/>
    <cellStyle name="20% - Accent5 2 3 2 2 3" xfId="11331" xr:uid="{03515846-C200-477A-8F15-08E2126EFFCA}"/>
    <cellStyle name="20% - Accent5 2 3 2 2 4" xfId="19779" xr:uid="{BE14835F-4C6A-4E9A-9864-C3C75A57ADD3}"/>
    <cellStyle name="20% - Accent5 2 3 2 2 5" xfId="28226" xr:uid="{B03E2BC2-2D8B-4375-8E25-FE3B5DFF509F}"/>
    <cellStyle name="20% - Accent5 2 3 2 3" xfId="4954" xr:uid="{00000000-0005-0000-0000-0000AF020000}"/>
    <cellStyle name="20% - Accent5 2 3 2 3 2" xfId="13404" xr:uid="{5A1FB959-8B16-4A44-9656-A219A55A8EE4}"/>
    <cellStyle name="20% - Accent5 2 3 2 3 3" xfId="21851" xr:uid="{A855F5BD-FD3B-41AA-B981-99517E296846}"/>
    <cellStyle name="20% - Accent5 2 3 2 3 4" xfId="30298" xr:uid="{F7E79981-099D-4D63-A150-3B525F3FA0B8}"/>
    <cellStyle name="20% - Accent5 2 3 2 4" xfId="9186" xr:uid="{E9F3B5F0-99DF-4952-8C81-E441791F4D2D}"/>
    <cellStyle name="20% - Accent5 2 3 2 5" xfId="17634" xr:uid="{F92F8FE3-CFBE-46D2-9CF5-EA9DF788846E}"/>
    <cellStyle name="20% - Accent5 2 3 2 6" xfId="26081" xr:uid="{59384F7B-3E75-48B9-BEE6-9D465500B0F9}"/>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9F56A0BD-32F9-42C8-84A6-0CCE5CCCBFD2}"/>
    <cellStyle name="20% - Accent5 2 3 3 2 2 3" xfId="24409" xr:uid="{798528A9-2E59-4DF2-98BE-6A604BC6E1D6}"/>
    <cellStyle name="20% - Accent5 2 3 3 2 2 4" xfId="32856" xr:uid="{FA4526B5-748E-4026-96B0-EED42DB1D634}"/>
    <cellStyle name="20% - Accent5 2 3 3 2 3" xfId="11744" xr:uid="{B9BEF32D-F74C-4806-9B5A-E45CEBA2F6DE}"/>
    <cellStyle name="20% - Accent5 2 3 3 2 4" xfId="20192" xr:uid="{F1BCAF62-60A3-4D33-BCBB-2BDD8576EBE9}"/>
    <cellStyle name="20% - Accent5 2 3 3 2 5" xfId="28639" xr:uid="{0C4D4697-E520-483F-A9BD-132E08190A4E}"/>
    <cellStyle name="20% - Accent5 2 3 3 3" xfId="5367" xr:uid="{00000000-0005-0000-0000-0000B3020000}"/>
    <cellStyle name="20% - Accent5 2 3 3 3 2" xfId="13817" xr:uid="{AC033C7E-0708-45D5-8A38-1619E60887F5}"/>
    <cellStyle name="20% - Accent5 2 3 3 3 3" xfId="22264" xr:uid="{6AF55C14-77CF-4824-A122-69D416E89A77}"/>
    <cellStyle name="20% - Accent5 2 3 3 3 4" xfId="30711" xr:uid="{983D8CB8-9826-4816-B067-46569BDC78E2}"/>
    <cellStyle name="20% - Accent5 2 3 3 4" xfId="9599" xr:uid="{814B1D56-304C-41D8-882D-C5C8DDA44482}"/>
    <cellStyle name="20% - Accent5 2 3 3 5" xfId="18047" xr:uid="{06C50AE6-5965-4074-B9D2-A0A2B46C4057}"/>
    <cellStyle name="20% - Accent5 2 3 3 6" xfId="26494" xr:uid="{58043A24-D535-4773-95E8-68CC580E8A51}"/>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D0EBE614-B27D-419D-BBC8-4779E4E03477}"/>
    <cellStyle name="20% - Accent5 2 3 4 2 2 3" xfId="24822" xr:uid="{55C8AC93-104A-4A29-9B47-6E5BFC27D2B6}"/>
    <cellStyle name="20% - Accent5 2 3 4 2 2 4" xfId="33269" xr:uid="{354B1635-4CBE-4211-A799-4849A578054F}"/>
    <cellStyle name="20% - Accent5 2 3 4 2 3" xfId="12157" xr:uid="{03084BD5-B44E-450F-94B9-8D95E3571B29}"/>
    <cellStyle name="20% - Accent5 2 3 4 2 4" xfId="20605" xr:uid="{157591CB-1D3D-47DE-AE99-BBA4E2DDD63F}"/>
    <cellStyle name="20% - Accent5 2 3 4 2 5" xfId="29052" xr:uid="{056FDECB-E613-481B-A33F-4F19BA625035}"/>
    <cellStyle name="20% - Accent5 2 3 4 3" xfId="5780" xr:uid="{00000000-0005-0000-0000-0000B7020000}"/>
    <cellStyle name="20% - Accent5 2 3 4 3 2" xfId="14230" xr:uid="{1AE6549A-9E80-4BA7-9A5D-EE67A8FB92F8}"/>
    <cellStyle name="20% - Accent5 2 3 4 3 3" xfId="22677" xr:uid="{5CD4C60D-0F6D-4643-8D9C-A6EAE3B31E86}"/>
    <cellStyle name="20% - Accent5 2 3 4 3 4" xfId="31124" xr:uid="{3E558A01-0F29-4898-960F-DB56D0DC567B}"/>
    <cellStyle name="20% - Accent5 2 3 4 4" xfId="10012" xr:uid="{6B2FBD53-A56B-4D91-832D-FD38889E7A49}"/>
    <cellStyle name="20% - Accent5 2 3 4 5" xfId="18460" xr:uid="{1ABB5351-EF46-4DE1-96C8-CB1A161C4F4F}"/>
    <cellStyle name="20% - Accent5 2 3 4 6" xfId="26907" xr:uid="{C16914D3-E1FE-4698-BD4B-56C0B4E70433}"/>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D09E81B3-7B1F-4255-8D7F-94248A695CC8}"/>
    <cellStyle name="20% - Accent5 2 3 5 2 2 3" xfId="25235" xr:uid="{F68828DB-13D6-49C3-9F0A-1CD1DA5AFD15}"/>
    <cellStyle name="20% - Accent5 2 3 5 2 2 4" xfId="33682" xr:uid="{118048A2-2927-4827-A268-6D211125296F}"/>
    <cellStyle name="20% - Accent5 2 3 5 2 3" xfId="12570" xr:uid="{F0F08644-C811-4EDB-9AB0-68392E5C256F}"/>
    <cellStyle name="20% - Accent5 2 3 5 2 4" xfId="21018" xr:uid="{A99009CC-8FE8-48D0-9552-A3A220C9D7C4}"/>
    <cellStyle name="20% - Accent5 2 3 5 2 5" xfId="29465" xr:uid="{312EF234-3002-4EE4-95C2-7A34D743D6D5}"/>
    <cellStyle name="20% - Accent5 2 3 5 3" xfId="6193" xr:uid="{00000000-0005-0000-0000-0000BB020000}"/>
    <cellStyle name="20% - Accent5 2 3 5 3 2" xfId="14643" xr:uid="{AE3B28C8-409F-4002-84B6-06F1248567E1}"/>
    <cellStyle name="20% - Accent5 2 3 5 3 3" xfId="23090" xr:uid="{CFD1528D-4CFB-4E82-B4F2-20B72A0C7873}"/>
    <cellStyle name="20% - Accent5 2 3 5 3 4" xfId="31537" xr:uid="{CA9D5B6F-23D1-464E-8EC4-CBF5F565C69B}"/>
    <cellStyle name="20% - Accent5 2 3 5 4" xfId="10425" xr:uid="{1C480484-72B5-4E12-B976-DADB360150D8}"/>
    <cellStyle name="20% - Accent5 2 3 5 5" xfId="18873" xr:uid="{28999364-9C6B-4CF9-AC06-24827009C94F}"/>
    <cellStyle name="20% - Accent5 2 3 5 6" xfId="27320" xr:uid="{634ABAE3-4941-4887-891C-6F49451DF0F4}"/>
    <cellStyle name="20% - Accent5 2 3 6" xfId="2300" xr:uid="{00000000-0005-0000-0000-0000BC020000}"/>
    <cellStyle name="20% - Accent5 2 3 6 2" xfId="6606" xr:uid="{00000000-0005-0000-0000-0000BD020000}"/>
    <cellStyle name="20% - Accent5 2 3 6 2 2" xfId="15056" xr:uid="{024EAF67-F9F4-48B6-8B50-99B3948928B2}"/>
    <cellStyle name="20% - Accent5 2 3 6 2 3" xfId="23503" xr:uid="{F96DA842-DB2B-4214-A192-B6CE80531A3D}"/>
    <cellStyle name="20% - Accent5 2 3 6 2 4" xfId="31950" xr:uid="{A22C7ECD-D8CB-4E43-ABA6-78FF0972AE49}"/>
    <cellStyle name="20% - Accent5 2 3 6 3" xfId="10838" xr:uid="{AF3503F8-7855-4EAE-AD5D-7FFD99CDED96}"/>
    <cellStyle name="20% - Accent5 2 3 6 4" xfId="19286" xr:uid="{F75120B9-C066-4447-B040-A94CD71B3C41}"/>
    <cellStyle name="20% - Accent5 2 3 6 5" xfId="27733" xr:uid="{147F07DF-4C92-4929-8F19-075A8CF3B516}"/>
    <cellStyle name="20% - Accent5 2 3 7" xfId="4540" xr:uid="{00000000-0005-0000-0000-0000BE020000}"/>
    <cellStyle name="20% - Accent5 2 3 7 2" xfId="12990" xr:uid="{BB75B455-E403-4006-95BA-9951FE6886C2}"/>
    <cellStyle name="20% - Accent5 2 3 7 3" xfId="21437" xr:uid="{DC1EE39D-C2C2-4172-A436-9647E75B8484}"/>
    <cellStyle name="20% - Accent5 2 3 7 4" xfId="29884" xr:uid="{6F99CEAC-9C83-45C6-9A56-171FC8DDCFC6}"/>
    <cellStyle name="20% - Accent5 2 3 8" xfId="8772" xr:uid="{EB25D787-74A4-4D57-9CE5-4C789E6F661A}"/>
    <cellStyle name="20% - Accent5 2 3 9" xfId="17220" xr:uid="{9045E37D-2130-4301-B158-9875BFB5695B}"/>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1446ED5C-5723-43A1-86A1-B905331F2069}"/>
    <cellStyle name="20% - Accent5 2 4 2 2 3" xfId="23993" xr:uid="{D3714D24-CBDF-4679-9786-C6C6E019916E}"/>
    <cellStyle name="20% - Accent5 2 4 2 2 4" xfId="32440" xr:uid="{1826D70F-90A0-4231-99B0-01BE2EB7DD54}"/>
    <cellStyle name="20% - Accent5 2 4 2 3" xfId="11328" xr:uid="{5ABC94E1-938C-499B-9CBC-2EE42B4AE796}"/>
    <cellStyle name="20% - Accent5 2 4 2 4" xfId="19776" xr:uid="{5A1695F2-0194-46C5-88FE-1E8C028CFA2E}"/>
    <cellStyle name="20% - Accent5 2 4 2 5" xfId="28223" xr:uid="{799DB510-ABA1-4A83-A9FF-902DE63C7A63}"/>
    <cellStyle name="20% - Accent5 2 4 3" xfId="4951" xr:uid="{00000000-0005-0000-0000-0000C2020000}"/>
    <cellStyle name="20% - Accent5 2 4 3 2" xfId="13401" xr:uid="{5866AEBA-5983-4712-A257-D591F547E191}"/>
    <cellStyle name="20% - Accent5 2 4 3 3" xfId="21848" xr:uid="{C41805A9-2971-4C92-84AE-7DE1BB347D33}"/>
    <cellStyle name="20% - Accent5 2 4 3 4" xfId="30295" xr:uid="{2B92E247-A921-4C47-845B-35D5E991169E}"/>
    <cellStyle name="20% - Accent5 2 4 4" xfId="9183" xr:uid="{1196CCC5-99FA-40AE-9E1C-FA855FDD3DBE}"/>
    <cellStyle name="20% - Accent5 2 4 5" xfId="17631" xr:uid="{6E2FB350-5B79-4A7C-B904-D9070075815B}"/>
    <cellStyle name="20% - Accent5 2 4 6" xfId="26078" xr:uid="{227BFFC0-0143-48E9-B312-F7C01CBBC205}"/>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2DA0C883-E3D9-423A-A3B9-C8BAD001D8A7}"/>
    <cellStyle name="20% - Accent5 2 5 2 2 3" xfId="24406" xr:uid="{3724CE00-381A-40FD-915D-EA5D672EC609}"/>
    <cellStyle name="20% - Accent5 2 5 2 2 4" xfId="32853" xr:uid="{CB751E17-45D8-4016-A15A-DF32A23D6FAA}"/>
    <cellStyle name="20% - Accent5 2 5 2 3" xfId="11741" xr:uid="{753081B3-3DC2-400F-AB09-FB4C591D0E3E}"/>
    <cellStyle name="20% - Accent5 2 5 2 4" xfId="20189" xr:uid="{2EF4F5C9-FB03-4182-A27F-B324E4218316}"/>
    <cellStyle name="20% - Accent5 2 5 2 5" xfId="28636" xr:uid="{66B9D950-D185-4555-8CCA-49A10BBC4D59}"/>
    <cellStyle name="20% - Accent5 2 5 3" xfId="5364" xr:uid="{00000000-0005-0000-0000-0000C6020000}"/>
    <cellStyle name="20% - Accent5 2 5 3 2" xfId="13814" xr:uid="{BC250AA9-6CB1-4983-A4E7-C053AA87DC82}"/>
    <cellStyle name="20% - Accent5 2 5 3 3" xfId="22261" xr:uid="{5CD1D7C9-F6F5-4440-B30F-E02A9ADAF10B}"/>
    <cellStyle name="20% - Accent5 2 5 3 4" xfId="30708" xr:uid="{F216D067-CB8F-4A35-9EA0-AF4F168A582E}"/>
    <cellStyle name="20% - Accent5 2 5 4" xfId="9596" xr:uid="{59725F6F-D21A-4D98-8884-7BC42655F6F2}"/>
    <cellStyle name="20% - Accent5 2 5 5" xfId="18044" xr:uid="{A68083FC-F81E-49B0-A80D-DB6450F978F0}"/>
    <cellStyle name="20% - Accent5 2 5 6" xfId="26491" xr:uid="{4FAF06A9-E899-4123-9E41-1EF83A257F3F}"/>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1A9F743B-0ACC-4344-9422-0335BBEE2A52}"/>
    <cellStyle name="20% - Accent5 2 6 2 2 3" xfId="24819" xr:uid="{DE7E1C40-8C97-46B2-B82D-D9C2D5BE9438}"/>
    <cellStyle name="20% - Accent5 2 6 2 2 4" xfId="33266" xr:uid="{3BDE1AFE-C1AF-4331-B11A-2FCC94DE3305}"/>
    <cellStyle name="20% - Accent5 2 6 2 3" xfId="12154" xr:uid="{5A99095E-9875-47DB-BC7B-4C46339ADF44}"/>
    <cellStyle name="20% - Accent5 2 6 2 4" xfId="20602" xr:uid="{21C149E3-7317-48C0-90A8-8CA455FECED0}"/>
    <cellStyle name="20% - Accent5 2 6 2 5" xfId="29049" xr:uid="{FA0B063C-326F-4F5F-94E4-6254A8E85121}"/>
    <cellStyle name="20% - Accent5 2 6 3" xfId="5777" xr:uid="{00000000-0005-0000-0000-0000CA020000}"/>
    <cellStyle name="20% - Accent5 2 6 3 2" xfId="14227" xr:uid="{6F5F5225-10B1-4E92-951B-E8177BBCCCE2}"/>
    <cellStyle name="20% - Accent5 2 6 3 3" xfId="22674" xr:uid="{B69219B3-8BC8-46A7-8118-4D55AF150BC6}"/>
    <cellStyle name="20% - Accent5 2 6 3 4" xfId="31121" xr:uid="{E1C8A65C-4D47-4C4B-8987-4B73CE60AD26}"/>
    <cellStyle name="20% - Accent5 2 6 4" xfId="10009" xr:uid="{4F745046-EDC7-4A32-AF21-C86BF498FE44}"/>
    <cellStyle name="20% - Accent5 2 6 5" xfId="18457" xr:uid="{19144497-5CFA-45BC-ABE4-9356CB46EC18}"/>
    <cellStyle name="20% - Accent5 2 6 6" xfId="26904" xr:uid="{28158F7D-D141-4448-A277-72681A57DD66}"/>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351A17E4-E0B9-4A54-A62B-F6BF106806F7}"/>
    <cellStyle name="20% - Accent5 2 7 2 2 3" xfId="25232" xr:uid="{3F67D8EB-D77F-48E3-8231-95077EB224E5}"/>
    <cellStyle name="20% - Accent5 2 7 2 2 4" xfId="33679" xr:uid="{C129A37C-B905-4254-85E6-BBB1C68294B4}"/>
    <cellStyle name="20% - Accent5 2 7 2 3" xfId="12567" xr:uid="{158D980A-31C6-413F-8A50-A308C0B6B787}"/>
    <cellStyle name="20% - Accent5 2 7 2 4" xfId="21015" xr:uid="{40DF8232-D1C2-4AA3-9445-4C684DB72059}"/>
    <cellStyle name="20% - Accent5 2 7 2 5" xfId="29462" xr:uid="{FCA26BF0-2B03-4EC3-A8F3-A749A8EFC410}"/>
    <cellStyle name="20% - Accent5 2 7 3" xfId="6190" xr:uid="{00000000-0005-0000-0000-0000CE020000}"/>
    <cellStyle name="20% - Accent5 2 7 3 2" xfId="14640" xr:uid="{B01749DA-F325-4504-A343-D8724DEEFCD9}"/>
    <cellStyle name="20% - Accent5 2 7 3 3" xfId="23087" xr:uid="{29FD4E5D-8F25-4D08-9641-CF37FE110479}"/>
    <cellStyle name="20% - Accent5 2 7 3 4" xfId="31534" xr:uid="{D1A57CC8-690E-42A1-A05F-E028DF94AD55}"/>
    <cellStyle name="20% - Accent5 2 7 4" xfId="10422" xr:uid="{2730D6F6-79AD-40C4-A914-854EE12F8A59}"/>
    <cellStyle name="20% - Accent5 2 7 5" xfId="18870" xr:uid="{D6E44442-3BE9-434A-8387-2190A9D86FCE}"/>
    <cellStyle name="20% - Accent5 2 7 6" xfId="27317" xr:uid="{753D0710-5AAC-4C45-B2EE-0D491E72A5DF}"/>
    <cellStyle name="20% - Accent5 2 8" xfId="2297" xr:uid="{00000000-0005-0000-0000-0000CF020000}"/>
    <cellStyle name="20% - Accent5 2 8 2" xfId="6603" xr:uid="{00000000-0005-0000-0000-0000D0020000}"/>
    <cellStyle name="20% - Accent5 2 8 2 2" xfId="15053" xr:uid="{2C308D32-B12D-4F22-AED3-69CE87BF7C0A}"/>
    <cellStyle name="20% - Accent5 2 8 2 3" xfId="23500" xr:uid="{5B59323D-4FEB-4A53-A1DE-3B94BC63EAC6}"/>
    <cellStyle name="20% - Accent5 2 8 2 4" xfId="31947" xr:uid="{1BBE92E8-DA52-4547-9B9C-47CD10D3C936}"/>
    <cellStyle name="20% - Accent5 2 8 3" xfId="10835" xr:uid="{135F17EE-D44F-40C1-861F-27581608C5D2}"/>
    <cellStyle name="20% - Accent5 2 8 4" xfId="19283" xr:uid="{380AE7BD-9B85-4B5B-AFB8-BE78AF761F1D}"/>
    <cellStyle name="20% - Accent5 2 8 5" xfId="27730" xr:uid="{598B03B7-4038-493E-AC7A-EE3E780C69DB}"/>
    <cellStyle name="20% - Accent5 2 9" xfId="4537" xr:uid="{00000000-0005-0000-0000-0000D1020000}"/>
    <cellStyle name="20% - Accent5 2 9 2" xfId="12987" xr:uid="{DFBAEAFE-70AF-4E47-8DDB-25450DBDAF50}"/>
    <cellStyle name="20% - Accent5 2 9 3" xfId="21434" xr:uid="{5B451DA9-997C-4E1F-BA13-40D515DAE6D6}"/>
    <cellStyle name="20% - Accent5 2 9 4" xfId="29881" xr:uid="{829B24C1-AA7E-41F9-A6E9-B01F23B23751}"/>
    <cellStyle name="20% - Accent5 3" xfId="38" xr:uid="{00000000-0005-0000-0000-0000D2020000}"/>
    <cellStyle name="20% - Accent5 3 10" xfId="17221" xr:uid="{2F516F46-6D71-45C1-8D61-EBD71A759346}"/>
    <cellStyle name="20% - Accent5 3 11" xfId="25668" xr:uid="{A0E50B67-436D-49B7-B8B5-B07F3CE0036F}"/>
    <cellStyle name="20% - Accent5 3 2" xfId="39" xr:uid="{00000000-0005-0000-0000-0000D3020000}"/>
    <cellStyle name="20% - Accent5 3 2 10" xfId="25669" xr:uid="{876753F3-3779-464A-BF81-3EB83E2F25F3}"/>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1FCEDF8A-A67F-40AF-97B6-1D74ED56E20A}"/>
    <cellStyle name="20% - Accent5 3 2 2 2 2 3" xfId="23998" xr:uid="{B15FF84E-5465-4645-80C5-CEDDE6813D74}"/>
    <cellStyle name="20% - Accent5 3 2 2 2 2 4" xfId="32445" xr:uid="{AF47A45E-E6FC-44D2-9AE4-DC93E17A1067}"/>
    <cellStyle name="20% - Accent5 3 2 2 2 3" xfId="11333" xr:uid="{FABBE947-C173-4D57-8190-1AD3D8979FD3}"/>
    <cellStyle name="20% - Accent5 3 2 2 2 4" xfId="19781" xr:uid="{89AE75CC-85A8-400C-9288-3FC70218BF53}"/>
    <cellStyle name="20% - Accent5 3 2 2 2 5" xfId="28228" xr:uid="{B7A90F76-CF2C-4523-B603-A59367986A0D}"/>
    <cellStyle name="20% - Accent5 3 2 2 3" xfId="4956" xr:uid="{00000000-0005-0000-0000-0000D7020000}"/>
    <cellStyle name="20% - Accent5 3 2 2 3 2" xfId="13406" xr:uid="{C0089077-3AF2-49B8-8ACE-640CB14DF909}"/>
    <cellStyle name="20% - Accent5 3 2 2 3 3" xfId="21853" xr:uid="{D2A905CF-AFAB-40BA-BD6E-FB69A4069359}"/>
    <cellStyle name="20% - Accent5 3 2 2 3 4" xfId="30300" xr:uid="{619491D6-0A0F-40C1-B3AC-710C62174C34}"/>
    <cellStyle name="20% - Accent5 3 2 2 4" xfId="9188" xr:uid="{FEC1A307-BBBF-457E-B29D-740432D97D7D}"/>
    <cellStyle name="20% - Accent5 3 2 2 5" xfId="17636" xr:uid="{43430F89-CE37-4F36-A304-301BEA9B4553}"/>
    <cellStyle name="20% - Accent5 3 2 2 6" xfId="26083" xr:uid="{DFA20ADF-DCD2-418F-9470-FAA5AD9D5DF4}"/>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48B589CE-5A9E-4AA1-92A9-96D8FEED7C25}"/>
    <cellStyle name="20% - Accent5 3 2 3 2 2 3" xfId="24411" xr:uid="{8E5459FD-B30F-4BF5-8EBC-C3472FAFBDCA}"/>
    <cellStyle name="20% - Accent5 3 2 3 2 2 4" xfId="32858" xr:uid="{14DAD3A4-467E-4E8F-B210-8E7E60679FC5}"/>
    <cellStyle name="20% - Accent5 3 2 3 2 3" xfId="11746" xr:uid="{EF96CDBA-1D07-409F-A276-44EB65D7A8D5}"/>
    <cellStyle name="20% - Accent5 3 2 3 2 4" xfId="20194" xr:uid="{FB9DF997-BEF7-423D-AD23-9A039DF45FBD}"/>
    <cellStyle name="20% - Accent5 3 2 3 2 5" xfId="28641" xr:uid="{590E76CB-D5AA-4765-85A0-A698E04AEA5E}"/>
    <cellStyle name="20% - Accent5 3 2 3 3" xfId="5369" xr:uid="{00000000-0005-0000-0000-0000DB020000}"/>
    <cellStyle name="20% - Accent5 3 2 3 3 2" xfId="13819" xr:uid="{94B6CA17-46F1-41D6-8C20-6CF5A47E991D}"/>
    <cellStyle name="20% - Accent5 3 2 3 3 3" xfId="22266" xr:uid="{2F4322B9-32A4-4FF2-84ED-D276ED4982A7}"/>
    <cellStyle name="20% - Accent5 3 2 3 3 4" xfId="30713" xr:uid="{BBDA8C7D-FCCB-4A30-8CF8-CA61AF8D4A74}"/>
    <cellStyle name="20% - Accent5 3 2 3 4" xfId="9601" xr:uid="{AE79C5F1-08A8-4513-9CB0-BC6A7C52B1A7}"/>
    <cellStyle name="20% - Accent5 3 2 3 5" xfId="18049" xr:uid="{1A17E14D-0321-4FB4-9664-717E83CBF28F}"/>
    <cellStyle name="20% - Accent5 3 2 3 6" xfId="26496" xr:uid="{6A5252E4-FA3B-44CE-81B4-0B335B95995F}"/>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98431AE6-3D7C-4E4B-B540-72C52DDB416D}"/>
    <cellStyle name="20% - Accent5 3 2 4 2 2 3" xfId="24824" xr:uid="{22A07CDC-16ED-4340-BE0B-3A8CEEBE9DAC}"/>
    <cellStyle name="20% - Accent5 3 2 4 2 2 4" xfId="33271" xr:uid="{1937BF99-1090-4F2F-9554-DEC7415F2058}"/>
    <cellStyle name="20% - Accent5 3 2 4 2 3" xfId="12159" xr:uid="{D9C2FAB6-7C48-40F6-8A57-B1A2AB756088}"/>
    <cellStyle name="20% - Accent5 3 2 4 2 4" xfId="20607" xr:uid="{72799BF6-6C3E-43E9-B17F-DB095BC93DA6}"/>
    <cellStyle name="20% - Accent5 3 2 4 2 5" xfId="29054" xr:uid="{51603193-B413-4E7B-87C6-4EEF9C119F7F}"/>
    <cellStyle name="20% - Accent5 3 2 4 3" xfId="5782" xr:uid="{00000000-0005-0000-0000-0000DF020000}"/>
    <cellStyle name="20% - Accent5 3 2 4 3 2" xfId="14232" xr:uid="{5F97EB9B-E9E6-4EA6-84AB-F8D9D18F3763}"/>
    <cellStyle name="20% - Accent5 3 2 4 3 3" xfId="22679" xr:uid="{17C2467E-6E65-466F-93C3-115F735DFD9F}"/>
    <cellStyle name="20% - Accent5 3 2 4 3 4" xfId="31126" xr:uid="{7C3BBC15-20A5-4C37-8012-D3D586291240}"/>
    <cellStyle name="20% - Accent5 3 2 4 4" xfId="10014" xr:uid="{3C4618C0-1976-4128-9A06-BAA470A6EEBC}"/>
    <cellStyle name="20% - Accent5 3 2 4 5" xfId="18462" xr:uid="{1120B02E-ABFB-4967-8618-F2FF36AE8C1B}"/>
    <cellStyle name="20% - Accent5 3 2 4 6" xfId="26909" xr:uid="{91E4319D-B8B6-4AFF-9D19-19447C79FE9C}"/>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8AB2BF28-2203-4702-ACB5-C73F745581A3}"/>
    <cellStyle name="20% - Accent5 3 2 5 2 2 3" xfId="25237" xr:uid="{8966340B-1573-4F43-AB37-589DE718BB3E}"/>
    <cellStyle name="20% - Accent5 3 2 5 2 2 4" xfId="33684" xr:uid="{11220850-F7DF-42A9-A3CD-558B247A6CD0}"/>
    <cellStyle name="20% - Accent5 3 2 5 2 3" xfId="12572" xr:uid="{EAD6EE1F-22B5-4582-AA19-77980902EB4A}"/>
    <cellStyle name="20% - Accent5 3 2 5 2 4" xfId="21020" xr:uid="{1FE8199B-299A-4A1B-9AB2-4F25D1F08123}"/>
    <cellStyle name="20% - Accent5 3 2 5 2 5" xfId="29467" xr:uid="{BAF25190-CBF2-4B95-97CC-57C9F508C905}"/>
    <cellStyle name="20% - Accent5 3 2 5 3" xfId="6195" xr:uid="{00000000-0005-0000-0000-0000E3020000}"/>
    <cellStyle name="20% - Accent5 3 2 5 3 2" xfId="14645" xr:uid="{78A86B9F-AA81-40C9-A905-0CA5EDCA0942}"/>
    <cellStyle name="20% - Accent5 3 2 5 3 3" xfId="23092" xr:uid="{4D2AFB90-BA9A-4918-BAC7-23F14FD68D67}"/>
    <cellStyle name="20% - Accent5 3 2 5 3 4" xfId="31539" xr:uid="{CE5A205C-D716-474D-A4A8-1D5FEC06D63A}"/>
    <cellStyle name="20% - Accent5 3 2 5 4" xfId="10427" xr:uid="{EB126C4C-5353-4923-B4E7-E0E8866DFC6C}"/>
    <cellStyle name="20% - Accent5 3 2 5 5" xfId="18875" xr:uid="{9C775574-40B8-4D77-B014-3BF84F6ACE0B}"/>
    <cellStyle name="20% - Accent5 3 2 5 6" xfId="27322" xr:uid="{54EDAF14-7860-44B0-870D-31A696464979}"/>
    <cellStyle name="20% - Accent5 3 2 6" xfId="2302" xr:uid="{00000000-0005-0000-0000-0000E4020000}"/>
    <cellStyle name="20% - Accent5 3 2 6 2" xfId="6608" xr:uid="{00000000-0005-0000-0000-0000E5020000}"/>
    <cellStyle name="20% - Accent5 3 2 6 2 2" xfId="15058" xr:uid="{6BD274DA-05E2-4F57-9604-276CADBAD3F3}"/>
    <cellStyle name="20% - Accent5 3 2 6 2 3" xfId="23505" xr:uid="{2F6D0C10-77FB-4C75-BD0F-ED924894DFAE}"/>
    <cellStyle name="20% - Accent5 3 2 6 2 4" xfId="31952" xr:uid="{2BC03C41-9E01-4D60-B42D-81B364E6D54C}"/>
    <cellStyle name="20% - Accent5 3 2 6 3" xfId="10840" xr:uid="{07286E6A-E6BA-4831-BEB7-CC94FF0DC771}"/>
    <cellStyle name="20% - Accent5 3 2 6 4" xfId="19288" xr:uid="{CF4A4468-FEDC-41B8-9046-A17794FE789B}"/>
    <cellStyle name="20% - Accent5 3 2 6 5" xfId="27735" xr:uid="{4EA329C9-C9BA-42A5-8C04-21DA508B6A7F}"/>
    <cellStyle name="20% - Accent5 3 2 7" xfId="4542" xr:uid="{00000000-0005-0000-0000-0000E6020000}"/>
    <cellStyle name="20% - Accent5 3 2 7 2" xfId="12992" xr:uid="{E4B09694-CBE7-4481-8178-FC5C7DE77081}"/>
    <cellStyle name="20% - Accent5 3 2 7 3" xfId="21439" xr:uid="{D3E22C8A-7410-4B9E-9810-80969A9EEB66}"/>
    <cellStyle name="20% - Accent5 3 2 7 4" xfId="29886" xr:uid="{75C752A0-6533-4A92-9879-9FAA1B71DE51}"/>
    <cellStyle name="20% - Accent5 3 2 8" xfId="8774" xr:uid="{66488283-103E-4FC7-A0E1-651E1C7AA4E7}"/>
    <cellStyle name="20% - Accent5 3 2 9" xfId="17222" xr:uid="{F91D2958-013C-466E-A42A-2CAC34B626AF}"/>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870DE69C-D8D0-4F37-ADFD-D4251F7C0CDF}"/>
    <cellStyle name="20% - Accent5 3 3 2 2 3" xfId="23997" xr:uid="{7735D486-9723-4FCA-999C-6306336F4F57}"/>
    <cellStyle name="20% - Accent5 3 3 2 2 4" xfId="32444" xr:uid="{7CBEF1F6-B231-4493-8F05-FF01B98C9048}"/>
    <cellStyle name="20% - Accent5 3 3 2 3" xfId="11332" xr:uid="{3924B6C1-D2E4-4D14-B05B-D36F00867B05}"/>
    <cellStyle name="20% - Accent5 3 3 2 4" xfId="19780" xr:uid="{4F614663-94B8-4A5B-95E8-E1E98A6E2786}"/>
    <cellStyle name="20% - Accent5 3 3 2 5" xfId="28227" xr:uid="{50524850-12F3-4AFD-8EEC-3AF677786C8A}"/>
    <cellStyle name="20% - Accent5 3 3 3" xfId="4955" xr:uid="{00000000-0005-0000-0000-0000EA020000}"/>
    <cellStyle name="20% - Accent5 3 3 3 2" xfId="13405" xr:uid="{119C392B-1A91-4143-B650-CC848E45F876}"/>
    <cellStyle name="20% - Accent5 3 3 3 3" xfId="21852" xr:uid="{0E9F5FA4-50DA-467A-82A2-B5104B10E41C}"/>
    <cellStyle name="20% - Accent5 3 3 3 4" xfId="30299" xr:uid="{B13BEDB9-76CF-426B-A088-88E296E0BCCD}"/>
    <cellStyle name="20% - Accent5 3 3 4" xfId="9187" xr:uid="{4665C295-7E01-454C-BDA4-53815EA3EBF6}"/>
    <cellStyle name="20% - Accent5 3 3 5" xfId="17635" xr:uid="{4E57C542-5344-4B4A-B3D2-361E4A5AB839}"/>
    <cellStyle name="20% - Accent5 3 3 6" xfId="26082" xr:uid="{335D8110-0E8D-4AD8-83A3-A6385187C486}"/>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F2B76745-D935-4BEA-897A-1C6C3CDC1A58}"/>
    <cellStyle name="20% - Accent5 3 4 2 2 3" xfId="24410" xr:uid="{3D29C3A3-5F41-4ECC-AEAC-B30E16C3E6FA}"/>
    <cellStyle name="20% - Accent5 3 4 2 2 4" xfId="32857" xr:uid="{0DE2AA32-718D-47EB-A6CF-CB2BB7431477}"/>
    <cellStyle name="20% - Accent5 3 4 2 3" xfId="11745" xr:uid="{AE2DB666-2B99-4611-91BD-F6939B606CD3}"/>
    <cellStyle name="20% - Accent5 3 4 2 4" xfId="20193" xr:uid="{FDF518BF-49D4-45C6-BCD8-B490567172C6}"/>
    <cellStyle name="20% - Accent5 3 4 2 5" xfId="28640" xr:uid="{C7A9CCE2-DAE6-4110-9DF8-1F079129024A}"/>
    <cellStyle name="20% - Accent5 3 4 3" xfId="5368" xr:uid="{00000000-0005-0000-0000-0000EE020000}"/>
    <cellStyle name="20% - Accent5 3 4 3 2" xfId="13818" xr:uid="{7E0F008E-82F6-4545-95EE-FA6B69E0B009}"/>
    <cellStyle name="20% - Accent5 3 4 3 3" xfId="22265" xr:uid="{8EA091DF-1E47-4DED-806A-05F24B130339}"/>
    <cellStyle name="20% - Accent5 3 4 3 4" xfId="30712" xr:uid="{7773FC38-EFB8-49EC-91A3-68822E888398}"/>
    <cellStyle name="20% - Accent5 3 4 4" xfId="9600" xr:uid="{FE1AFA68-2D6C-463D-997A-D01C1EB3D849}"/>
    <cellStyle name="20% - Accent5 3 4 5" xfId="18048" xr:uid="{F75E206B-A640-44BF-826F-B4276AF53D36}"/>
    <cellStyle name="20% - Accent5 3 4 6" xfId="26495" xr:uid="{851B27B0-41E8-4DE7-8282-071E1C90E50E}"/>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5C957982-A7C6-4EDB-9CAE-158F33E668B9}"/>
    <cellStyle name="20% - Accent5 3 5 2 2 3" xfId="24823" xr:uid="{F173D9C6-772F-4648-A4DA-9413E027205E}"/>
    <cellStyle name="20% - Accent5 3 5 2 2 4" xfId="33270" xr:uid="{C6B5A22B-F997-4233-B41E-51E5131C4C8A}"/>
    <cellStyle name="20% - Accent5 3 5 2 3" xfId="12158" xr:uid="{4E160388-C3E3-4EB9-8681-2EB922EA14E2}"/>
    <cellStyle name="20% - Accent5 3 5 2 4" xfId="20606" xr:uid="{D705EB48-0B05-4C3F-8CE6-2EBC334AC78D}"/>
    <cellStyle name="20% - Accent5 3 5 2 5" xfId="29053" xr:uid="{ADBB0120-1270-4426-9906-0D5FB9CA6BFC}"/>
    <cellStyle name="20% - Accent5 3 5 3" xfId="5781" xr:uid="{00000000-0005-0000-0000-0000F2020000}"/>
    <cellStyle name="20% - Accent5 3 5 3 2" xfId="14231" xr:uid="{8883E60C-43BA-42DC-B83A-1A42709F854C}"/>
    <cellStyle name="20% - Accent5 3 5 3 3" xfId="22678" xr:uid="{60D74F62-6E7D-4AF8-BF0F-12DF6B102343}"/>
    <cellStyle name="20% - Accent5 3 5 3 4" xfId="31125" xr:uid="{A5D9BAD1-D44F-4669-94F1-0DDAA2CEF3E1}"/>
    <cellStyle name="20% - Accent5 3 5 4" xfId="10013" xr:uid="{74BD862B-551A-4A16-BE57-52AF04F12B0E}"/>
    <cellStyle name="20% - Accent5 3 5 5" xfId="18461" xr:uid="{290B1595-EC05-48BC-8406-264FB2ED5C17}"/>
    <cellStyle name="20% - Accent5 3 5 6" xfId="26908" xr:uid="{CE9DA3F4-0177-4547-B58B-B236FC4ED32D}"/>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0E2EA38C-0C71-4A79-92D1-B4070466EB27}"/>
    <cellStyle name="20% - Accent5 3 6 2 2 3" xfId="25236" xr:uid="{700FE664-5603-407E-9D38-DD08751DA54B}"/>
    <cellStyle name="20% - Accent5 3 6 2 2 4" xfId="33683" xr:uid="{8A130CFE-2633-49FD-8532-CC5B44298A07}"/>
    <cellStyle name="20% - Accent5 3 6 2 3" xfId="12571" xr:uid="{4854566C-ACC8-47A1-8981-EBCB7C6D29B2}"/>
    <cellStyle name="20% - Accent5 3 6 2 4" xfId="21019" xr:uid="{627D4BE3-E319-4E4D-B359-E9B64DEA6F91}"/>
    <cellStyle name="20% - Accent5 3 6 2 5" xfId="29466" xr:uid="{F5CCA073-723B-44F6-A9B0-F8B50AC03354}"/>
    <cellStyle name="20% - Accent5 3 6 3" xfId="6194" xr:uid="{00000000-0005-0000-0000-0000F6020000}"/>
    <cellStyle name="20% - Accent5 3 6 3 2" xfId="14644" xr:uid="{F797DF4F-06A8-4375-8B5A-2C9C63809E46}"/>
    <cellStyle name="20% - Accent5 3 6 3 3" xfId="23091" xr:uid="{F25B6F7A-6BD6-4925-B0E7-F7B020FD67F6}"/>
    <cellStyle name="20% - Accent5 3 6 3 4" xfId="31538" xr:uid="{D7BECB88-00A0-487D-B5F0-69AACE40A544}"/>
    <cellStyle name="20% - Accent5 3 6 4" xfId="10426" xr:uid="{67A3E7B2-9EE0-48DF-ACCC-3DD717352D7B}"/>
    <cellStyle name="20% - Accent5 3 6 5" xfId="18874" xr:uid="{48AAF363-BF16-4FC9-9038-AA2C5FA39065}"/>
    <cellStyle name="20% - Accent5 3 6 6" xfId="27321" xr:uid="{C687C822-E30B-45F0-A9AE-16E147E1B10B}"/>
    <cellStyle name="20% - Accent5 3 7" xfId="2301" xr:uid="{00000000-0005-0000-0000-0000F7020000}"/>
    <cellStyle name="20% - Accent5 3 7 2" xfId="6607" xr:uid="{00000000-0005-0000-0000-0000F8020000}"/>
    <cellStyle name="20% - Accent5 3 7 2 2" xfId="15057" xr:uid="{46C4A7E9-E0CF-4DB4-9626-930EC42A0087}"/>
    <cellStyle name="20% - Accent5 3 7 2 3" xfId="23504" xr:uid="{8542E5D3-53EB-41F2-BEAE-E0DF0E025C3A}"/>
    <cellStyle name="20% - Accent5 3 7 2 4" xfId="31951" xr:uid="{638B214C-3FF7-4C43-922E-4A7350203C9C}"/>
    <cellStyle name="20% - Accent5 3 7 3" xfId="10839" xr:uid="{1A208235-1E14-49D6-B5AA-217A8821FC13}"/>
    <cellStyle name="20% - Accent5 3 7 4" xfId="19287" xr:uid="{02C4CF9A-3F77-4D9A-AF58-5AA1B9A87772}"/>
    <cellStyle name="20% - Accent5 3 7 5" xfId="27734" xr:uid="{ECADE8A5-5724-4163-B6E2-168BA73747F6}"/>
    <cellStyle name="20% - Accent5 3 8" xfId="4541" xr:uid="{00000000-0005-0000-0000-0000F9020000}"/>
    <cellStyle name="20% - Accent5 3 8 2" xfId="12991" xr:uid="{0AAAEBF6-C079-446E-9783-E96DD55B022C}"/>
    <cellStyle name="20% - Accent5 3 8 3" xfId="21438" xr:uid="{E84C14BF-B329-4AE9-80A2-6ADCAE71C79E}"/>
    <cellStyle name="20% - Accent5 3 8 4" xfId="29885" xr:uid="{22C89CAD-53DC-41FA-840A-50FFD7F94FF3}"/>
    <cellStyle name="20% - Accent5 3 9" xfId="8773" xr:uid="{2E1AD528-5D2E-4F89-BB21-5948C20ED764}"/>
    <cellStyle name="20% - Accent5 4" xfId="40" xr:uid="{00000000-0005-0000-0000-0000FA020000}"/>
    <cellStyle name="20% - Accent5 4 10" xfId="25670" xr:uid="{43D63C0D-F7C5-46C5-A808-A4F63D898769}"/>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3138D479-FFFF-4D54-9CC4-5757883015EE}"/>
    <cellStyle name="20% - Accent5 4 2 2 2 3" xfId="23999" xr:uid="{A8230ADF-25AF-42DF-ACAF-01CEE3B5A3DC}"/>
    <cellStyle name="20% - Accent5 4 2 2 2 4" xfId="32446" xr:uid="{66EAFBD1-6D76-49C5-9F7D-5745A02438B7}"/>
    <cellStyle name="20% - Accent5 4 2 2 3" xfId="11334" xr:uid="{44628C66-C46C-4210-966A-91D9520FE86F}"/>
    <cellStyle name="20% - Accent5 4 2 2 4" xfId="19782" xr:uid="{F06FE721-3754-4E0D-89B0-B506D476CADF}"/>
    <cellStyle name="20% - Accent5 4 2 2 5" xfId="28229" xr:uid="{48B61F2D-E36C-4F31-B5F3-DAFAFB2554DD}"/>
    <cellStyle name="20% - Accent5 4 2 3" xfId="4957" xr:uid="{00000000-0005-0000-0000-0000FE020000}"/>
    <cellStyle name="20% - Accent5 4 2 3 2" xfId="13407" xr:uid="{7B4A797B-A108-493A-A257-E16EA6DC91E0}"/>
    <cellStyle name="20% - Accent5 4 2 3 3" xfId="21854" xr:uid="{08686AEE-9FF8-4ABA-BA10-24E92F729633}"/>
    <cellStyle name="20% - Accent5 4 2 3 4" xfId="30301" xr:uid="{0201F369-2BE7-4AE2-8EF6-754173E7E400}"/>
    <cellStyle name="20% - Accent5 4 2 4" xfId="9189" xr:uid="{0C044ACE-4810-4E84-9BAE-A4D51B95A13E}"/>
    <cellStyle name="20% - Accent5 4 2 5" xfId="17637" xr:uid="{6FD014D1-B7FA-4D9E-A0A7-0AB6E78E9693}"/>
    <cellStyle name="20% - Accent5 4 2 6" xfId="26084" xr:uid="{FD0AD89D-6384-432B-A7C4-EB55C9EC7A3E}"/>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EC286144-35E9-4A57-B667-FBD8FF46D3FD}"/>
    <cellStyle name="20% - Accent5 4 3 2 2 3" xfId="24412" xr:uid="{A4C671BE-4E5E-4F02-AE31-47F14994AA55}"/>
    <cellStyle name="20% - Accent5 4 3 2 2 4" xfId="32859" xr:uid="{FA5E6C08-6FD0-4A8C-B307-762AE49C9C78}"/>
    <cellStyle name="20% - Accent5 4 3 2 3" xfId="11747" xr:uid="{FD1202BB-7B96-41CD-9B24-D16225132586}"/>
    <cellStyle name="20% - Accent5 4 3 2 4" xfId="20195" xr:uid="{40E5D5D3-94FD-41AA-B782-0F958A8CA884}"/>
    <cellStyle name="20% - Accent5 4 3 2 5" xfId="28642" xr:uid="{59663156-4C37-4054-A4EC-0A384C8CFCB7}"/>
    <cellStyle name="20% - Accent5 4 3 3" xfId="5370" xr:uid="{00000000-0005-0000-0000-000002030000}"/>
    <cellStyle name="20% - Accent5 4 3 3 2" xfId="13820" xr:uid="{75480EB4-2177-4626-906F-98C7F774EE66}"/>
    <cellStyle name="20% - Accent5 4 3 3 3" xfId="22267" xr:uid="{FA3DB8F3-522F-4220-83F4-3D61BFE03615}"/>
    <cellStyle name="20% - Accent5 4 3 3 4" xfId="30714" xr:uid="{3AACB26D-9950-4CF5-A906-73136EF38146}"/>
    <cellStyle name="20% - Accent5 4 3 4" xfId="9602" xr:uid="{14492E3F-0A4F-4E05-AF36-14B8A9D7115B}"/>
    <cellStyle name="20% - Accent5 4 3 5" xfId="18050" xr:uid="{2B92E101-B03B-445D-8BD5-DEB915941060}"/>
    <cellStyle name="20% - Accent5 4 3 6" xfId="26497" xr:uid="{E3C36252-E7E4-44C1-A395-15DD40C63C03}"/>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7D6C3F89-EC2E-428A-851E-D204BE700E2E}"/>
    <cellStyle name="20% - Accent5 4 4 2 2 3" xfId="24825" xr:uid="{2D709607-8224-48DB-A913-6197F740306C}"/>
    <cellStyle name="20% - Accent5 4 4 2 2 4" xfId="33272" xr:uid="{883482A7-C5E9-47E4-8B26-B3AA81B124C3}"/>
    <cellStyle name="20% - Accent5 4 4 2 3" xfId="12160" xr:uid="{E482455E-3A5B-4FA6-80D1-E170439C57D3}"/>
    <cellStyle name="20% - Accent5 4 4 2 4" xfId="20608" xr:uid="{9BF01B44-72BB-4D9E-A36F-B68E8E83EFE2}"/>
    <cellStyle name="20% - Accent5 4 4 2 5" xfId="29055" xr:uid="{C579DAC0-62C7-4201-BC93-1AEE6F312ABC}"/>
    <cellStyle name="20% - Accent5 4 4 3" xfId="5783" xr:uid="{00000000-0005-0000-0000-000006030000}"/>
    <cellStyle name="20% - Accent5 4 4 3 2" xfId="14233" xr:uid="{73FAE070-D14C-471B-8812-1645E29FABAD}"/>
    <cellStyle name="20% - Accent5 4 4 3 3" xfId="22680" xr:uid="{92EC68B2-A537-4C65-BBB6-3505653745ED}"/>
    <cellStyle name="20% - Accent5 4 4 3 4" xfId="31127" xr:uid="{A1AB036A-7C0A-48E0-B382-F350073C337A}"/>
    <cellStyle name="20% - Accent5 4 4 4" xfId="10015" xr:uid="{B56D9ABC-72C8-49C2-BE9B-8E7519509148}"/>
    <cellStyle name="20% - Accent5 4 4 5" xfId="18463" xr:uid="{534105D6-79D9-43A5-8ACB-D1BCA161E0E0}"/>
    <cellStyle name="20% - Accent5 4 4 6" xfId="26910" xr:uid="{0C393DED-B902-4075-9E4B-8BA82E1A4221}"/>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BF96D6AF-91C2-44B8-8A8A-A1DA22370460}"/>
    <cellStyle name="20% - Accent5 4 5 2 2 3" xfId="25238" xr:uid="{E7FA1B93-B719-4455-B74F-C43BE5C6A18F}"/>
    <cellStyle name="20% - Accent5 4 5 2 2 4" xfId="33685" xr:uid="{50B886E8-8AB1-4EF2-8A16-E11D4A5CB21F}"/>
    <cellStyle name="20% - Accent5 4 5 2 3" xfId="12573" xr:uid="{BA604FC8-02EF-4FC3-91BE-5F565F303037}"/>
    <cellStyle name="20% - Accent5 4 5 2 4" xfId="21021" xr:uid="{3E886145-DD26-4CF7-84A5-9CDA59D821E3}"/>
    <cellStyle name="20% - Accent5 4 5 2 5" xfId="29468" xr:uid="{5FD1E419-9F02-40FB-80B0-E82895044314}"/>
    <cellStyle name="20% - Accent5 4 5 3" xfId="6196" xr:uid="{00000000-0005-0000-0000-00000A030000}"/>
    <cellStyle name="20% - Accent5 4 5 3 2" xfId="14646" xr:uid="{8D81E5E5-8150-4EA6-BB91-B64F47CF63AF}"/>
    <cellStyle name="20% - Accent5 4 5 3 3" xfId="23093" xr:uid="{AA356F3F-DD02-4FBA-B857-2EE2E0E77AE1}"/>
    <cellStyle name="20% - Accent5 4 5 3 4" xfId="31540" xr:uid="{139FC860-7A4A-4B47-9C6A-1A112097EE75}"/>
    <cellStyle name="20% - Accent5 4 5 4" xfId="10428" xr:uid="{88640AA4-92FC-491B-9803-8674DCABB2BF}"/>
    <cellStyle name="20% - Accent5 4 5 5" xfId="18876" xr:uid="{D68E3A41-C325-4A11-A0DB-FFAC92D3A9EC}"/>
    <cellStyle name="20% - Accent5 4 5 6" xfId="27323" xr:uid="{ECB9C1DB-A8FC-4032-AF3F-F145F65E80E9}"/>
    <cellStyle name="20% - Accent5 4 6" xfId="2303" xr:uid="{00000000-0005-0000-0000-00000B030000}"/>
    <cellStyle name="20% - Accent5 4 6 2" xfId="6609" xr:uid="{00000000-0005-0000-0000-00000C030000}"/>
    <cellStyle name="20% - Accent5 4 6 2 2" xfId="15059" xr:uid="{131557F0-373D-44CF-9729-0D1EB73E8A4E}"/>
    <cellStyle name="20% - Accent5 4 6 2 3" xfId="23506" xr:uid="{9B15BBF2-4A0F-471E-9DE9-C808E8678D62}"/>
    <cellStyle name="20% - Accent5 4 6 2 4" xfId="31953" xr:uid="{F3707152-BAC0-4ECA-A85A-64580F225F29}"/>
    <cellStyle name="20% - Accent5 4 6 3" xfId="10841" xr:uid="{416289B1-F03C-4672-B7A9-D1570DDD2DB0}"/>
    <cellStyle name="20% - Accent5 4 6 4" xfId="19289" xr:uid="{C2E7A7CA-8D48-4FD4-855F-E33E8AB07096}"/>
    <cellStyle name="20% - Accent5 4 6 5" xfId="27736" xr:uid="{31F2BD4C-BD23-4AA6-8C42-422D3815841D}"/>
    <cellStyle name="20% - Accent5 4 7" xfId="4543" xr:uid="{00000000-0005-0000-0000-00000D030000}"/>
    <cellStyle name="20% - Accent5 4 7 2" xfId="12993" xr:uid="{CE89E9DD-9191-4B5D-93E9-E228F542FF89}"/>
    <cellStyle name="20% - Accent5 4 7 3" xfId="21440" xr:uid="{83EF6CD5-8BA4-41CD-A82B-F6ED076A4A0A}"/>
    <cellStyle name="20% - Accent5 4 7 4" xfId="29887" xr:uid="{080EAD3D-7F9F-4CA0-A43C-81D9DD9DDAC7}"/>
    <cellStyle name="20% - Accent5 4 8" xfId="8775" xr:uid="{CC2AAE17-749D-4B98-A33D-CA2ACF92382D}"/>
    <cellStyle name="20% - Accent5 4 9" xfId="17223" xr:uid="{D78CC27D-9C18-4513-84E4-4248C7A06109}"/>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362C6A54-DF88-4F9A-9608-555D76ABC368}"/>
    <cellStyle name="20% - Accent5 5 2 2 3" xfId="23992" xr:uid="{01C35FC1-EEAC-492C-8639-6BDCF224EDE5}"/>
    <cellStyle name="20% - Accent5 5 2 2 4" xfId="32439" xr:uid="{5A516A0B-A96E-4995-B11B-CB8138CB5BCC}"/>
    <cellStyle name="20% - Accent5 5 2 3" xfId="11327" xr:uid="{20E50B71-91F9-4E34-8E95-70D36DD4AD66}"/>
    <cellStyle name="20% - Accent5 5 2 4" xfId="19775" xr:uid="{7982D9E1-55DB-4CD4-AD8E-EB920C2197AD}"/>
    <cellStyle name="20% - Accent5 5 2 5" xfId="28222" xr:uid="{0E17A7D6-820F-4F52-B402-0E6B93EE1050}"/>
    <cellStyle name="20% - Accent5 5 3" xfId="4950" xr:uid="{00000000-0005-0000-0000-000011030000}"/>
    <cellStyle name="20% - Accent5 5 3 2" xfId="13400" xr:uid="{AE4D96E0-A9C5-46E6-84AE-604ABA7EB60F}"/>
    <cellStyle name="20% - Accent5 5 3 3" xfId="21847" xr:uid="{A179C7EF-F873-47FE-956B-267E4278BFB3}"/>
    <cellStyle name="20% - Accent5 5 3 4" xfId="30294" xr:uid="{5FC49A48-2C73-4649-8F2A-92C0BBE53070}"/>
    <cellStyle name="20% - Accent5 5 4" xfId="9182" xr:uid="{5BB6E2D7-D50E-4BFC-9F98-8E0C39F52316}"/>
    <cellStyle name="20% - Accent5 5 5" xfId="17630" xr:uid="{43502126-BA6D-45C6-93F4-E8D6212250BB}"/>
    <cellStyle name="20% - Accent5 5 6" xfId="26077" xr:uid="{F31BAC5D-B490-4C01-9E1F-351C55F076F1}"/>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30613D8E-793C-4D78-A015-2598E3C0EBF2}"/>
    <cellStyle name="20% - Accent5 6 2 2 3" xfId="24405" xr:uid="{C2B4F3EA-E38B-451F-AC8D-DCC0C1792F07}"/>
    <cellStyle name="20% - Accent5 6 2 2 4" xfId="32852" xr:uid="{27E225EB-F885-4871-B7CC-E2E4AF53FDC3}"/>
    <cellStyle name="20% - Accent5 6 2 3" xfId="11740" xr:uid="{54581262-A0E2-46AD-A6B7-F034D2DEF30A}"/>
    <cellStyle name="20% - Accent5 6 2 4" xfId="20188" xr:uid="{A1CF26EE-BAAF-456A-B74D-2397E1BB4490}"/>
    <cellStyle name="20% - Accent5 6 2 5" xfId="28635" xr:uid="{1C6D4FF8-82F6-4046-99F9-5213784A530F}"/>
    <cellStyle name="20% - Accent5 6 3" xfId="5363" xr:uid="{00000000-0005-0000-0000-000015030000}"/>
    <cellStyle name="20% - Accent5 6 3 2" xfId="13813" xr:uid="{7084FFB0-D246-4D59-B90C-4C9D2AA15C19}"/>
    <cellStyle name="20% - Accent5 6 3 3" xfId="22260" xr:uid="{C3E05A71-DD95-44CA-9F8A-4A9623337673}"/>
    <cellStyle name="20% - Accent5 6 3 4" xfId="30707" xr:uid="{F1CC83C1-656E-4C1E-9B0A-3DE64A5C2BE2}"/>
    <cellStyle name="20% - Accent5 6 4" xfId="9595" xr:uid="{01646445-FEA7-4EDE-9E72-C7194E079ACF}"/>
    <cellStyle name="20% - Accent5 6 5" xfId="18043" xr:uid="{25DFB5EB-CA39-490D-9877-812A1CE974E3}"/>
    <cellStyle name="20% - Accent5 6 6" xfId="26490" xr:uid="{C1AE739F-33DE-4F59-AA47-638F5B3B122C}"/>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1A532B9E-DD15-4D1F-A6CE-953FA77B9E24}"/>
    <cellStyle name="20% - Accent5 7 2 2 3" xfId="24818" xr:uid="{736626AC-D99C-4486-B0AD-6277AF028F3D}"/>
    <cellStyle name="20% - Accent5 7 2 2 4" xfId="33265" xr:uid="{8FC923F5-943A-46E4-B7C6-4B9877B31115}"/>
    <cellStyle name="20% - Accent5 7 2 3" xfId="12153" xr:uid="{8C5A1321-83CC-4A3F-A881-7CD1396140B6}"/>
    <cellStyle name="20% - Accent5 7 2 4" xfId="20601" xr:uid="{B5402902-17EE-4750-969A-DE8C0DA3A096}"/>
    <cellStyle name="20% - Accent5 7 2 5" xfId="29048" xr:uid="{E94908C7-087C-4B6C-B51B-B2CB6476A492}"/>
    <cellStyle name="20% - Accent5 7 3" xfId="5776" xr:uid="{00000000-0005-0000-0000-000019030000}"/>
    <cellStyle name="20% - Accent5 7 3 2" xfId="14226" xr:uid="{5396A22E-9C7E-43FB-AE0D-F8141ADF6002}"/>
    <cellStyle name="20% - Accent5 7 3 3" xfId="22673" xr:uid="{4ED16D66-DA05-4AB8-9C56-78476596113C}"/>
    <cellStyle name="20% - Accent5 7 3 4" xfId="31120" xr:uid="{C57427A9-D43B-4C8F-BDCB-08B7088802E0}"/>
    <cellStyle name="20% - Accent5 7 4" xfId="10008" xr:uid="{83B86C89-888B-465A-AEA9-19D0346646DB}"/>
    <cellStyle name="20% - Accent5 7 5" xfId="18456" xr:uid="{F9015707-3D83-4091-8C58-9456EA93FC67}"/>
    <cellStyle name="20% - Accent5 7 6" xfId="26903" xr:uid="{F94EDC6E-8047-4F0F-827A-67B00A91A862}"/>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8CED07AF-B964-4406-8234-7A480F1189FD}"/>
    <cellStyle name="20% - Accent5 8 2 2 3" xfId="25231" xr:uid="{35F98A39-2CF4-4755-97C0-16054BE3C441}"/>
    <cellStyle name="20% - Accent5 8 2 2 4" xfId="33678" xr:uid="{87EA5384-FCC2-4A0B-A135-21D45BA14439}"/>
    <cellStyle name="20% - Accent5 8 2 3" xfId="12566" xr:uid="{742FB458-B77B-4E95-989B-2FE9FAD4FFD5}"/>
    <cellStyle name="20% - Accent5 8 2 4" xfId="21014" xr:uid="{7A348677-3218-440F-BD20-A034E9948514}"/>
    <cellStyle name="20% - Accent5 8 2 5" xfId="29461" xr:uid="{A8A43265-DD33-4D44-A464-1B9CD11C864C}"/>
    <cellStyle name="20% - Accent5 8 3" xfId="6189" xr:uid="{00000000-0005-0000-0000-00001D030000}"/>
    <cellStyle name="20% - Accent5 8 3 2" xfId="14639" xr:uid="{384313C9-79D7-429E-9C86-9859935C9B7A}"/>
    <cellStyle name="20% - Accent5 8 3 3" xfId="23086" xr:uid="{FF5ED2EB-5A46-41C8-B6C9-B30E6E321B0F}"/>
    <cellStyle name="20% - Accent5 8 3 4" xfId="31533" xr:uid="{541E7F08-2E06-4B39-A798-A95BBC6D2908}"/>
    <cellStyle name="20% - Accent5 8 4" xfId="10421" xr:uid="{573CEDC3-5DAE-4B8F-8657-FCDC28DDC1B3}"/>
    <cellStyle name="20% - Accent5 8 5" xfId="18869" xr:uid="{CD199823-609E-4761-BC69-51C69D74B39E}"/>
    <cellStyle name="20% - Accent5 8 6" xfId="27316" xr:uid="{3E372E68-2284-42BB-BCDB-4189F6A4661D}"/>
    <cellStyle name="20% - Accent5 9" xfId="2296" xr:uid="{00000000-0005-0000-0000-00001E030000}"/>
    <cellStyle name="20% - Accent5 9 2" xfId="6602" xr:uid="{00000000-0005-0000-0000-00001F030000}"/>
    <cellStyle name="20% - Accent5 9 2 2" xfId="15052" xr:uid="{494215E6-6E73-4150-882B-AF4C79AE42B2}"/>
    <cellStyle name="20% - Accent5 9 2 3" xfId="23499" xr:uid="{F900A9C3-2EF7-4128-87C8-7756605F717D}"/>
    <cellStyle name="20% - Accent5 9 2 4" xfId="31946" xr:uid="{989E7E94-E279-46B7-8AC6-6F4839BFB0DE}"/>
    <cellStyle name="20% - Accent5 9 3" xfId="10834" xr:uid="{EF22912D-89E0-4111-B0E0-9ABD47122D41}"/>
    <cellStyle name="20% - Accent5 9 4" xfId="19282" xr:uid="{0D9FA680-B3C6-4DA2-A8A2-A5AC075B910E}"/>
    <cellStyle name="20% - Accent5 9 5" xfId="27729" xr:uid="{ECB854E1-E51A-49F9-9119-DAFE6B93DAE5}"/>
    <cellStyle name="20% - Accent6" xfId="41" builtinId="50" customBuiltin="1"/>
    <cellStyle name="20% - Accent6 10" xfId="4544" xr:uid="{00000000-0005-0000-0000-000021030000}"/>
    <cellStyle name="20% - Accent6 10 2" xfId="12994" xr:uid="{A653092E-A99C-4B28-9D44-BE23E1A73F88}"/>
    <cellStyle name="20% - Accent6 10 3" xfId="21441" xr:uid="{8BB56E41-ECE0-44C6-8834-A37AD3F13229}"/>
    <cellStyle name="20% - Accent6 10 4" xfId="29888" xr:uid="{9804D701-3008-4A41-A78A-1AD4D3E5BD9A}"/>
    <cellStyle name="20% - Accent6 11" xfId="8776" xr:uid="{FF3B22F5-C089-4EFA-8087-2EFBC620CDEA}"/>
    <cellStyle name="20% - Accent6 12" xfId="17224" xr:uid="{A567B849-AC4E-456A-84F7-9201101354EE}"/>
    <cellStyle name="20% - Accent6 13" xfId="25671" xr:uid="{F6DD2513-D749-455D-94DD-6D8198FB6863}"/>
    <cellStyle name="20% - Accent6 2" xfId="42" xr:uid="{00000000-0005-0000-0000-000022030000}"/>
    <cellStyle name="20% - Accent6 2 10" xfId="8777" xr:uid="{B3738241-02C6-420D-9888-DAE80D751D95}"/>
    <cellStyle name="20% - Accent6 2 11" xfId="17225" xr:uid="{80AD229B-03E4-47D6-9400-7556CF1FEF82}"/>
    <cellStyle name="20% - Accent6 2 12" xfId="25672" xr:uid="{6FEBF70D-AB05-4A86-A613-830FF8B4205C}"/>
    <cellStyle name="20% - Accent6 2 2" xfId="43" xr:uid="{00000000-0005-0000-0000-000023030000}"/>
    <cellStyle name="20% - Accent6 2 2 10" xfId="17226" xr:uid="{D97B7A89-D524-48FB-B646-5241D01630D2}"/>
    <cellStyle name="20% - Accent6 2 2 11" xfId="25673" xr:uid="{AF7A2A03-8C06-431C-8C2C-64085FB5D4F3}"/>
    <cellStyle name="20% - Accent6 2 2 2" xfId="44" xr:uid="{00000000-0005-0000-0000-000024030000}"/>
    <cellStyle name="20% - Accent6 2 2 2 10" xfId="25674" xr:uid="{2B9FF5C8-44E2-4DEF-84AF-BEE1BA8F09FE}"/>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5F04D9F7-2236-4803-8CDB-37456C540D24}"/>
    <cellStyle name="20% - Accent6 2 2 2 2 2 2 3" xfId="24003" xr:uid="{A81A9CB7-0A3D-44CB-9413-560D8CC02DF6}"/>
    <cellStyle name="20% - Accent6 2 2 2 2 2 2 4" xfId="32450" xr:uid="{8630A111-7F2D-43F3-BBDC-4DA90F8CA1C1}"/>
    <cellStyle name="20% - Accent6 2 2 2 2 2 3" xfId="11338" xr:uid="{1EF007E4-586C-4B29-BFB3-81D794E0CB04}"/>
    <cellStyle name="20% - Accent6 2 2 2 2 2 4" xfId="19786" xr:uid="{C1D4D6A1-378E-4D3D-9589-D2B7DE610808}"/>
    <cellStyle name="20% - Accent6 2 2 2 2 2 5" xfId="28233" xr:uid="{58AEC245-7C80-4AA6-A319-780D504499CC}"/>
    <cellStyle name="20% - Accent6 2 2 2 2 3" xfId="4961" xr:uid="{00000000-0005-0000-0000-000028030000}"/>
    <cellStyle name="20% - Accent6 2 2 2 2 3 2" xfId="13411" xr:uid="{74A050A3-09A4-4C9A-BB32-5261D79DBE2B}"/>
    <cellStyle name="20% - Accent6 2 2 2 2 3 3" xfId="21858" xr:uid="{33E341EE-4F70-46C8-B099-EBFC64A54297}"/>
    <cellStyle name="20% - Accent6 2 2 2 2 3 4" xfId="30305" xr:uid="{FD4A3085-1879-4D3E-BBB4-4CF7B0F54463}"/>
    <cellStyle name="20% - Accent6 2 2 2 2 4" xfId="9193" xr:uid="{FF81C66B-0D8C-49A2-BC70-4907D8DDCB34}"/>
    <cellStyle name="20% - Accent6 2 2 2 2 5" xfId="17641" xr:uid="{E7312976-5258-4F13-85DC-161AC6BF1F6A}"/>
    <cellStyle name="20% - Accent6 2 2 2 2 6" xfId="26088" xr:uid="{719017ED-6374-41F5-8766-F14CEC59825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B2FE2C3D-0E0D-444C-A386-CE94EE868A7A}"/>
    <cellStyle name="20% - Accent6 2 2 2 3 2 2 3" xfId="24416" xr:uid="{4062F9AD-7989-4A45-A1AD-28605312E872}"/>
    <cellStyle name="20% - Accent6 2 2 2 3 2 2 4" xfId="32863" xr:uid="{DBC91E0C-D498-4BD6-8033-5CB2C55A8A23}"/>
    <cellStyle name="20% - Accent6 2 2 2 3 2 3" xfId="11751" xr:uid="{9487069F-E2E8-485A-9486-227DF53035BD}"/>
    <cellStyle name="20% - Accent6 2 2 2 3 2 4" xfId="20199" xr:uid="{375CB617-40E8-4AF0-A13B-C121154BF14F}"/>
    <cellStyle name="20% - Accent6 2 2 2 3 2 5" xfId="28646" xr:uid="{2B298D30-820E-4F0F-8461-890F13B2BE8A}"/>
    <cellStyle name="20% - Accent6 2 2 2 3 3" xfId="5374" xr:uid="{00000000-0005-0000-0000-00002C030000}"/>
    <cellStyle name="20% - Accent6 2 2 2 3 3 2" xfId="13824" xr:uid="{4A2B3382-A60B-4D1A-BB7C-9F2126778F1D}"/>
    <cellStyle name="20% - Accent6 2 2 2 3 3 3" xfId="22271" xr:uid="{80622CE4-2FA1-469A-82C0-512926AD9C5A}"/>
    <cellStyle name="20% - Accent6 2 2 2 3 3 4" xfId="30718" xr:uid="{D319C4F6-27A3-40D2-A5F7-065D97B01957}"/>
    <cellStyle name="20% - Accent6 2 2 2 3 4" xfId="9606" xr:uid="{8F018E68-0952-4133-AB23-8C791F213C9B}"/>
    <cellStyle name="20% - Accent6 2 2 2 3 5" xfId="18054" xr:uid="{DD182477-161D-4737-A6E8-6074DF461B29}"/>
    <cellStyle name="20% - Accent6 2 2 2 3 6" xfId="26501" xr:uid="{B171CF55-7D93-4656-8FBB-F659C5F8F3C2}"/>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197D4BEC-943B-4207-9E4A-D92D9BE77E6D}"/>
    <cellStyle name="20% - Accent6 2 2 2 4 2 2 3" xfId="24829" xr:uid="{03DEC195-585E-4B22-A968-48B83FF2560D}"/>
    <cellStyle name="20% - Accent6 2 2 2 4 2 2 4" xfId="33276" xr:uid="{86FAEA25-4E23-4982-83E5-D1DC865254CA}"/>
    <cellStyle name="20% - Accent6 2 2 2 4 2 3" xfId="12164" xr:uid="{5F3D7626-2D54-44F3-9D9D-1EC581F67395}"/>
    <cellStyle name="20% - Accent6 2 2 2 4 2 4" xfId="20612" xr:uid="{4BB3CCCB-1E95-472F-A251-DCF3DE3073E5}"/>
    <cellStyle name="20% - Accent6 2 2 2 4 2 5" xfId="29059" xr:uid="{B4B00471-2714-43DD-A8AC-CBB8F6BBA6F4}"/>
    <cellStyle name="20% - Accent6 2 2 2 4 3" xfId="5787" xr:uid="{00000000-0005-0000-0000-000030030000}"/>
    <cellStyle name="20% - Accent6 2 2 2 4 3 2" xfId="14237" xr:uid="{C8CB6FB7-E2AE-42FC-80BC-D1056D75FBB1}"/>
    <cellStyle name="20% - Accent6 2 2 2 4 3 3" xfId="22684" xr:uid="{FC70D8F4-554C-4081-961D-0BB74D12C58E}"/>
    <cellStyle name="20% - Accent6 2 2 2 4 3 4" xfId="31131" xr:uid="{C1F9836C-920D-4BEA-A696-08ED1FBEEEAD}"/>
    <cellStyle name="20% - Accent6 2 2 2 4 4" xfId="10019" xr:uid="{45FD5B3E-0899-4591-AB6D-947892320021}"/>
    <cellStyle name="20% - Accent6 2 2 2 4 5" xfId="18467" xr:uid="{2334911C-6515-4D91-98EE-DB134E3F5FC4}"/>
    <cellStyle name="20% - Accent6 2 2 2 4 6" xfId="26914" xr:uid="{EDBF13BE-CAAA-4A84-8C86-BECBC6BF06CE}"/>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888B39DF-46E7-4C76-B232-16141D107FD5}"/>
    <cellStyle name="20% - Accent6 2 2 2 5 2 2 3" xfId="25242" xr:uid="{2EFDC86D-B3DA-4FA3-90D3-A6D8AD8296AB}"/>
    <cellStyle name="20% - Accent6 2 2 2 5 2 2 4" xfId="33689" xr:uid="{C35C4B3A-81DF-4A70-82D4-8A1C1B44CDFE}"/>
    <cellStyle name="20% - Accent6 2 2 2 5 2 3" xfId="12577" xr:uid="{B674C77C-A015-47A8-A164-BD7B7F8DE722}"/>
    <cellStyle name="20% - Accent6 2 2 2 5 2 4" xfId="21025" xr:uid="{4F4B3368-AB20-4AB3-8D03-3A0F58ACB1C5}"/>
    <cellStyle name="20% - Accent6 2 2 2 5 2 5" xfId="29472" xr:uid="{E4DD7205-7FE0-4D9B-AC8D-A5785D8C8F1F}"/>
    <cellStyle name="20% - Accent6 2 2 2 5 3" xfId="6200" xr:uid="{00000000-0005-0000-0000-000034030000}"/>
    <cellStyle name="20% - Accent6 2 2 2 5 3 2" xfId="14650" xr:uid="{8BFBD723-19F3-4064-948D-550B2E5497DA}"/>
    <cellStyle name="20% - Accent6 2 2 2 5 3 3" xfId="23097" xr:uid="{D2E402F9-9B92-4211-82DA-DADAEADDB3A7}"/>
    <cellStyle name="20% - Accent6 2 2 2 5 3 4" xfId="31544" xr:uid="{454F33A9-A4D0-4A16-A765-42D36CAA0C90}"/>
    <cellStyle name="20% - Accent6 2 2 2 5 4" xfId="10432" xr:uid="{81F9BC15-66BC-40B5-B2BC-0886DEEC0871}"/>
    <cellStyle name="20% - Accent6 2 2 2 5 5" xfId="18880" xr:uid="{10D74122-6AEA-4131-9736-4D687C650407}"/>
    <cellStyle name="20% - Accent6 2 2 2 5 6" xfId="27327" xr:uid="{F9ECB8F7-7236-47B8-9220-DC7DAC4B8D38}"/>
    <cellStyle name="20% - Accent6 2 2 2 6" xfId="2307" xr:uid="{00000000-0005-0000-0000-000035030000}"/>
    <cellStyle name="20% - Accent6 2 2 2 6 2" xfId="6613" xr:uid="{00000000-0005-0000-0000-000036030000}"/>
    <cellStyle name="20% - Accent6 2 2 2 6 2 2" xfId="15063" xr:uid="{784656B2-7C8C-4870-9E30-163A2C6804FB}"/>
    <cellStyle name="20% - Accent6 2 2 2 6 2 3" xfId="23510" xr:uid="{7C43A848-805D-4D00-B4D5-6952915CE68C}"/>
    <cellStyle name="20% - Accent6 2 2 2 6 2 4" xfId="31957" xr:uid="{4ACCF7BA-7F1D-40B7-AB14-B820D03169F3}"/>
    <cellStyle name="20% - Accent6 2 2 2 6 3" xfId="10845" xr:uid="{19C89F7F-BA63-42D4-A30D-C9AC1D20C55F}"/>
    <cellStyle name="20% - Accent6 2 2 2 6 4" xfId="19293" xr:uid="{311E8AEB-D505-47A4-8AD6-F6CA5C147836}"/>
    <cellStyle name="20% - Accent6 2 2 2 6 5" xfId="27740" xr:uid="{4AB852DB-3FE2-4EEB-A606-BBD2CF2DCD4A}"/>
    <cellStyle name="20% - Accent6 2 2 2 7" xfId="4547" xr:uid="{00000000-0005-0000-0000-000037030000}"/>
    <cellStyle name="20% - Accent6 2 2 2 7 2" xfId="12997" xr:uid="{08C2BED2-7FDC-462E-BDB8-B07ACAEE975F}"/>
    <cellStyle name="20% - Accent6 2 2 2 7 3" xfId="21444" xr:uid="{3AF553CB-EFEB-4E25-A2D6-DE8B00F4EAA6}"/>
    <cellStyle name="20% - Accent6 2 2 2 7 4" xfId="29891" xr:uid="{352E96CC-76E1-42E2-8F53-2E92152055BC}"/>
    <cellStyle name="20% - Accent6 2 2 2 8" xfId="8779" xr:uid="{138C69E9-8DA7-48EA-9F10-EDBF5C472E46}"/>
    <cellStyle name="20% - Accent6 2 2 2 9" xfId="17227" xr:uid="{280C001A-F6EB-4CDD-B6F9-9BA0C517A720}"/>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27ABD986-9505-4EB6-B0F2-0AA4896FD895}"/>
    <cellStyle name="20% - Accent6 2 2 3 2 2 3" xfId="24002" xr:uid="{33633AAB-3DD0-4F06-A3AF-A6B9CCD90124}"/>
    <cellStyle name="20% - Accent6 2 2 3 2 2 4" xfId="32449" xr:uid="{6D2405DF-EB07-448F-8BBF-99028DCBABC7}"/>
    <cellStyle name="20% - Accent6 2 2 3 2 3" xfId="11337" xr:uid="{0D412ABA-161C-4630-85C8-B6C9515C39F8}"/>
    <cellStyle name="20% - Accent6 2 2 3 2 4" xfId="19785" xr:uid="{E9B5A5AB-7E02-4807-93C1-BD56E57A48D8}"/>
    <cellStyle name="20% - Accent6 2 2 3 2 5" xfId="28232" xr:uid="{F5A304CC-9DA1-46E3-A4A6-9CE720509187}"/>
    <cellStyle name="20% - Accent6 2 2 3 3" xfId="4960" xr:uid="{00000000-0005-0000-0000-00003B030000}"/>
    <cellStyle name="20% - Accent6 2 2 3 3 2" xfId="13410" xr:uid="{AD078988-6FC7-4348-A483-FC5184D3C481}"/>
    <cellStyle name="20% - Accent6 2 2 3 3 3" xfId="21857" xr:uid="{BC9EC2DC-2B86-4D34-9ED8-3BD9B7B56946}"/>
    <cellStyle name="20% - Accent6 2 2 3 3 4" xfId="30304" xr:uid="{5E5AD8B9-E8F3-497C-B4D2-CD0E22E8BA1C}"/>
    <cellStyle name="20% - Accent6 2 2 3 4" xfId="9192" xr:uid="{91391307-3119-484F-86A2-FF4BFAE4AF0B}"/>
    <cellStyle name="20% - Accent6 2 2 3 5" xfId="17640" xr:uid="{4275391A-7527-46A6-B4B2-CE34BAFA18C1}"/>
    <cellStyle name="20% - Accent6 2 2 3 6" xfId="26087" xr:uid="{44F7A699-1C57-4128-AE38-EE41DB6C0897}"/>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FB9B4D38-9D57-4093-A821-7767608FFA93}"/>
    <cellStyle name="20% - Accent6 2 2 4 2 2 3" xfId="24415" xr:uid="{87595A47-B60D-4584-970B-C1A17E96FC25}"/>
    <cellStyle name="20% - Accent6 2 2 4 2 2 4" xfId="32862" xr:uid="{00BBA139-69A8-442C-A6E1-6F10ED6F597D}"/>
    <cellStyle name="20% - Accent6 2 2 4 2 3" xfId="11750" xr:uid="{BE25ADC6-3BD2-447A-A1A7-C8F81144A441}"/>
    <cellStyle name="20% - Accent6 2 2 4 2 4" xfId="20198" xr:uid="{6A7AC97D-494B-4460-86BC-CFD0955CA781}"/>
    <cellStyle name="20% - Accent6 2 2 4 2 5" xfId="28645" xr:uid="{39BBB1F4-2610-4A19-BF85-0D320DDE8B00}"/>
    <cellStyle name="20% - Accent6 2 2 4 3" xfId="5373" xr:uid="{00000000-0005-0000-0000-00003F030000}"/>
    <cellStyle name="20% - Accent6 2 2 4 3 2" xfId="13823" xr:uid="{0FF693AF-7E8F-4DDE-87B8-643809DB8A44}"/>
    <cellStyle name="20% - Accent6 2 2 4 3 3" xfId="22270" xr:uid="{3AD6383A-215D-46D2-8C8D-B1A4C31B72A0}"/>
    <cellStyle name="20% - Accent6 2 2 4 3 4" xfId="30717" xr:uid="{0A92558E-BF24-4B39-ABBB-03A3BA05DD81}"/>
    <cellStyle name="20% - Accent6 2 2 4 4" xfId="9605" xr:uid="{15E57AD9-5053-4926-A611-D6C5775405D4}"/>
    <cellStyle name="20% - Accent6 2 2 4 5" xfId="18053" xr:uid="{8E45813A-56DA-4BCB-A246-8DD5B5EEAF6C}"/>
    <cellStyle name="20% - Accent6 2 2 4 6" xfId="26500" xr:uid="{50C50153-AC38-47A5-B722-85283F6CBCBA}"/>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EDD9B3DE-2F3B-473F-B9D8-7EF006F03419}"/>
    <cellStyle name="20% - Accent6 2 2 5 2 2 3" xfId="24828" xr:uid="{59148651-3C06-4CF4-95D9-F409B4128E9D}"/>
    <cellStyle name="20% - Accent6 2 2 5 2 2 4" xfId="33275" xr:uid="{56CBE941-3813-4C94-884F-FB50158729CE}"/>
    <cellStyle name="20% - Accent6 2 2 5 2 3" xfId="12163" xr:uid="{70F8A541-DEA0-444A-9B32-B472FBAAF2E5}"/>
    <cellStyle name="20% - Accent6 2 2 5 2 4" xfId="20611" xr:uid="{B4DE74AB-8D53-42F1-B053-F03B28A6ABB8}"/>
    <cellStyle name="20% - Accent6 2 2 5 2 5" xfId="29058" xr:uid="{E38475CC-CC18-4F0A-B217-BF621E88BC13}"/>
    <cellStyle name="20% - Accent6 2 2 5 3" xfId="5786" xr:uid="{00000000-0005-0000-0000-000043030000}"/>
    <cellStyle name="20% - Accent6 2 2 5 3 2" xfId="14236" xr:uid="{DBC16154-D084-4EB3-A3A3-5FECB650E187}"/>
    <cellStyle name="20% - Accent6 2 2 5 3 3" xfId="22683" xr:uid="{DD22C0D2-9F23-4E5D-BDC9-D1DEDE30DD79}"/>
    <cellStyle name="20% - Accent6 2 2 5 3 4" xfId="31130" xr:uid="{962FFB87-8C64-4711-A59F-8C7452293634}"/>
    <cellStyle name="20% - Accent6 2 2 5 4" xfId="10018" xr:uid="{5188E4A2-F2AE-455C-9F29-B2CD6F7A7006}"/>
    <cellStyle name="20% - Accent6 2 2 5 5" xfId="18466" xr:uid="{4914B8B2-A27E-4EF7-802B-C27B66D45676}"/>
    <cellStyle name="20% - Accent6 2 2 5 6" xfId="26913" xr:uid="{FD38EA66-6FEE-45F6-AA34-1CD5CC05AB01}"/>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96BA4BDE-9D7D-42A6-AB6C-A12B2C003D9D}"/>
    <cellStyle name="20% - Accent6 2 2 6 2 2 3" xfId="25241" xr:uid="{3D80359D-2441-4DB6-96BA-E6ACEA811C9E}"/>
    <cellStyle name="20% - Accent6 2 2 6 2 2 4" xfId="33688" xr:uid="{6DE0B12B-6D05-400C-B294-B355F50D1B7E}"/>
    <cellStyle name="20% - Accent6 2 2 6 2 3" xfId="12576" xr:uid="{E9CCA113-35DB-49FB-8DFE-023E7344B7BD}"/>
    <cellStyle name="20% - Accent6 2 2 6 2 4" xfId="21024" xr:uid="{CABB75FF-1AAE-4100-A3AE-2715BAEE9ACA}"/>
    <cellStyle name="20% - Accent6 2 2 6 2 5" xfId="29471" xr:uid="{EE75DAA8-6569-47C9-99FB-4412AFE4D10E}"/>
    <cellStyle name="20% - Accent6 2 2 6 3" xfId="6199" xr:uid="{00000000-0005-0000-0000-000047030000}"/>
    <cellStyle name="20% - Accent6 2 2 6 3 2" xfId="14649" xr:uid="{964931E0-0E07-44D6-AB6D-0E287FA72723}"/>
    <cellStyle name="20% - Accent6 2 2 6 3 3" xfId="23096" xr:uid="{25CBF684-2DE9-43BF-8DD2-75ED62D183D4}"/>
    <cellStyle name="20% - Accent6 2 2 6 3 4" xfId="31543" xr:uid="{0A7F6BFE-382C-4E07-AE33-8363DB4233EA}"/>
    <cellStyle name="20% - Accent6 2 2 6 4" xfId="10431" xr:uid="{EA7273FA-B413-4DF6-AB25-62127AFA7F2D}"/>
    <cellStyle name="20% - Accent6 2 2 6 5" xfId="18879" xr:uid="{411A038E-F6A8-479B-8FAB-A632E6745AFA}"/>
    <cellStyle name="20% - Accent6 2 2 6 6" xfId="27326" xr:uid="{2E8672F0-79D8-4EF2-B231-445DC67CA548}"/>
    <cellStyle name="20% - Accent6 2 2 7" xfId="2306" xr:uid="{00000000-0005-0000-0000-000048030000}"/>
    <cellStyle name="20% - Accent6 2 2 7 2" xfId="6612" xr:uid="{00000000-0005-0000-0000-000049030000}"/>
    <cellStyle name="20% - Accent6 2 2 7 2 2" xfId="15062" xr:uid="{B5EFEE7A-1C69-420E-BC4E-767AD77D4EE4}"/>
    <cellStyle name="20% - Accent6 2 2 7 2 3" xfId="23509" xr:uid="{793DB8AA-DABD-4080-9AC3-8323C47FDAB6}"/>
    <cellStyle name="20% - Accent6 2 2 7 2 4" xfId="31956" xr:uid="{33E0958D-746D-4843-A3DF-03570266A186}"/>
    <cellStyle name="20% - Accent6 2 2 7 3" xfId="10844" xr:uid="{6879F331-5C79-4119-8ADD-766BEC678873}"/>
    <cellStyle name="20% - Accent6 2 2 7 4" xfId="19292" xr:uid="{9E885802-0A63-47D0-99D6-C768FF5A59DF}"/>
    <cellStyle name="20% - Accent6 2 2 7 5" xfId="27739" xr:uid="{8F10EE12-EA66-481A-B5AC-4CC8D4EAC3EB}"/>
    <cellStyle name="20% - Accent6 2 2 8" xfId="4546" xr:uid="{00000000-0005-0000-0000-00004A030000}"/>
    <cellStyle name="20% - Accent6 2 2 8 2" xfId="12996" xr:uid="{5F700C2B-C7D4-41E6-81A9-6E6B280921E0}"/>
    <cellStyle name="20% - Accent6 2 2 8 3" xfId="21443" xr:uid="{12280E7F-4C3E-4C5C-9119-A2198E5E4C21}"/>
    <cellStyle name="20% - Accent6 2 2 8 4" xfId="29890" xr:uid="{3C0B1359-C582-488C-B86F-947F6F9AC543}"/>
    <cellStyle name="20% - Accent6 2 2 9" xfId="8778" xr:uid="{254BF44F-2A00-4426-966E-94DBF2EA316B}"/>
    <cellStyle name="20% - Accent6 2 3" xfId="45" xr:uid="{00000000-0005-0000-0000-00004B030000}"/>
    <cellStyle name="20% - Accent6 2 3 10" xfId="25675" xr:uid="{DE399EF8-A23C-43B8-B620-060D87B7521E}"/>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47C14BF8-3641-4FA2-BA13-EE1CA9E07945}"/>
    <cellStyle name="20% - Accent6 2 3 2 2 2 3" xfId="24004" xr:uid="{A9CE750E-6873-429E-9803-29AB8FF80182}"/>
    <cellStyle name="20% - Accent6 2 3 2 2 2 4" xfId="32451" xr:uid="{801C7D0C-7A68-4F42-966F-BA132601657B}"/>
    <cellStyle name="20% - Accent6 2 3 2 2 3" xfId="11339" xr:uid="{CA60395E-272E-4708-91B4-263AF769F524}"/>
    <cellStyle name="20% - Accent6 2 3 2 2 4" xfId="19787" xr:uid="{A40A2009-EC03-4779-A81C-EB955DB7F3F4}"/>
    <cellStyle name="20% - Accent6 2 3 2 2 5" xfId="28234" xr:uid="{08D689F0-67FA-4A08-877F-1538EC3B2E36}"/>
    <cellStyle name="20% - Accent6 2 3 2 3" xfId="4962" xr:uid="{00000000-0005-0000-0000-00004F030000}"/>
    <cellStyle name="20% - Accent6 2 3 2 3 2" xfId="13412" xr:uid="{F993C0A9-091F-4A46-B5C7-B7D77D1DB33F}"/>
    <cellStyle name="20% - Accent6 2 3 2 3 3" xfId="21859" xr:uid="{E5C59B19-5342-44DE-A93F-65D20FA93AC1}"/>
    <cellStyle name="20% - Accent6 2 3 2 3 4" xfId="30306" xr:uid="{7AAFB946-D3A1-4516-83E0-EB4D8583C2B1}"/>
    <cellStyle name="20% - Accent6 2 3 2 4" xfId="9194" xr:uid="{477ED005-34BC-48CE-8AFD-44AB1F2153EB}"/>
    <cellStyle name="20% - Accent6 2 3 2 5" xfId="17642" xr:uid="{7E3AA70A-6833-4CD9-8E61-BB5EE4ACCA8E}"/>
    <cellStyle name="20% - Accent6 2 3 2 6" xfId="26089" xr:uid="{13D07DD6-0979-4F0A-A8D9-CA2ADC44BBF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A7579A9E-5DEF-4251-9804-9C8542CFB1AE}"/>
    <cellStyle name="20% - Accent6 2 3 3 2 2 3" xfId="24417" xr:uid="{395DAAD6-EB6E-49A4-94B5-A44183EE8866}"/>
    <cellStyle name="20% - Accent6 2 3 3 2 2 4" xfId="32864" xr:uid="{3DD5FFEC-7BE0-4BD3-A732-DD5A3981C3C0}"/>
    <cellStyle name="20% - Accent6 2 3 3 2 3" xfId="11752" xr:uid="{3A178A4B-E76A-4BB2-A058-89FD879ED284}"/>
    <cellStyle name="20% - Accent6 2 3 3 2 4" xfId="20200" xr:uid="{9B039A4C-E680-4D66-8F75-95F184C1B3D9}"/>
    <cellStyle name="20% - Accent6 2 3 3 2 5" xfId="28647" xr:uid="{F2D3520A-17CB-492B-B33E-0D3E0801042E}"/>
    <cellStyle name="20% - Accent6 2 3 3 3" xfId="5375" xr:uid="{00000000-0005-0000-0000-000053030000}"/>
    <cellStyle name="20% - Accent6 2 3 3 3 2" xfId="13825" xr:uid="{BD1B2C1A-F9B0-4A08-A943-E4FAE79759BF}"/>
    <cellStyle name="20% - Accent6 2 3 3 3 3" xfId="22272" xr:uid="{83D04FBD-D2C5-41A3-94FD-FC000B85637C}"/>
    <cellStyle name="20% - Accent6 2 3 3 3 4" xfId="30719" xr:uid="{BF88A85D-0FAB-46D6-AF0A-2C3970B5A497}"/>
    <cellStyle name="20% - Accent6 2 3 3 4" xfId="9607" xr:uid="{0EC0DC4C-CFE5-4E0E-9B33-9E4195C66FBC}"/>
    <cellStyle name="20% - Accent6 2 3 3 5" xfId="18055" xr:uid="{AE4E168B-CC94-45A2-BB00-28FE2448BDF8}"/>
    <cellStyle name="20% - Accent6 2 3 3 6" xfId="26502" xr:uid="{33A6CF16-3794-4FAE-8C3E-63FAF4111BFE}"/>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D764D6BC-F239-4EAB-85AC-9E6CC51E8D94}"/>
    <cellStyle name="20% - Accent6 2 3 4 2 2 3" xfId="24830" xr:uid="{DA2EE8FB-1B3A-4331-93FE-2DCD4478ED4A}"/>
    <cellStyle name="20% - Accent6 2 3 4 2 2 4" xfId="33277" xr:uid="{DDB7D958-E44B-41CB-A4AF-8CC1F2CAF81E}"/>
    <cellStyle name="20% - Accent6 2 3 4 2 3" xfId="12165" xr:uid="{38B36460-4DAA-4F16-9606-91BBE57C498C}"/>
    <cellStyle name="20% - Accent6 2 3 4 2 4" xfId="20613" xr:uid="{A2EF433B-57AC-4C5F-A0DD-DE69B3B501BF}"/>
    <cellStyle name="20% - Accent6 2 3 4 2 5" xfId="29060" xr:uid="{B503881B-91D3-41D6-BFFE-9108D33D0609}"/>
    <cellStyle name="20% - Accent6 2 3 4 3" xfId="5788" xr:uid="{00000000-0005-0000-0000-000057030000}"/>
    <cellStyle name="20% - Accent6 2 3 4 3 2" xfId="14238" xr:uid="{9FDA98F5-E556-4DF9-AF8A-DB41731A1E88}"/>
    <cellStyle name="20% - Accent6 2 3 4 3 3" xfId="22685" xr:uid="{D12EEEAD-A97D-4664-B616-03FBB6D98FC9}"/>
    <cellStyle name="20% - Accent6 2 3 4 3 4" xfId="31132" xr:uid="{565A2AF0-7599-4099-AB3F-7C7ED1ADCE14}"/>
    <cellStyle name="20% - Accent6 2 3 4 4" xfId="10020" xr:uid="{DBA0A979-A1C6-4BB4-9066-8BA9B7CB6701}"/>
    <cellStyle name="20% - Accent6 2 3 4 5" xfId="18468" xr:uid="{1056C6EA-7B47-46B6-9A3E-C84333CD6D48}"/>
    <cellStyle name="20% - Accent6 2 3 4 6" xfId="26915" xr:uid="{C0DE8D1C-54D8-41FC-A7FE-FDBCC0927748}"/>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576655F2-8AD8-4223-A580-08C2D5362AD6}"/>
    <cellStyle name="20% - Accent6 2 3 5 2 2 3" xfId="25243" xr:uid="{E5C60A01-9651-48E0-987D-71B985A8398A}"/>
    <cellStyle name="20% - Accent6 2 3 5 2 2 4" xfId="33690" xr:uid="{EECE6DC4-D69F-45E5-875D-DFDBEAFC7051}"/>
    <cellStyle name="20% - Accent6 2 3 5 2 3" xfId="12578" xr:uid="{D49A7963-189B-4E7A-99E2-34136436AABC}"/>
    <cellStyle name="20% - Accent6 2 3 5 2 4" xfId="21026" xr:uid="{2766C892-931A-40F9-B3E8-4C2DFBBB8B84}"/>
    <cellStyle name="20% - Accent6 2 3 5 2 5" xfId="29473" xr:uid="{9971F0B2-AE78-4634-8346-13108C055789}"/>
    <cellStyle name="20% - Accent6 2 3 5 3" xfId="6201" xr:uid="{00000000-0005-0000-0000-00005B030000}"/>
    <cellStyle name="20% - Accent6 2 3 5 3 2" xfId="14651" xr:uid="{08BC15FD-DC88-4D4C-8003-C0366C88F0B2}"/>
    <cellStyle name="20% - Accent6 2 3 5 3 3" xfId="23098" xr:uid="{0D7B89B3-866C-4794-B128-2BF5C7B681F1}"/>
    <cellStyle name="20% - Accent6 2 3 5 3 4" xfId="31545" xr:uid="{EDB4AB09-E767-4A87-85F7-54F9B992629C}"/>
    <cellStyle name="20% - Accent6 2 3 5 4" xfId="10433" xr:uid="{7DE776EA-68AB-4FAB-AD2A-AD4474845040}"/>
    <cellStyle name="20% - Accent6 2 3 5 5" xfId="18881" xr:uid="{856B1C66-D58B-4372-9BD2-DB4D1B9F6E3A}"/>
    <cellStyle name="20% - Accent6 2 3 5 6" xfId="27328" xr:uid="{8DAC072F-565B-490C-83B4-24686C90E496}"/>
    <cellStyle name="20% - Accent6 2 3 6" xfId="2308" xr:uid="{00000000-0005-0000-0000-00005C030000}"/>
    <cellStyle name="20% - Accent6 2 3 6 2" xfId="6614" xr:uid="{00000000-0005-0000-0000-00005D030000}"/>
    <cellStyle name="20% - Accent6 2 3 6 2 2" xfId="15064" xr:uid="{6BB0CE12-F16D-42B8-AF0A-82FFAA0F7DA3}"/>
    <cellStyle name="20% - Accent6 2 3 6 2 3" xfId="23511" xr:uid="{474FE30D-EA33-4FAB-B8A8-D4616EC6E228}"/>
    <cellStyle name="20% - Accent6 2 3 6 2 4" xfId="31958" xr:uid="{DFFD534B-94B6-4FA0-AEC5-68507FFCA16F}"/>
    <cellStyle name="20% - Accent6 2 3 6 3" xfId="10846" xr:uid="{B755AB3B-A3A5-43EA-9344-A61AD04E380E}"/>
    <cellStyle name="20% - Accent6 2 3 6 4" xfId="19294" xr:uid="{CF33AEBD-8122-4B16-8178-45C658DAA8B4}"/>
    <cellStyle name="20% - Accent6 2 3 6 5" xfId="27741" xr:uid="{89875E3C-2C91-40DA-A8E9-4E48F9A4E391}"/>
    <cellStyle name="20% - Accent6 2 3 7" xfId="4548" xr:uid="{00000000-0005-0000-0000-00005E030000}"/>
    <cellStyle name="20% - Accent6 2 3 7 2" xfId="12998" xr:uid="{2E60C827-6620-40A5-B9DB-2D5A1B9F18D2}"/>
    <cellStyle name="20% - Accent6 2 3 7 3" xfId="21445" xr:uid="{6D595C2D-F569-4C95-A501-BBC8DFF816E7}"/>
    <cellStyle name="20% - Accent6 2 3 7 4" xfId="29892" xr:uid="{7BF21979-810F-4AD3-9150-FF6CFB4C3DEB}"/>
    <cellStyle name="20% - Accent6 2 3 8" xfId="8780" xr:uid="{49A9CBC6-124E-40A1-8E7F-B0A23DBA5F0E}"/>
    <cellStyle name="20% - Accent6 2 3 9" xfId="17228" xr:uid="{03AE3F6B-52CF-4445-99DA-111CF047B917}"/>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26275FE1-3FCE-4F1F-AE16-8E980543391B}"/>
    <cellStyle name="20% - Accent6 2 4 2 2 3" xfId="24001" xr:uid="{D4A67317-0318-4AA5-8462-93A5799D4693}"/>
    <cellStyle name="20% - Accent6 2 4 2 2 4" xfId="32448" xr:uid="{E70F362A-BD61-4FCF-B59F-544912FC0054}"/>
    <cellStyle name="20% - Accent6 2 4 2 3" xfId="11336" xr:uid="{FDDDD831-F719-4E67-8D0D-5A56437E84E7}"/>
    <cellStyle name="20% - Accent6 2 4 2 4" xfId="19784" xr:uid="{4E621E63-3676-4A54-B5B6-0FB57E34CFB2}"/>
    <cellStyle name="20% - Accent6 2 4 2 5" xfId="28231" xr:uid="{4819922D-1719-4145-862A-2C4A642F14F5}"/>
    <cellStyle name="20% - Accent6 2 4 3" xfId="4959" xr:uid="{00000000-0005-0000-0000-000062030000}"/>
    <cellStyle name="20% - Accent6 2 4 3 2" xfId="13409" xr:uid="{C0BDFD89-AF6B-4CE5-9BF2-3433B8F80CEF}"/>
    <cellStyle name="20% - Accent6 2 4 3 3" xfId="21856" xr:uid="{1A937F52-15C7-457C-91C0-F21A86B84425}"/>
    <cellStyle name="20% - Accent6 2 4 3 4" xfId="30303" xr:uid="{6F961986-0F7F-4D94-9B1B-45B21030E1F8}"/>
    <cellStyle name="20% - Accent6 2 4 4" xfId="9191" xr:uid="{89628CCB-2078-4379-8059-13CA1C05E56F}"/>
    <cellStyle name="20% - Accent6 2 4 5" xfId="17639" xr:uid="{881F8FA6-3D19-4E49-8583-7C43F9A9B726}"/>
    <cellStyle name="20% - Accent6 2 4 6" xfId="26086" xr:uid="{727B3A23-7780-41DF-99A2-E329BF73EE11}"/>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E1935E24-5AD1-435A-8B97-B2F8425DED90}"/>
    <cellStyle name="20% - Accent6 2 5 2 2 3" xfId="24414" xr:uid="{401135BF-97FE-47CF-8C0C-7EAE4889EAB8}"/>
    <cellStyle name="20% - Accent6 2 5 2 2 4" xfId="32861" xr:uid="{6D92983D-A95A-4DEC-9A9F-2BE1893B8C2B}"/>
    <cellStyle name="20% - Accent6 2 5 2 3" xfId="11749" xr:uid="{F0C62601-9294-406A-8B24-4B1C4005CB13}"/>
    <cellStyle name="20% - Accent6 2 5 2 4" xfId="20197" xr:uid="{8C57A1E0-5206-44A0-8E66-CBEA29968DB3}"/>
    <cellStyle name="20% - Accent6 2 5 2 5" xfId="28644" xr:uid="{21848B45-7204-489E-ABE3-68452B90931F}"/>
    <cellStyle name="20% - Accent6 2 5 3" xfId="5372" xr:uid="{00000000-0005-0000-0000-000066030000}"/>
    <cellStyle name="20% - Accent6 2 5 3 2" xfId="13822" xr:uid="{D4A51279-2D26-4A07-A1F7-23EDED55E36C}"/>
    <cellStyle name="20% - Accent6 2 5 3 3" xfId="22269" xr:uid="{143E5378-3C66-4763-AD8E-5840A293B400}"/>
    <cellStyle name="20% - Accent6 2 5 3 4" xfId="30716" xr:uid="{13C9AD1A-A3E9-43EB-85A7-44AA2DCA636C}"/>
    <cellStyle name="20% - Accent6 2 5 4" xfId="9604" xr:uid="{D9E202BE-9BC0-4861-8B5D-1A06334CD582}"/>
    <cellStyle name="20% - Accent6 2 5 5" xfId="18052" xr:uid="{388AC569-A2A7-4D2F-9188-202D3CCB7541}"/>
    <cellStyle name="20% - Accent6 2 5 6" xfId="26499" xr:uid="{4C32BF1B-44D0-4B3B-96C2-AD6A5EB4A7D9}"/>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FD2464A4-854E-40A5-9810-61CB12BFBF6C}"/>
    <cellStyle name="20% - Accent6 2 6 2 2 3" xfId="24827" xr:uid="{95720770-152C-447D-AEFB-049A5EE8E2CC}"/>
    <cellStyle name="20% - Accent6 2 6 2 2 4" xfId="33274" xr:uid="{0AFF2F4E-DCB0-4341-A764-CC8F3062C6F4}"/>
    <cellStyle name="20% - Accent6 2 6 2 3" xfId="12162" xr:uid="{578BB5CC-07D1-462A-BBD3-B8B242C92549}"/>
    <cellStyle name="20% - Accent6 2 6 2 4" xfId="20610" xr:uid="{87739EB6-90EB-486A-97F1-3F1E1C808CF4}"/>
    <cellStyle name="20% - Accent6 2 6 2 5" xfId="29057" xr:uid="{CEFF784A-65B1-48E9-9500-0BD6A242C5BC}"/>
    <cellStyle name="20% - Accent6 2 6 3" xfId="5785" xr:uid="{00000000-0005-0000-0000-00006A030000}"/>
    <cellStyle name="20% - Accent6 2 6 3 2" xfId="14235" xr:uid="{A30580ED-5AA6-4B5B-969F-F80894258DBB}"/>
    <cellStyle name="20% - Accent6 2 6 3 3" xfId="22682" xr:uid="{7678A306-5989-40B7-A7C9-E1CCEB259563}"/>
    <cellStyle name="20% - Accent6 2 6 3 4" xfId="31129" xr:uid="{7CB2A646-18AF-4AE9-99BE-03FDF9AF803F}"/>
    <cellStyle name="20% - Accent6 2 6 4" xfId="10017" xr:uid="{410B8466-F806-4F28-8D13-E30B35B7242C}"/>
    <cellStyle name="20% - Accent6 2 6 5" xfId="18465" xr:uid="{C28D35AF-935B-41E2-8B31-6452AF8596EF}"/>
    <cellStyle name="20% - Accent6 2 6 6" xfId="26912" xr:uid="{B6FB319E-C685-4352-81A8-CB3D1A951899}"/>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56F8409B-1629-498B-98DB-92DF9A5B45A0}"/>
    <cellStyle name="20% - Accent6 2 7 2 2 3" xfId="25240" xr:uid="{4F167DC1-875E-413C-8CCB-4574D3232DD1}"/>
    <cellStyle name="20% - Accent6 2 7 2 2 4" xfId="33687" xr:uid="{4A4C4687-AC90-4E67-AE09-2919528B1D17}"/>
    <cellStyle name="20% - Accent6 2 7 2 3" xfId="12575" xr:uid="{D131E562-CDC0-44F0-A27D-926E91AD63DA}"/>
    <cellStyle name="20% - Accent6 2 7 2 4" xfId="21023" xr:uid="{D6DF7C2A-1E01-41D8-BB98-9C01D431A81D}"/>
    <cellStyle name="20% - Accent6 2 7 2 5" xfId="29470" xr:uid="{3719A38A-9510-4E4B-B99B-46E6CACADEDE}"/>
    <cellStyle name="20% - Accent6 2 7 3" xfId="6198" xr:uid="{00000000-0005-0000-0000-00006E030000}"/>
    <cellStyle name="20% - Accent6 2 7 3 2" xfId="14648" xr:uid="{FFFCF214-01E7-4349-AD97-623ADA2DA50C}"/>
    <cellStyle name="20% - Accent6 2 7 3 3" xfId="23095" xr:uid="{6AB4B485-2713-4EB1-9FB3-F990A9C81261}"/>
    <cellStyle name="20% - Accent6 2 7 3 4" xfId="31542" xr:uid="{62D832EA-378E-4EB3-BD89-16B4D74834C2}"/>
    <cellStyle name="20% - Accent6 2 7 4" xfId="10430" xr:uid="{0A6A5C1F-22CD-4928-860A-E316A60689E5}"/>
    <cellStyle name="20% - Accent6 2 7 5" xfId="18878" xr:uid="{75FDC17E-32E3-4BA6-8807-2F097DBB94B6}"/>
    <cellStyle name="20% - Accent6 2 7 6" xfId="27325" xr:uid="{62F8C1B4-82DF-478B-BAB0-97218653882A}"/>
    <cellStyle name="20% - Accent6 2 8" xfId="2305" xr:uid="{00000000-0005-0000-0000-00006F030000}"/>
    <cellStyle name="20% - Accent6 2 8 2" xfId="6611" xr:uid="{00000000-0005-0000-0000-000070030000}"/>
    <cellStyle name="20% - Accent6 2 8 2 2" xfId="15061" xr:uid="{83434BF7-E5DC-42F0-B348-38AB9F30F723}"/>
    <cellStyle name="20% - Accent6 2 8 2 3" xfId="23508" xr:uid="{9A085717-0CFB-4AF6-99DF-2612FB93DB29}"/>
    <cellStyle name="20% - Accent6 2 8 2 4" xfId="31955" xr:uid="{85E18515-EAB6-43AA-AEA0-E930526F43E6}"/>
    <cellStyle name="20% - Accent6 2 8 3" xfId="10843" xr:uid="{A89A7ECA-EABD-45DB-874F-A0A24B2DE3CA}"/>
    <cellStyle name="20% - Accent6 2 8 4" xfId="19291" xr:uid="{7E506F03-4796-47C0-A538-CEE76E43DD41}"/>
    <cellStyle name="20% - Accent6 2 8 5" xfId="27738" xr:uid="{67A6E967-2192-4256-BC45-70D7093DF104}"/>
    <cellStyle name="20% - Accent6 2 9" xfId="4545" xr:uid="{00000000-0005-0000-0000-000071030000}"/>
    <cellStyle name="20% - Accent6 2 9 2" xfId="12995" xr:uid="{626A44FF-27B0-4B00-8A37-751959D5243B}"/>
    <cellStyle name="20% - Accent6 2 9 3" xfId="21442" xr:uid="{E3DC9DC6-2D8E-401B-93B5-24651239BF1F}"/>
    <cellStyle name="20% - Accent6 2 9 4" xfId="29889" xr:uid="{E99A7E36-520E-421D-8890-2C5CF3336C39}"/>
    <cellStyle name="20% - Accent6 3" xfId="46" xr:uid="{00000000-0005-0000-0000-000072030000}"/>
    <cellStyle name="20% - Accent6 3 10" xfId="17229" xr:uid="{EC63512A-83F4-4AE3-9F4C-A91343BB7677}"/>
    <cellStyle name="20% - Accent6 3 11" xfId="25676" xr:uid="{561932B5-29D4-480A-9A23-4940F39C2ADA}"/>
    <cellStyle name="20% - Accent6 3 2" xfId="47" xr:uid="{00000000-0005-0000-0000-000073030000}"/>
    <cellStyle name="20% - Accent6 3 2 10" xfId="25677" xr:uid="{D4950AE8-3C28-4C95-B268-76E869A2AC41}"/>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A6804D66-DC4F-4107-A5CB-FE360F731BA3}"/>
    <cellStyle name="20% - Accent6 3 2 2 2 2 3" xfId="24006" xr:uid="{527E4593-69F6-4AB5-9B5C-03468524DBD0}"/>
    <cellStyle name="20% - Accent6 3 2 2 2 2 4" xfId="32453" xr:uid="{2806A412-B9A0-4F61-809B-87DCCFD0A2B0}"/>
    <cellStyle name="20% - Accent6 3 2 2 2 3" xfId="11341" xr:uid="{E4A1286D-8524-4B06-9812-0A3443CA1209}"/>
    <cellStyle name="20% - Accent6 3 2 2 2 4" xfId="19789" xr:uid="{F1F58C86-F325-4124-834D-3E6919A512B1}"/>
    <cellStyle name="20% - Accent6 3 2 2 2 5" xfId="28236" xr:uid="{824B2632-F907-4D48-9D87-F27D3F69B5D4}"/>
    <cellStyle name="20% - Accent6 3 2 2 3" xfId="4964" xr:uid="{00000000-0005-0000-0000-000077030000}"/>
    <cellStyle name="20% - Accent6 3 2 2 3 2" xfId="13414" xr:uid="{41D407F9-05BC-4B19-922E-FE8A52BA20EE}"/>
    <cellStyle name="20% - Accent6 3 2 2 3 3" xfId="21861" xr:uid="{939F5E3A-DF77-4226-B8EC-1CEB4D9425E4}"/>
    <cellStyle name="20% - Accent6 3 2 2 3 4" xfId="30308" xr:uid="{0CD4669D-C9F5-4CA3-82B2-441383B7679F}"/>
    <cellStyle name="20% - Accent6 3 2 2 4" xfId="9196" xr:uid="{A37BDD59-1F15-4859-8C45-657FEB898DA0}"/>
    <cellStyle name="20% - Accent6 3 2 2 5" xfId="17644" xr:uid="{7723048D-BA40-4AEF-B553-5FF4436EBB12}"/>
    <cellStyle name="20% - Accent6 3 2 2 6" xfId="26091" xr:uid="{35E31190-D568-4280-8C25-DCFC59E1E01F}"/>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FF7A480A-B217-4BFC-875D-3A9CC67F91AD}"/>
    <cellStyle name="20% - Accent6 3 2 3 2 2 3" xfId="24419" xr:uid="{0E3981D4-452F-4136-83D8-BF92CEE82488}"/>
    <cellStyle name="20% - Accent6 3 2 3 2 2 4" xfId="32866" xr:uid="{D5DFFB29-459B-4F1C-AFC7-1883A9DEFA7A}"/>
    <cellStyle name="20% - Accent6 3 2 3 2 3" xfId="11754" xr:uid="{60066FD2-C848-4F38-9D07-B7D71547091E}"/>
    <cellStyle name="20% - Accent6 3 2 3 2 4" xfId="20202" xr:uid="{4AD0CE17-A85E-4E3F-A4E8-E5ED53673AEA}"/>
    <cellStyle name="20% - Accent6 3 2 3 2 5" xfId="28649" xr:uid="{77DC0994-517E-4148-ACE5-3F94BCC67986}"/>
    <cellStyle name="20% - Accent6 3 2 3 3" xfId="5377" xr:uid="{00000000-0005-0000-0000-00007B030000}"/>
    <cellStyle name="20% - Accent6 3 2 3 3 2" xfId="13827" xr:uid="{6E05DC5D-5C4F-41BB-B672-554B61F1C3C8}"/>
    <cellStyle name="20% - Accent6 3 2 3 3 3" xfId="22274" xr:uid="{4E3828A6-2804-43E2-A63F-C48599879CC0}"/>
    <cellStyle name="20% - Accent6 3 2 3 3 4" xfId="30721" xr:uid="{7ACA659C-5C25-480C-B8F0-F3AD6F8617D1}"/>
    <cellStyle name="20% - Accent6 3 2 3 4" xfId="9609" xr:uid="{975CEC87-4767-4D78-903A-0D46241FA610}"/>
    <cellStyle name="20% - Accent6 3 2 3 5" xfId="18057" xr:uid="{9F31593B-2708-4BF3-8B58-051E9659227E}"/>
    <cellStyle name="20% - Accent6 3 2 3 6" xfId="26504" xr:uid="{10E0A963-22F8-4A72-B003-E40504CB7603}"/>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56F65528-162C-43FD-8DDF-C878330067E7}"/>
    <cellStyle name="20% - Accent6 3 2 4 2 2 3" xfId="24832" xr:uid="{8C5CC550-443B-49A0-A240-08A2304E9CBD}"/>
    <cellStyle name="20% - Accent6 3 2 4 2 2 4" xfId="33279" xr:uid="{C2891329-3DCA-4B7D-B1FE-EC60270D0C96}"/>
    <cellStyle name="20% - Accent6 3 2 4 2 3" xfId="12167" xr:uid="{A7A5B46B-68DE-48A4-A56D-6037E97AE705}"/>
    <cellStyle name="20% - Accent6 3 2 4 2 4" xfId="20615" xr:uid="{DD64FD66-09E2-4345-8C0C-15F88DE2E1C7}"/>
    <cellStyle name="20% - Accent6 3 2 4 2 5" xfId="29062" xr:uid="{44333DE3-6C81-4319-999E-B7C4FA5B67EC}"/>
    <cellStyle name="20% - Accent6 3 2 4 3" xfId="5790" xr:uid="{00000000-0005-0000-0000-00007F030000}"/>
    <cellStyle name="20% - Accent6 3 2 4 3 2" xfId="14240" xr:uid="{C196BBBE-177F-4EEF-9D30-63FA02355708}"/>
    <cellStyle name="20% - Accent6 3 2 4 3 3" xfId="22687" xr:uid="{56D5F647-14C4-498C-AC02-FA51E9681DE2}"/>
    <cellStyle name="20% - Accent6 3 2 4 3 4" xfId="31134" xr:uid="{FB8C4F6B-9E9F-4B2F-A042-D9D960415E21}"/>
    <cellStyle name="20% - Accent6 3 2 4 4" xfId="10022" xr:uid="{26EA012D-4E3C-4B6E-90F7-5F24CA6214E4}"/>
    <cellStyle name="20% - Accent6 3 2 4 5" xfId="18470" xr:uid="{4042C998-B17E-4F6D-98A3-749202066C9A}"/>
    <cellStyle name="20% - Accent6 3 2 4 6" xfId="26917" xr:uid="{DFBA455C-A6F2-486F-B209-39563F0E2808}"/>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58FDCF9E-F1E4-4029-B006-FDF4FC9F208A}"/>
    <cellStyle name="20% - Accent6 3 2 5 2 2 3" xfId="25245" xr:uid="{630F2515-F2F2-4818-A898-84F5FA1E161F}"/>
    <cellStyle name="20% - Accent6 3 2 5 2 2 4" xfId="33692" xr:uid="{7E2DA39F-C730-4CC8-ADFA-76C5C8E358EF}"/>
    <cellStyle name="20% - Accent6 3 2 5 2 3" xfId="12580" xr:uid="{E58EDB34-7740-44E4-B1D6-29EF9F1D2CCE}"/>
    <cellStyle name="20% - Accent6 3 2 5 2 4" xfId="21028" xr:uid="{38741D2B-104D-450E-8B6F-1CF2E65488C9}"/>
    <cellStyle name="20% - Accent6 3 2 5 2 5" xfId="29475" xr:uid="{1BA12C9D-A0FD-4FA4-9A4C-04DFC01DEE43}"/>
    <cellStyle name="20% - Accent6 3 2 5 3" xfId="6203" xr:uid="{00000000-0005-0000-0000-000083030000}"/>
    <cellStyle name="20% - Accent6 3 2 5 3 2" xfId="14653" xr:uid="{C94E5BAD-A378-4787-B774-B8F2CADEE1D8}"/>
    <cellStyle name="20% - Accent6 3 2 5 3 3" xfId="23100" xr:uid="{6A7CEFAD-5C77-4B85-A31D-43188BEAFC8A}"/>
    <cellStyle name="20% - Accent6 3 2 5 3 4" xfId="31547" xr:uid="{8C0BD4CD-0156-40F5-87FF-7BD8524102AC}"/>
    <cellStyle name="20% - Accent6 3 2 5 4" xfId="10435" xr:uid="{E4CE691E-F1A9-4F0E-9D5E-A61E8D7163C0}"/>
    <cellStyle name="20% - Accent6 3 2 5 5" xfId="18883" xr:uid="{6408C796-12BF-4A46-BE1E-48E30F7BF8DF}"/>
    <cellStyle name="20% - Accent6 3 2 5 6" xfId="27330" xr:uid="{9C5C431F-A061-425E-A33E-8E14F2B5124D}"/>
    <cellStyle name="20% - Accent6 3 2 6" xfId="2310" xr:uid="{00000000-0005-0000-0000-000084030000}"/>
    <cellStyle name="20% - Accent6 3 2 6 2" xfId="6616" xr:uid="{00000000-0005-0000-0000-000085030000}"/>
    <cellStyle name="20% - Accent6 3 2 6 2 2" xfId="15066" xr:uid="{C8E9E8EE-8C9A-43D9-8622-547A7D600854}"/>
    <cellStyle name="20% - Accent6 3 2 6 2 3" xfId="23513" xr:uid="{58983240-7277-4C7A-9069-80379101D719}"/>
    <cellStyle name="20% - Accent6 3 2 6 2 4" xfId="31960" xr:uid="{72B2633D-7818-4A4D-A119-0E06E6DDA611}"/>
    <cellStyle name="20% - Accent6 3 2 6 3" xfId="10848" xr:uid="{5424469F-E4C4-406D-9662-416B0F95F9E2}"/>
    <cellStyle name="20% - Accent6 3 2 6 4" xfId="19296" xr:uid="{B2E307FF-6E30-4B28-A501-3F14D13E3C27}"/>
    <cellStyle name="20% - Accent6 3 2 6 5" xfId="27743" xr:uid="{62B4385A-2BCA-430F-83F2-1F49244E4DE7}"/>
    <cellStyle name="20% - Accent6 3 2 7" xfId="4550" xr:uid="{00000000-0005-0000-0000-000086030000}"/>
    <cellStyle name="20% - Accent6 3 2 7 2" xfId="13000" xr:uid="{67DE7883-8FFE-4568-8D26-2C59FA69557D}"/>
    <cellStyle name="20% - Accent6 3 2 7 3" xfId="21447" xr:uid="{4DF7F999-CDAB-403E-8457-70D7A9963E71}"/>
    <cellStyle name="20% - Accent6 3 2 7 4" xfId="29894" xr:uid="{DF94C4F5-AE92-4A9C-B55C-04C4E9DD864C}"/>
    <cellStyle name="20% - Accent6 3 2 8" xfId="8782" xr:uid="{AF0FD894-A332-48CE-9515-4B01CAF6E8F0}"/>
    <cellStyle name="20% - Accent6 3 2 9" xfId="17230" xr:uid="{CABB42C6-0E40-4CE8-B0BF-F466C70760F2}"/>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ED3951A4-BB52-477B-8E8F-677D9134960E}"/>
    <cellStyle name="20% - Accent6 3 3 2 2 3" xfId="24005" xr:uid="{FC4669C4-C4FD-4EB4-A0FC-95269D164FD6}"/>
    <cellStyle name="20% - Accent6 3 3 2 2 4" xfId="32452" xr:uid="{7B3425E9-0D56-4B1A-BBB1-6D4632EDCE97}"/>
    <cellStyle name="20% - Accent6 3 3 2 3" xfId="11340" xr:uid="{34BC4CE7-B6C1-421B-B17A-77640E9D32FD}"/>
    <cellStyle name="20% - Accent6 3 3 2 4" xfId="19788" xr:uid="{4FBE9DC8-5958-4EBF-82FC-B1BF7BEABEF4}"/>
    <cellStyle name="20% - Accent6 3 3 2 5" xfId="28235" xr:uid="{3EE13BF8-41DF-435E-B579-8952CF1CEDAA}"/>
    <cellStyle name="20% - Accent6 3 3 3" xfId="4963" xr:uid="{00000000-0005-0000-0000-00008A030000}"/>
    <cellStyle name="20% - Accent6 3 3 3 2" xfId="13413" xr:uid="{0CA1EBAE-DF8E-48FD-9EEF-D1D00AA2286B}"/>
    <cellStyle name="20% - Accent6 3 3 3 3" xfId="21860" xr:uid="{B31B2EC7-E8C3-4824-A03E-D19A1B43BD53}"/>
    <cellStyle name="20% - Accent6 3 3 3 4" xfId="30307" xr:uid="{9744CD04-035B-48AD-B193-00B5FDE00E97}"/>
    <cellStyle name="20% - Accent6 3 3 4" xfId="9195" xr:uid="{A848541B-9841-450E-8E83-13D42E6979FC}"/>
    <cellStyle name="20% - Accent6 3 3 5" xfId="17643" xr:uid="{B3AE8A22-AA25-4F34-9CE8-74BD8188FC11}"/>
    <cellStyle name="20% - Accent6 3 3 6" xfId="26090" xr:uid="{0EC6DB92-27FB-48CD-95FB-3C78CB4C3F9A}"/>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66521F4E-0149-4D5D-8667-6E8CDCDA332B}"/>
    <cellStyle name="20% - Accent6 3 4 2 2 3" xfId="24418" xr:uid="{24C09FF6-AEF0-4B3B-858E-DFB648B6A38A}"/>
    <cellStyle name="20% - Accent6 3 4 2 2 4" xfId="32865" xr:uid="{E35143D4-3096-48AA-9EB3-A289A2DE24D0}"/>
    <cellStyle name="20% - Accent6 3 4 2 3" xfId="11753" xr:uid="{062CE560-D08C-4005-A394-F475384E70F4}"/>
    <cellStyle name="20% - Accent6 3 4 2 4" xfId="20201" xr:uid="{BE5B0F8B-15AD-4203-B75D-F3DE665C4093}"/>
    <cellStyle name="20% - Accent6 3 4 2 5" xfId="28648" xr:uid="{05415EDB-E512-48E4-AB87-D3B8DBE2D939}"/>
    <cellStyle name="20% - Accent6 3 4 3" xfId="5376" xr:uid="{00000000-0005-0000-0000-00008E030000}"/>
    <cellStyle name="20% - Accent6 3 4 3 2" xfId="13826" xr:uid="{BD7B9B12-1D12-44F0-97BF-40D7DD036460}"/>
    <cellStyle name="20% - Accent6 3 4 3 3" xfId="22273" xr:uid="{155CFCAD-5181-4E26-BE56-A40BFCF68AB6}"/>
    <cellStyle name="20% - Accent6 3 4 3 4" xfId="30720" xr:uid="{24CB0DBA-2A74-4B9C-ABB7-89B38EC20C25}"/>
    <cellStyle name="20% - Accent6 3 4 4" xfId="9608" xr:uid="{1DF75255-BC3C-4616-8E81-A4EE46746F5C}"/>
    <cellStyle name="20% - Accent6 3 4 5" xfId="18056" xr:uid="{8B346733-1FF0-4CDB-BE47-112701FB5708}"/>
    <cellStyle name="20% - Accent6 3 4 6" xfId="26503" xr:uid="{04F8BE4E-F11E-4450-B3F9-E5B45B005964}"/>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B8A61C84-6B24-4152-B943-BC2938C7719C}"/>
    <cellStyle name="20% - Accent6 3 5 2 2 3" xfId="24831" xr:uid="{68E24047-F1B5-468F-8D72-1943FC41D0FF}"/>
    <cellStyle name="20% - Accent6 3 5 2 2 4" xfId="33278" xr:uid="{F8D49884-05AE-4635-A0DE-633130B6D3DD}"/>
    <cellStyle name="20% - Accent6 3 5 2 3" xfId="12166" xr:uid="{2779D97B-C605-48C0-BEE3-2457AA8A444B}"/>
    <cellStyle name="20% - Accent6 3 5 2 4" xfId="20614" xr:uid="{864DAEB8-84CE-4FB6-A1D1-EF03AAF3F378}"/>
    <cellStyle name="20% - Accent6 3 5 2 5" xfId="29061" xr:uid="{1DD70CD3-C090-46D5-9419-FCF06A3B9BDF}"/>
    <cellStyle name="20% - Accent6 3 5 3" xfId="5789" xr:uid="{00000000-0005-0000-0000-000092030000}"/>
    <cellStyle name="20% - Accent6 3 5 3 2" xfId="14239" xr:uid="{19F86BA0-204A-408D-B249-0286EFC7A8F3}"/>
    <cellStyle name="20% - Accent6 3 5 3 3" xfId="22686" xr:uid="{B1307B71-6DD8-47FE-91F7-705A948D89AD}"/>
    <cellStyle name="20% - Accent6 3 5 3 4" xfId="31133" xr:uid="{C707A0E7-1992-427B-861E-DB1034110ECD}"/>
    <cellStyle name="20% - Accent6 3 5 4" xfId="10021" xr:uid="{DD86B103-6FC5-4C77-8BE3-1F3C495F46B5}"/>
    <cellStyle name="20% - Accent6 3 5 5" xfId="18469" xr:uid="{93BD668A-FAC8-49F1-9463-ECC88A45E885}"/>
    <cellStyle name="20% - Accent6 3 5 6" xfId="26916" xr:uid="{4B04D48B-C8B5-455A-9202-34BF7FD0380F}"/>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EBB9E682-0181-4972-B2AC-D9EC9B79811B}"/>
    <cellStyle name="20% - Accent6 3 6 2 2 3" xfId="25244" xr:uid="{0AF72ACD-2C47-4479-957C-DC2F1090F7A6}"/>
    <cellStyle name="20% - Accent6 3 6 2 2 4" xfId="33691" xr:uid="{A9B83098-3A05-4948-885D-C879EB3F57DD}"/>
    <cellStyle name="20% - Accent6 3 6 2 3" xfId="12579" xr:uid="{2403BA2B-2265-4F3B-8C97-1EF0BFDC8067}"/>
    <cellStyle name="20% - Accent6 3 6 2 4" xfId="21027" xr:uid="{64BAA794-7C1B-4EE0-9C14-1F4D0DD24BE2}"/>
    <cellStyle name="20% - Accent6 3 6 2 5" xfId="29474" xr:uid="{982A6983-E0C6-4708-8E88-F28532551944}"/>
    <cellStyle name="20% - Accent6 3 6 3" xfId="6202" xr:uid="{00000000-0005-0000-0000-000096030000}"/>
    <cellStyle name="20% - Accent6 3 6 3 2" xfId="14652" xr:uid="{755B702F-7DC1-4296-9617-20198057E65E}"/>
    <cellStyle name="20% - Accent6 3 6 3 3" xfId="23099" xr:uid="{28BE3AB3-26AD-4198-AAF4-46078E6734B3}"/>
    <cellStyle name="20% - Accent6 3 6 3 4" xfId="31546" xr:uid="{BC6CE315-229D-4EB1-8166-326A04C8545E}"/>
    <cellStyle name="20% - Accent6 3 6 4" xfId="10434" xr:uid="{98B607A9-4923-4B17-9759-F9B1768A9860}"/>
    <cellStyle name="20% - Accent6 3 6 5" xfId="18882" xr:uid="{DCEC4A64-8D62-4619-94AE-AF4B6954B354}"/>
    <cellStyle name="20% - Accent6 3 6 6" xfId="27329" xr:uid="{57E56C96-C844-4215-BD09-13FB85A01145}"/>
    <cellStyle name="20% - Accent6 3 7" xfId="2309" xr:uid="{00000000-0005-0000-0000-000097030000}"/>
    <cellStyle name="20% - Accent6 3 7 2" xfId="6615" xr:uid="{00000000-0005-0000-0000-000098030000}"/>
    <cellStyle name="20% - Accent6 3 7 2 2" xfId="15065" xr:uid="{FC75C8F8-6DD0-4F25-B8CE-B4F03C6563DC}"/>
    <cellStyle name="20% - Accent6 3 7 2 3" xfId="23512" xr:uid="{1E5DE65C-19FB-41CF-9E74-438A1C65336D}"/>
    <cellStyle name="20% - Accent6 3 7 2 4" xfId="31959" xr:uid="{04F763AE-E625-4732-854A-FFB27A4D4411}"/>
    <cellStyle name="20% - Accent6 3 7 3" xfId="10847" xr:uid="{BE401DCC-43A7-4C8A-9524-7B10C9EF9A5B}"/>
    <cellStyle name="20% - Accent6 3 7 4" xfId="19295" xr:uid="{9FC199E1-470E-4E23-B44F-FEFCE173AE81}"/>
    <cellStyle name="20% - Accent6 3 7 5" xfId="27742" xr:uid="{E7949F69-BBED-45F5-AE98-2BABBC65A452}"/>
    <cellStyle name="20% - Accent6 3 8" xfId="4549" xr:uid="{00000000-0005-0000-0000-000099030000}"/>
    <cellStyle name="20% - Accent6 3 8 2" xfId="12999" xr:uid="{E34AA5B2-DEFB-4308-A69F-899083D7DAE0}"/>
    <cellStyle name="20% - Accent6 3 8 3" xfId="21446" xr:uid="{5C053341-CCE9-4742-AC83-0BBB2E494E7B}"/>
    <cellStyle name="20% - Accent6 3 8 4" xfId="29893" xr:uid="{285074A7-017D-4692-B778-684564892AB6}"/>
    <cellStyle name="20% - Accent6 3 9" xfId="8781" xr:uid="{12B80EA6-13EC-4F2B-AC86-F67B106CB667}"/>
    <cellStyle name="20% - Accent6 4" xfId="48" xr:uid="{00000000-0005-0000-0000-00009A030000}"/>
    <cellStyle name="20% - Accent6 4 10" xfId="25678" xr:uid="{D4602E51-1CE8-4200-95E7-239D2C1B7F55}"/>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87D98788-7EB9-467C-964C-9C917B16380D}"/>
    <cellStyle name="20% - Accent6 4 2 2 2 3" xfId="24007" xr:uid="{2E9FDAC3-2B8C-48FB-8CAF-81D86FB9A317}"/>
    <cellStyle name="20% - Accent6 4 2 2 2 4" xfId="32454" xr:uid="{8860E18F-776B-4663-9BF6-6C0376B689D0}"/>
    <cellStyle name="20% - Accent6 4 2 2 3" xfId="11342" xr:uid="{CF72A27A-7521-4488-A311-0DA4716711D5}"/>
    <cellStyle name="20% - Accent6 4 2 2 4" xfId="19790" xr:uid="{89B0920F-A852-48B6-924A-F54603017EBD}"/>
    <cellStyle name="20% - Accent6 4 2 2 5" xfId="28237" xr:uid="{4BEB03BE-8685-4FCA-881E-DFF72807F6DE}"/>
    <cellStyle name="20% - Accent6 4 2 3" xfId="4965" xr:uid="{00000000-0005-0000-0000-00009E030000}"/>
    <cellStyle name="20% - Accent6 4 2 3 2" xfId="13415" xr:uid="{827BBAE4-FB8C-4FAB-90E6-BF60ECE69827}"/>
    <cellStyle name="20% - Accent6 4 2 3 3" xfId="21862" xr:uid="{7E7F0EFA-8536-4340-A20C-671C23EA923A}"/>
    <cellStyle name="20% - Accent6 4 2 3 4" xfId="30309" xr:uid="{5F676486-07A3-4DA5-BBD9-4A2B062BE815}"/>
    <cellStyle name="20% - Accent6 4 2 4" xfId="9197" xr:uid="{F9B01CE9-3420-455B-B6B2-1F0C32B2D7D1}"/>
    <cellStyle name="20% - Accent6 4 2 5" xfId="17645" xr:uid="{C20ED0DC-3977-42C3-8767-B6C55DD8E506}"/>
    <cellStyle name="20% - Accent6 4 2 6" xfId="26092" xr:uid="{7C566E38-4F42-43A0-8468-5972AA644A93}"/>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832A890C-3AC3-4634-B638-D3EAC03CF40C}"/>
    <cellStyle name="20% - Accent6 4 3 2 2 3" xfId="24420" xr:uid="{448059E7-351F-4DE0-A300-8F3781B7791C}"/>
    <cellStyle name="20% - Accent6 4 3 2 2 4" xfId="32867" xr:uid="{4A5EF09A-F17D-4A72-A6F6-0091E2CE5892}"/>
    <cellStyle name="20% - Accent6 4 3 2 3" xfId="11755" xr:uid="{69D509CE-386E-4FBB-8943-75875CAA027E}"/>
    <cellStyle name="20% - Accent6 4 3 2 4" xfId="20203" xr:uid="{F49BAA37-AB70-49AE-9039-13BE998232E1}"/>
    <cellStyle name="20% - Accent6 4 3 2 5" xfId="28650" xr:uid="{5D1BF20A-0FC4-4BFD-804F-5AEAA49E8CCB}"/>
    <cellStyle name="20% - Accent6 4 3 3" xfId="5378" xr:uid="{00000000-0005-0000-0000-0000A2030000}"/>
    <cellStyle name="20% - Accent6 4 3 3 2" xfId="13828" xr:uid="{33FE8EEA-E84B-431D-A2C2-500F955B65D9}"/>
    <cellStyle name="20% - Accent6 4 3 3 3" xfId="22275" xr:uid="{F289EBD9-D7F3-4233-B5FE-F42FEAFC8BA3}"/>
    <cellStyle name="20% - Accent6 4 3 3 4" xfId="30722" xr:uid="{D2644D27-469C-4620-B9A9-208BCB05A83C}"/>
    <cellStyle name="20% - Accent6 4 3 4" xfId="9610" xr:uid="{4D922A53-A204-4845-A6FF-ADF7742DB6BA}"/>
    <cellStyle name="20% - Accent6 4 3 5" xfId="18058" xr:uid="{FCC35816-A700-4E97-B368-25360632D9C7}"/>
    <cellStyle name="20% - Accent6 4 3 6" xfId="26505" xr:uid="{EA23974A-C009-47C8-BB0B-EA4CFC66E34C}"/>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4DAF67FB-DF09-4FFC-AD44-F6C234F1D9E8}"/>
    <cellStyle name="20% - Accent6 4 4 2 2 3" xfId="24833" xr:uid="{DEC5A2CB-E922-4C33-8E0C-9F4E4B55A737}"/>
    <cellStyle name="20% - Accent6 4 4 2 2 4" xfId="33280" xr:uid="{33B71474-C3DA-4D62-9F1A-8DDE6A5362AC}"/>
    <cellStyle name="20% - Accent6 4 4 2 3" xfId="12168" xr:uid="{4FA0C37A-F947-4B22-B8D9-2D6C5F8CDD94}"/>
    <cellStyle name="20% - Accent6 4 4 2 4" xfId="20616" xr:uid="{444E35C2-195D-4F89-B16C-9D1332BE7AB2}"/>
    <cellStyle name="20% - Accent6 4 4 2 5" xfId="29063" xr:uid="{AF6C77E5-DBA4-40C6-A2DC-8F9358B26773}"/>
    <cellStyle name="20% - Accent6 4 4 3" xfId="5791" xr:uid="{00000000-0005-0000-0000-0000A6030000}"/>
    <cellStyle name="20% - Accent6 4 4 3 2" xfId="14241" xr:uid="{00CAFC5D-F7F8-4351-95B9-64D4E4A1338B}"/>
    <cellStyle name="20% - Accent6 4 4 3 3" xfId="22688" xr:uid="{54CEE8EF-9281-4043-9E7B-05AA8A8DB427}"/>
    <cellStyle name="20% - Accent6 4 4 3 4" xfId="31135" xr:uid="{B73627E8-8D28-47DE-85F5-B79E43C4EB83}"/>
    <cellStyle name="20% - Accent6 4 4 4" xfId="10023" xr:uid="{A14C37FF-C1F9-436C-ACF3-8E72EAF353DF}"/>
    <cellStyle name="20% - Accent6 4 4 5" xfId="18471" xr:uid="{3E806D36-8DBE-482A-9686-CB90CB528E62}"/>
    <cellStyle name="20% - Accent6 4 4 6" xfId="26918" xr:uid="{CE09FF39-4B92-4C6B-8725-84438AA618D8}"/>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FEAF9615-EC47-4522-A750-C26629818BC8}"/>
    <cellStyle name="20% - Accent6 4 5 2 2 3" xfId="25246" xr:uid="{69946CFB-6559-4EB7-B8FF-A95844DC6592}"/>
    <cellStyle name="20% - Accent6 4 5 2 2 4" xfId="33693" xr:uid="{735E089E-BC79-4B34-B678-68798C44D1FF}"/>
    <cellStyle name="20% - Accent6 4 5 2 3" xfId="12581" xr:uid="{02C20789-7FEE-4D95-97BD-AFC8D369819F}"/>
    <cellStyle name="20% - Accent6 4 5 2 4" xfId="21029" xr:uid="{352077CE-E457-4230-AAF2-54B34037C11A}"/>
    <cellStyle name="20% - Accent6 4 5 2 5" xfId="29476" xr:uid="{08D71279-5313-4EF0-AA65-28BCA84C481A}"/>
    <cellStyle name="20% - Accent6 4 5 3" xfId="6204" xr:uid="{00000000-0005-0000-0000-0000AA030000}"/>
    <cellStyle name="20% - Accent6 4 5 3 2" xfId="14654" xr:uid="{46C3627B-FBD5-4439-863B-F43D3C83EB4B}"/>
    <cellStyle name="20% - Accent6 4 5 3 3" xfId="23101" xr:uid="{C6C444B4-3AAF-4953-A2CA-90068CB0259B}"/>
    <cellStyle name="20% - Accent6 4 5 3 4" xfId="31548" xr:uid="{35C66B2A-0EEF-44B7-9EBB-8384BC97D33A}"/>
    <cellStyle name="20% - Accent6 4 5 4" xfId="10436" xr:uid="{B56390D3-FA34-4F77-9924-A4473E3E7EBF}"/>
    <cellStyle name="20% - Accent6 4 5 5" xfId="18884" xr:uid="{FDBE80BD-1AE9-4772-95A6-CAB847C7D5A8}"/>
    <cellStyle name="20% - Accent6 4 5 6" xfId="27331" xr:uid="{2C27C6B1-593D-412C-9430-85F79D97CA87}"/>
    <cellStyle name="20% - Accent6 4 6" xfId="2311" xr:uid="{00000000-0005-0000-0000-0000AB030000}"/>
    <cellStyle name="20% - Accent6 4 6 2" xfId="6617" xr:uid="{00000000-0005-0000-0000-0000AC030000}"/>
    <cellStyle name="20% - Accent6 4 6 2 2" xfId="15067" xr:uid="{AA94B587-4AEB-4DAC-9829-BC8D16FFE123}"/>
    <cellStyle name="20% - Accent6 4 6 2 3" xfId="23514" xr:uid="{F743E3EA-4DC8-4F8F-A541-26DB7168BE8A}"/>
    <cellStyle name="20% - Accent6 4 6 2 4" xfId="31961" xr:uid="{8809FC11-A6B4-4988-A9AF-4493EAFE5674}"/>
    <cellStyle name="20% - Accent6 4 6 3" xfId="10849" xr:uid="{4DED3290-9360-4548-A781-694CA0B7EF48}"/>
    <cellStyle name="20% - Accent6 4 6 4" xfId="19297" xr:uid="{6BCAD22D-2B00-46CF-AEC8-4075D66F2B63}"/>
    <cellStyle name="20% - Accent6 4 6 5" xfId="27744" xr:uid="{445819B8-771B-4478-BC80-5AA7961C024B}"/>
    <cellStyle name="20% - Accent6 4 7" xfId="4551" xr:uid="{00000000-0005-0000-0000-0000AD030000}"/>
    <cellStyle name="20% - Accent6 4 7 2" xfId="13001" xr:uid="{5B35C874-0ECE-418F-9F3E-8107AF540030}"/>
    <cellStyle name="20% - Accent6 4 7 3" xfId="21448" xr:uid="{AA05BC7E-F5D1-4A87-951E-E08EA9DFF26F}"/>
    <cellStyle name="20% - Accent6 4 7 4" xfId="29895" xr:uid="{DB36AFF2-9D87-48F3-B957-E5E61E7F61B2}"/>
    <cellStyle name="20% - Accent6 4 8" xfId="8783" xr:uid="{31908187-668B-4DBE-AEE3-BACDE3F250C0}"/>
    <cellStyle name="20% - Accent6 4 9" xfId="17231" xr:uid="{1624A47D-1301-4C90-886A-118E0EA427E0}"/>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5D54452E-4400-48CA-8901-299BE1D07EF9}"/>
    <cellStyle name="20% - Accent6 5 2 2 3" xfId="24000" xr:uid="{DA5ED21A-D839-4D09-AE1C-7FBA90350306}"/>
    <cellStyle name="20% - Accent6 5 2 2 4" xfId="32447" xr:uid="{4BD777DB-F169-406F-8234-F68DDC4CA9B3}"/>
    <cellStyle name="20% - Accent6 5 2 3" xfId="11335" xr:uid="{CDC7066E-5085-44A3-BB35-42EDF5103020}"/>
    <cellStyle name="20% - Accent6 5 2 4" xfId="19783" xr:uid="{86C37727-35E2-419E-9E87-85B096286A00}"/>
    <cellStyle name="20% - Accent6 5 2 5" xfId="28230" xr:uid="{D8A63BD6-01F4-4070-8F7A-5ADCE5F83121}"/>
    <cellStyle name="20% - Accent6 5 3" xfId="4958" xr:uid="{00000000-0005-0000-0000-0000B1030000}"/>
    <cellStyle name="20% - Accent6 5 3 2" xfId="13408" xr:uid="{4825E7AC-B23D-4F9F-A17A-2F9A85AF0985}"/>
    <cellStyle name="20% - Accent6 5 3 3" xfId="21855" xr:uid="{4E65FF8A-5B64-4F3A-8341-DB8D43A9E605}"/>
    <cellStyle name="20% - Accent6 5 3 4" xfId="30302" xr:uid="{6925C9AF-297D-4E2D-ACD0-B845B68C2A2A}"/>
    <cellStyle name="20% - Accent6 5 4" xfId="9190" xr:uid="{2C6E6BE6-27FC-402A-BDE2-A9DECB7B042F}"/>
    <cellStyle name="20% - Accent6 5 5" xfId="17638" xr:uid="{F103AE17-0B99-4007-8FE6-4218A7056A62}"/>
    <cellStyle name="20% - Accent6 5 6" xfId="26085" xr:uid="{F204719A-BF5D-4DFA-980F-C8BCA8EB59A6}"/>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B0AE0B18-B5F7-45DE-93FA-8A6B44134921}"/>
    <cellStyle name="20% - Accent6 6 2 2 3" xfId="24413" xr:uid="{B074DB73-6819-4C31-A08D-366DFF865F94}"/>
    <cellStyle name="20% - Accent6 6 2 2 4" xfId="32860" xr:uid="{97AE1BBC-EC80-492D-B4FB-A814E8D50CF7}"/>
    <cellStyle name="20% - Accent6 6 2 3" xfId="11748" xr:uid="{7B5C17AA-68E3-48AC-A43A-AF8876CDC956}"/>
    <cellStyle name="20% - Accent6 6 2 4" xfId="20196" xr:uid="{8DF61FD3-E609-4E77-9C45-5CBD9F491A22}"/>
    <cellStyle name="20% - Accent6 6 2 5" xfId="28643" xr:uid="{647C5FC1-6061-4E8F-93E3-E1A6B10C1F60}"/>
    <cellStyle name="20% - Accent6 6 3" xfId="5371" xr:uid="{00000000-0005-0000-0000-0000B5030000}"/>
    <cellStyle name="20% - Accent6 6 3 2" xfId="13821" xr:uid="{AFA631BC-3F76-4228-B98D-07D827CB2349}"/>
    <cellStyle name="20% - Accent6 6 3 3" xfId="22268" xr:uid="{A8D48236-B1E9-451E-AAB4-D58A394BD30F}"/>
    <cellStyle name="20% - Accent6 6 3 4" xfId="30715" xr:uid="{A98FCA57-AC85-4A58-B8F0-36B017AF6885}"/>
    <cellStyle name="20% - Accent6 6 4" xfId="9603" xr:uid="{35D54184-D72D-4C02-8E77-32D8CCA8C63B}"/>
    <cellStyle name="20% - Accent6 6 5" xfId="18051" xr:uid="{E0BACE8B-E1F5-4FD4-B986-B36BCE6EA671}"/>
    <cellStyle name="20% - Accent6 6 6" xfId="26498" xr:uid="{9F56C374-11C9-43E7-AF69-72B37F18AC41}"/>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E1423BC1-F176-4407-B1B6-8CD403C9AD01}"/>
    <cellStyle name="20% - Accent6 7 2 2 3" xfId="24826" xr:uid="{8373F5CB-957F-4560-A637-6457856B0377}"/>
    <cellStyle name="20% - Accent6 7 2 2 4" xfId="33273" xr:uid="{1A0C2120-D268-4F32-8B73-CA01C82DED13}"/>
    <cellStyle name="20% - Accent6 7 2 3" xfId="12161" xr:uid="{517DB0A0-5BB2-45CD-A132-F78C1BD8039A}"/>
    <cellStyle name="20% - Accent6 7 2 4" xfId="20609" xr:uid="{6D913A26-E02F-4311-8E37-4D198AD30F92}"/>
    <cellStyle name="20% - Accent6 7 2 5" xfId="29056" xr:uid="{058268F7-BAE1-4783-9D8C-60E7F5831BB8}"/>
    <cellStyle name="20% - Accent6 7 3" xfId="5784" xr:uid="{00000000-0005-0000-0000-0000B9030000}"/>
    <cellStyle name="20% - Accent6 7 3 2" xfId="14234" xr:uid="{FEDA0CEE-D6C1-419A-9D0B-A8D9466A07CA}"/>
    <cellStyle name="20% - Accent6 7 3 3" xfId="22681" xr:uid="{421F8D7A-13DF-444F-BD1C-7F9437B2A65B}"/>
    <cellStyle name="20% - Accent6 7 3 4" xfId="31128" xr:uid="{345344D0-DC89-470D-82BD-B1FE8DAFD6EE}"/>
    <cellStyle name="20% - Accent6 7 4" xfId="10016" xr:uid="{79589DD8-4280-480C-A0B4-EDCEE5341EB5}"/>
    <cellStyle name="20% - Accent6 7 5" xfId="18464" xr:uid="{155D1102-ABF7-4B99-A08B-2E4FA301D009}"/>
    <cellStyle name="20% - Accent6 7 6" xfId="26911" xr:uid="{AAC0A2C2-CD9F-45F8-A745-AE0D77FD0A8D}"/>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04A24395-47B0-4ACC-BF45-9B852F660452}"/>
    <cellStyle name="20% - Accent6 8 2 2 3" xfId="25239" xr:uid="{23BC4892-3346-43F4-93A2-8835E699117E}"/>
    <cellStyle name="20% - Accent6 8 2 2 4" xfId="33686" xr:uid="{F4F6798D-08D8-495C-A20A-AE39B62820A3}"/>
    <cellStyle name="20% - Accent6 8 2 3" xfId="12574" xr:uid="{586F9448-7A87-4E37-B23E-422CB0C3356B}"/>
    <cellStyle name="20% - Accent6 8 2 4" xfId="21022" xr:uid="{B35C9F80-7E99-4DA7-9013-8AA2878F4F7F}"/>
    <cellStyle name="20% - Accent6 8 2 5" xfId="29469" xr:uid="{2CE8D838-5FC0-41CC-BBB1-80E37C37CBF9}"/>
    <cellStyle name="20% - Accent6 8 3" xfId="6197" xr:uid="{00000000-0005-0000-0000-0000BD030000}"/>
    <cellStyle name="20% - Accent6 8 3 2" xfId="14647" xr:uid="{EB657AE2-D0EB-4877-AD33-C7D9228479D5}"/>
    <cellStyle name="20% - Accent6 8 3 3" xfId="23094" xr:uid="{D4853D96-CD3C-4A00-B48D-3FC67E5C1F20}"/>
    <cellStyle name="20% - Accent6 8 3 4" xfId="31541" xr:uid="{E1C858F2-02EF-4781-A495-E8C5F4F299A0}"/>
    <cellStyle name="20% - Accent6 8 4" xfId="10429" xr:uid="{CCCD5144-9423-4F36-853D-DFBF86F6CABB}"/>
    <cellStyle name="20% - Accent6 8 5" xfId="18877" xr:uid="{C23FE189-35C5-4573-8262-6209C63D50C2}"/>
    <cellStyle name="20% - Accent6 8 6" xfId="27324" xr:uid="{F2F4F9BE-8162-476A-9020-74C4DADEC6E0}"/>
    <cellStyle name="20% - Accent6 9" xfId="2304" xr:uid="{00000000-0005-0000-0000-0000BE030000}"/>
    <cellStyle name="20% - Accent6 9 2" xfId="6610" xr:uid="{00000000-0005-0000-0000-0000BF030000}"/>
    <cellStyle name="20% - Accent6 9 2 2" xfId="15060" xr:uid="{C457186B-F394-456B-B998-C63528ECDA8C}"/>
    <cellStyle name="20% - Accent6 9 2 3" xfId="23507" xr:uid="{52C92C8A-BC17-4B2A-AF42-BE0047EB6415}"/>
    <cellStyle name="20% - Accent6 9 2 4" xfId="31954" xr:uid="{B6931B7C-569C-4F48-867D-0976419CBAAD}"/>
    <cellStyle name="20% - Accent6 9 3" xfId="10842" xr:uid="{0BCDDA79-C5B7-43BC-B002-457FE171006B}"/>
    <cellStyle name="20% - Accent6 9 4" xfId="19290" xr:uid="{1E4B0AE5-F4FF-4752-AC06-92A318DCC736}"/>
    <cellStyle name="20% - Accent6 9 5" xfId="27737" xr:uid="{F1FDFD08-032A-49F1-906C-6C1102342C9D}"/>
    <cellStyle name="40% - Accent1" xfId="49" builtinId="31" customBuiltin="1"/>
    <cellStyle name="40% - Accent1 10" xfId="4552" xr:uid="{00000000-0005-0000-0000-0000C1030000}"/>
    <cellStyle name="40% - Accent1 10 2" xfId="13002" xr:uid="{F5E33524-77C8-45DA-9C0A-2A8E1C65354B}"/>
    <cellStyle name="40% - Accent1 10 3" xfId="21449" xr:uid="{67D9EFB2-EF6F-433A-8BA6-BB966912052E}"/>
    <cellStyle name="40% - Accent1 10 4" xfId="29896" xr:uid="{FFCF8D5B-DD18-437E-9E4E-22694F5BA929}"/>
    <cellStyle name="40% - Accent1 11" xfId="8784" xr:uid="{09EC8821-BF5B-45CD-A0B1-DA2C45D09D20}"/>
    <cellStyle name="40% - Accent1 12" xfId="17232" xr:uid="{5F9421AC-E8DC-46C1-B52D-C2BDD3D4213E}"/>
    <cellStyle name="40% - Accent1 13" xfId="25679" xr:uid="{A9AEA6E2-B3EE-48FA-81F8-F3C201A298DB}"/>
    <cellStyle name="40% - Accent1 2" xfId="50" xr:uid="{00000000-0005-0000-0000-0000C2030000}"/>
    <cellStyle name="40% - Accent1 2 10" xfId="8785" xr:uid="{73831A9E-AA58-4408-ACAC-753EF2F2C572}"/>
    <cellStyle name="40% - Accent1 2 11" xfId="17233" xr:uid="{19599BE0-702D-47DF-AAAD-6E8A801B282B}"/>
    <cellStyle name="40% - Accent1 2 12" xfId="25680" xr:uid="{421DD29C-0265-4FEE-8AA4-CA77A2600DB1}"/>
    <cellStyle name="40% - Accent1 2 2" xfId="51" xr:uid="{00000000-0005-0000-0000-0000C3030000}"/>
    <cellStyle name="40% - Accent1 2 2 10" xfId="17234" xr:uid="{676F3293-2AC9-4F18-9EE1-A736257B1D1E}"/>
    <cellStyle name="40% - Accent1 2 2 11" xfId="25681" xr:uid="{2A861E01-681B-4F71-95BD-CCF098668746}"/>
    <cellStyle name="40% - Accent1 2 2 2" xfId="52" xr:uid="{00000000-0005-0000-0000-0000C4030000}"/>
    <cellStyle name="40% - Accent1 2 2 2 10" xfId="25682" xr:uid="{C455E04E-E4E3-4722-8CA1-70D002D22FF6}"/>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62CCCB36-4084-408A-A9D1-A235C22BE072}"/>
    <cellStyle name="40% - Accent1 2 2 2 2 2 2 3" xfId="24011" xr:uid="{DC9A3877-2C00-4426-97AA-CF61527C24E2}"/>
    <cellStyle name="40% - Accent1 2 2 2 2 2 2 4" xfId="32458" xr:uid="{4C0DB0BA-0747-40D9-B4FF-A1907F0E85C8}"/>
    <cellStyle name="40% - Accent1 2 2 2 2 2 3" xfId="11346" xr:uid="{DCA43D92-3D56-4BE9-B6BF-316627047D5E}"/>
    <cellStyle name="40% - Accent1 2 2 2 2 2 4" xfId="19794" xr:uid="{12D37D41-7760-4B4C-B833-BBCF87BABE25}"/>
    <cellStyle name="40% - Accent1 2 2 2 2 2 5" xfId="28241" xr:uid="{1801BC34-957A-4C1D-ACF8-976B70F3F2F2}"/>
    <cellStyle name="40% - Accent1 2 2 2 2 3" xfId="4969" xr:uid="{00000000-0005-0000-0000-0000C8030000}"/>
    <cellStyle name="40% - Accent1 2 2 2 2 3 2" xfId="13419" xr:uid="{73B2795F-79B8-4459-83A2-8AE8371D7266}"/>
    <cellStyle name="40% - Accent1 2 2 2 2 3 3" xfId="21866" xr:uid="{E476339E-B331-4C52-AB23-EB92DA5F0149}"/>
    <cellStyle name="40% - Accent1 2 2 2 2 3 4" xfId="30313" xr:uid="{84B0478E-D3BE-42BA-ACE6-95F7928C4390}"/>
    <cellStyle name="40% - Accent1 2 2 2 2 4" xfId="9201" xr:uid="{6790E669-3112-49DA-BD79-D71CA365D7C3}"/>
    <cellStyle name="40% - Accent1 2 2 2 2 5" xfId="17649" xr:uid="{75C8DB6E-C0AA-4458-AF1C-35D6E12987FF}"/>
    <cellStyle name="40% - Accent1 2 2 2 2 6" xfId="26096" xr:uid="{2183C84E-39DF-44E1-BDAD-6DE79F3EAF8D}"/>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ABC4CB43-B201-4D33-B585-06B1428B2A20}"/>
    <cellStyle name="40% - Accent1 2 2 2 3 2 2 3" xfId="24424" xr:uid="{57D63F47-5B00-4C0F-A2BC-E2B0A388511D}"/>
    <cellStyle name="40% - Accent1 2 2 2 3 2 2 4" xfId="32871" xr:uid="{1CE5B6BB-5F11-41EE-84E3-5CC7D84B8866}"/>
    <cellStyle name="40% - Accent1 2 2 2 3 2 3" xfId="11759" xr:uid="{D0B183FC-285C-4F1B-934D-226FE2DF61E8}"/>
    <cellStyle name="40% - Accent1 2 2 2 3 2 4" xfId="20207" xr:uid="{4EBDC1B7-3A99-4120-85B5-D0142A115733}"/>
    <cellStyle name="40% - Accent1 2 2 2 3 2 5" xfId="28654" xr:uid="{15B509F6-078E-4615-9757-1937182B56F6}"/>
    <cellStyle name="40% - Accent1 2 2 2 3 3" xfId="5382" xr:uid="{00000000-0005-0000-0000-0000CC030000}"/>
    <cellStyle name="40% - Accent1 2 2 2 3 3 2" xfId="13832" xr:uid="{EED20161-8A76-4EF4-B032-ACDE8BB88467}"/>
    <cellStyle name="40% - Accent1 2 2 2 3 3 3" xfId="22279" xr:uid="{5E8BE1A2-BD11-43FD-81EE-850C080BCC74}"/>
    <cellStyle name="40% - Accent1 2 2 2 3 3 4" xfId="30726" xr:uid="{2F17BE15-F3EE-4D35-BBE3-064747E171F8}"/>
    <cellStyle name="40% - Accent1 2 2 2 3 4" xfId="9614" xr:uid="{B057F72A-8361-4843-A5D8-8476BEB2A7DE}"/>
    <cellStyle name="40% - Accent1 2 2 2 3 5" xfId="18062" xr:uid="{4BA65443-95C5-4CA9-A0F0-D0B28C702897}"/>
    <cellStyle name="40% - Accent1 2 2 2 3 6" xfId="26509" xr:uid="{70B0D7EE-6137-4189-92EE-DD43E9548EF8}"/>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F05AA829-C769-4BF3-8524-919353B39B05}"/>
    <cellStyle name="40% - Accent1 2 2 2 4 2 2 3" xfId="24837" xr:uid="{F0B711A8-6A04-4FE8-BEE8-0560362E7888}"/>
    <cellStyle name="40% - Accent1 2 2 2 4 2 2 4" xfId="33284" xr:uid="{9B20F5E9-CAF1-45FA-BF3D-1003B4EDD903}"/>
    <cellStyle name="40% - Accent1 2 2 2 4 2 3" xfId="12172" xr:uid="{C02B5118-A709-4D7C-8D07-F5DC8B3CD72F}"/>
    <cellStyle name="40% - Accent1 2 2 2 4 2 4" xfId="20620" xr:uid="{55523970-0257-48CC-8C58-74E415253051}"/>
    <cellStyle name="40% - Accent1 2 2 2 4 2 5" xfId="29067" xr:uid="{916D50F2-A51E-4D04-88BE-73151332B9E1}"/>
    <cellStyle name="40% - Accent1 2 2 2 4 3" xfId="5795" xr:uid="{00000000-0005-0000-0000-0000D0030000}"/>
    <cellStyle name="40% - Accent1 2 2 2 4 3 2" xfId="14245" xr:uid="{4440D9FA-4D9A-4472-8CD0-EF6B6D4D9C8C}"/>
    <cellStyle name="40% - Accent1 2 2 2 4 3 3" xfId="22692" xr:uid="{19E779F2-3EC6-4800-8A67-275AC1E4D817}"/>
    <cellStyle name="40% - Accent1 2 2 2 4 3 4" xfId="31139" xr:uid="{4C9EE536-748A-4502-8D73-833BA318589E}"/>
    <cellStyle name="40% - Accent1 2 2 2 4 4" xfId="10027" xr:uid="{968311B8-DD22-446A-8EE5-89EFD3BBAB67}"/>
    <cellStyle name="40% - Accent1 2 2 2 4 5" xfId="18475" xr:uid="{A921196F-D1ED-43EA-85A4-F24A836109DA}"/>
    <cellStyle name="40% - Accent1 2 2 2 4 6" xfId="26922" xr:uid="{4F9FCDF4-0AFE-4C9D-BAAF-BAE2FEB9011B}"/>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52108A4C-5FBD-4D69-B2CE-597F309E382E}"/>
    <cellStyle name="40% - Accent1 2 2 2 5 2 2 3" xfId="25250" xr:uid="{4C51EEE1-453B-4B5A-81FE-B3E07A8E81B0}"/>
    <cellStyle name="40% - Accent1 2 2 2 5 2 2 4" xfId="33697" xr:uid="{C4161231-BA06-4683-B392-05E99D45204A}"/>
    <cellStyle name="40% - Accent1 2 2 2 5 2 3" xfId="12585" xr:uid="{8EF90CC8-AB57-41B9-AF0F-E6D038E6277E}"/>
    <cellStyle name="40% - Accent1 2 2 2 5 2 4" xfId="21033" xr:uid="{BC05D9EC-DB23-4024-8BA9-78D093E68AF4}"/>
    <cellStyle name="40% - Accent1 2 2 2 5 2 5" xfId="29480" xr:uid="{F17D7A61-64D2-4EE4-8AF1-EE22771E4C6A}"/>
    <cellStyle name="40% - Accent1 2 2 2 5 3" xfId="6208" xr:uid="{00000000-0005-0000-0000-0000D4030000}"/>
    <cellStyle name="40% - Accent1 2 2 2 5 3 2" xfId="14658" xr:uid="{465F2834-2ABD-436B-B329-6435B9CE6CDA}"/>
    <cellStyle name="40% - Accent1 2 2 2 5 3 3" xfId="23105" xr:uid="{EC305FBA-EEB6-496D-B676-43EE7ED271D5}"/>
    <cellStyle name="40% - Accent1 2 2 2 5 3 4" xfId="31552" xr:uid="{BF494D71-4395-467D-9C7C-463C42C1F398}"/>
    <cellStyle name="40% - Accent1 2 2 2 5 4" xfId="10440" xr:uid="{ED299779-FF2D-4606-8AE7-296C9AFD51F9}"/>
    <cellStyle name="40% - Accent1 2 2 2 5 5" xfId="18888" xr:uid="{4A9B0211-04B8-417D-9D7B-F6BF22237EA6}"/>
    <cellStyle name="40% - Accent1 2 2 2 5 6" xfId="27335" xr:uid="{7451413A-F473-4C36-8EBA-17C36894DEC1}"/>
    <cellStyle name="40% - Accent1 2 2 2 6" xfId="2315" xr:uid="{00000000-0005-0000-0000-0000D5030000}"/>
    <cellStyle name="40% - Accent1 2 2 2 6 2" xfId="6621" xr:uid="{00000000-0005-0000-0000-0000D6030000}"/>
    <cellStyle name="40% - Accent1 2 2 2 6 2 2" xfId="15071" xr:uid="{A9B3DF50-4F1D-4080-9A2D-5544F4DB5E5C}"/>
    <cellStyle name="40% - Accent1 2 2 2 6 2 3" xfId="23518" xr:uid="{D3A576A1-689F-4FA0-98E9-FDC3C418AF3A}"/>
    <cellStyle name="40% - Accent1 2 2 2 6 2 4" xfId="31965" xr:uid="{AA8B81B5-6F53-4A9C-A053-1FCEC8D54129}"/>
    <cellStyle name="40% - Accent1 2 2 2 6 3" xfId="10853" xr:uid="{8879B954-BBE0-4F21-B5ED-6D71EC6845F0}"/>
    <cellStyle name="40% - Accent1 2 2 2 6 4" xfId="19301" xr:uid="{0B5DE12B-A4B2-4415-B159-D1FF53EE5E37}"/>
    <cellStyle name="40% - Accent1 2 2 2 6 5" xfId="27748" xr:uid="{7BE44017-7E88-4B55-9C9A-AA639F3CA36B}"/>
    <cellStyle name="40% - Accent1 2 2 2 7" xfId="4555" xr:uid="{00000000-0005-0000-0000-0000D7030000}"/>
    <cellStyle name="40% - Accent1 2 2 2 7 2" xfId="13005" xr:uid="{9277CE93-641A-4983-8035-731B9437802C}"/>
    <cellStyle name="40% - Accent1 2 2 2 7 3" xfId="21452" xr:uid="{AAB03A4E-76D7-413D-97EB-B13A6654AAFD}"/>
    <cellStyle name="40% - Accent1 2 2 2 7 4" xfId="29899" xr:uid="{72369ED4-24F5-4100-9592-BEC354397918}"/>
    <cellStyle name="40% - Accent1 2 2 2 8" xfId="8787" xr:uid="{2E0A26DA-107D-428C-B57E-AA0B64CD9AFB}"/>
    <cellStyle name="40% - Accent1 2 2 2 9" xfId="17235" xr:uid="{7254FB55-C84C-4C1F-A355-178FE9B62131}"/>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F4A2BE43-0915-4A76-A659-6CB44B4D23C5}"/>
    <cellStyle name="40% - Accent1 2 2 3 2 2 3" xfId="24010" xr:uid="{44FAB10C-8401-4774-B339-A4C8DFD89AE5}"/>
    <cellStyle name="40% - Accent1 2 2 3 2 2 4" xfId="32457" xr:uid="{4D3BC9A4-3652-47AE-BDA2-01146C9D7365}"/>
    <cellStyle name="40% - Accent1 2 2 3 2 3" xfId="11345" xr:uid="{EB58A814-EDB2-4D82-AD8C-F3D57AE4B46D}"/>
    <cellStyle name="40% - Accent1 2 2 3 2 4" xfId="19793" xr:uid="{DE9F4DF6-24A2-435E-8CEC-B463E8623E4B}"/>
    <cellStyle name="40% - Accent1 2 2 3 2 5" xfId="28240" xr:uid="{7AF63E1D-389B-4C3B-8FE3-E52F153DDE70}"/>
    <cellStyle name="40% - Accent1 2 2 3 3" xfId="4968" xr:uid="{00000000-0005-0000-0000-0000DB030000}"/>
    <cellStyle name="40% - Accent1 2 2 3 3 2" xfId="13418" xr:uid="{99792CDB-390C-444A-AC79-807C9CB28BFE}"/>
    <cellStyle name="40% - Accent1 2 2 3 3 3" xfId="21865" xr:uid="{32DCAA70-D0B0-446E-BDCB-068EF9373B66}"/>
    <cellStyle name="40% - Accent1 2 2 3 3 4" xfId="30312" xr:uid="{F7A6912C-D17C-4F0E-9CBD-945A039B453A}"/>
    <cellStyle name="40% - Accent1 2 2 3 4" xfId="9200" xr:uid="{DD87B795-83C4-48FD-B832-6F848D6F3D43}"/>
    <cellStyle name="40% - Accent1 2 2 3 5" xfId="17648" xr:uid="{8697175E-56FB-4D59-8063-43431F40E96E}"/>
    <cellStyle name="40% - Accent1 2 2 3 6" xfId="26095" xr:uid="{FD276AE6-0C7F-4ABC-B792-35BC5C41DC8A}"/>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BB3599B9-35CA-47D5-98C9-6EBD2A2E30D8}"/>
    <cellStyle name="40% - Accent1 2 2 4 2 2 3" xfId="24423" xr:uid="{2DDA17DC-EBB7-41EA-B24C-0348990F4C81}"/>
    <cellStyle name="40% - Accent1 2 2 4 2 2 4" xfId="32870" xr:uid="{0D7E3896-A7FF-4F23-A11D-EB05AFD303E6}"/>
    <cellStyle name="40% - Accent1 2 2 4 2 3" xfId="11758" xr:uid="{38622DC4-55FF-4C03-ABB7-1FF876BAB529}"/>
    <cellStyle name="40% - Accent1 2 2 4 2 4" xfId="20206" xr:uid="{994C303F-1A67-4D19-B59D-FBDC634258C9}"/>
    <cellStyle name="40% - Accent1 2 2 4 2 5" xfId="28653" xr:uid="{E733492B-1A21-43BF-815A-4C55B8652D6E}"/>
    <cellStyle name="40% - Accent1 2 2 4 3" xfId="5381" xr:uid="{00000000-0005-0000-0000-0000DF030000}"/>
    <cellStyle name="40% - Accent1 2 2 4 3 2" xfId="13831" xr:uid="{8F7A00F6-AA4D-420B-89F7-64A1ADAD6D79}"/>
    <cellStyle name="40% - Accent1 2 2 4 3 3" xfId="22278" xr:uid="{E1C49FD7-D527-4408-A6F4-89F7952E6D25}"/>
    <cellStyle name="40% - Accent1 2 2 4 3 4" xfId="30725" xr:uid="{AB83FC02-353D-41DA-A09A-05E003AF9292}"/>
    <cellStyle name="40% - Accent1 2 2 4 4" xfId="9613" xr:uid="{008B1744-E497-43E5-8C80-37949C797EFD}"/>
    <cellStyle name="40% - Accent1 2 2 4 5" xfId="18061" xr:uid="{F0AE2E34-870A-46C9-AC7D-54FD87DE4CF5}"/>
    <cellStyle name="40% - Accent1 2 2 4 6" xfId="26508" xr:uid="{8BF09D93-4682-418F-A386-D87284EBC121}"/>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917061E4-860E-4A69-BA02-816946DA70EC}"/>
    <cellStyle name="40% - Accent1 2 2 5 2 2 3" xfId="24836" xr:uid="{4FA93DF5-30DB-4CB1-AEB2-06363D2F173E}"/>
    <cellStyle name="40% - Accent1 2 2 5 2 2 4" xfId="33283" xr:uid="{31F0DA77-8401-4A30-A607-AE2513368A52}"/>
    <cellStyle name="40% - Accent1 2 2 5 2 3" xfId="12171" xr:uid="{79372004-2105-41FB-B84E-2E1042FA23FB}"/>
    <cellStyle name="40% - Accent1 2 2 5 2 4" xfId="20619" xr:uid="{7CA04686-119C-4E31-9E96-3747F46EC4C5}"/>
    <cellStyle name="40% - Accent1 2 2 5 2 5" xfId="29066" xr:uid="{19B0A4FF-ACF8-451F-894D-2E32F9AE45B4}"/>
    <cellStyle name="40% - Accent1 2 2 5 3" xfId="5794" xr:uid="{00000000-0005-0000-0000-0000E3030000}"/>
    <cellStyle name="40% - Accent1 2 2 5 3 2" xfId="14244" xr:uid="{612801B7-CB33-4ED7-9EB7-35FAB52293A2}"/>
    <cellStyle name="40% - Accent1 2 2 5 3 3" xfId="22691" xr:uid="{45F6F390-EC79-4A4D-B3AA-01613FADB4D2}"/>
    <cellStyle name="40% - Accent1 2 2 5 3 4" xfId="31138" xr:uid="{288F3A67-553D-4896-A67D-E93B8F7AAF07}"/>
    <cellStyle name="40% - Accent1 2 2 5 4" xfId="10026" xr:uid="{8CCC3CC9-6272-4AE3-BBBD-E0C59C7B6846}"/>
    <cellStyle name="40% - Accent1 2 2 5 5" xfId="18474" xr:uid="{236D1383-BC2A-4F52-95FC-D9049E29ABEB}"/>
    <cellStyle name="40% - Accent1 2 2 5 6" xfId="26921" xr:uid="{003E52F7-F35B-4768-8C9C-ABAB643228B0}"/>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9C99A72D-55D9-40CE-B766-7A0B01461827}"/>
    <cellStyle name="40% - Accent1 2 2 6 2 2 3" xfId="25249" xr:uid="{70FB578F-A4DA-45E0-A378-3D659A160E01}"/>
    <cellStyle name="40% - Accent1 2 2 6 2 2 4" xfId="33696" xr:uid="{A7DC0FD7-D56B-46DB-BF8F-23E69858775E}"/>
    <cellStyle name="40% - Accent1 2 2 6 2 3" xfId="12584" xr:uid="{64A6FE09-7DFC-46CD-A75F-2FAEB2A201B6}"/>
    <cellStyle name="40% - Accent1 2 2 6 2 4" xfId="21032" xr:uid="{CDB26E94-48EA-428F-89D6-7D9AFA0A0AEB}"/>
    <cellStyle name="40% - Accent1 2 2 6 2 5" xfId="29479" xr:uid="{34C931BA-4776-44A0-9308-89664CC7BE21}"/>
    <cellStyle name="40% - Accent1 2 2 6 3" xfId="6207" xr:uid="{00000000-0005-0000-0000-0000E7030000}"/>
    <cellStyle name="40% - Accent1 2 2 6 3 2" xfId="14657" xr:uid="{469E326E-7EC4-4096-98C6-0E6F5441F102}"/>
    <cellStyle name="40% - Accent1 2 2 6 3 3" xfId="23104" xr:uid="{410A8988-6275-4194-9194-8FCFEDEB7D8E}"/>
    <cellStyle name="40% - Accent1 2 2 6 3 4" xfId="31551" xr:uid="{9794E950-05A3-44F6-BDFB-BB4811F3A1B7}"/>
    <cellStyle name="40% - Accent1 2 2 6 4" xfId="10439" xr:uid="{24B59D89-BF61-4E7D-A50C-025728C75B9F}"/>
    <cellStyle name="40% - Accent1 2 2 6 5" xfId="18887" xr:uid="{27596826-E59C-454D-8244-4B7D4FA385AB}"/>
    <cellStyle name="40% - Accent1 2 2 6 6" xfId="27334" xr:uid="{C974E6B6-B696-4BFC-85D9-1951CDB08D24}"/>
    <cellStyle name="40% - Accent1 2 2 7" xfId="2314" xr:uid="{00000000-0005-0000-0000-0000E8030000}"/>
    <cellStyle name="40% - Accent1 2 2 7 2" xfId="6620" xr:uid="{00000000-0005-0000-0000-0000E9030000}"/>
    <cellStyle name="40% - Accent1 2 2 7 2 2" xfId="15070" xr:uid="{738E495F-7F0A-4F4B-9A70-6C9A26A7DCEF}"/>
    <cellStyle name="40% - Accent1 2 2 7 2 3" xfId="23517" xr:uid="{33FBD509-C43B-43F7-AD9E-2F434DB42F48}"/>
    <cellStyle name="40% - Accent1 2 2 7 2 4" xfId="31964" xr:uid="{5D7C2EAF-88EB-4BD1-BE1D-2B44817C7432}"/>
    <cellStyle name="40% - Accent1 2 2 7 3" xfId="10852" xr:uid="{A8862AF7-F6E1-4315-91B5-446322C59748}"/>
    <cellStyle name="40% - Accent1 2 2 7 4" xfId="19300" xr:uid="{31FF09AB-9E9D-4A66-83D9-5A8976BA473C}"/>
    <cellStyle name="40% - Accent1 2 2 7 5" xfId="27747" xr:uid="{AE6CC72C-76C5-4D0B-9307-F050F8940BCD}"/>
    <cellStyle name="40% - Accent1 2 2 8" xfId="4554" xr:uid="{00000000-0005-0000-0000-0000EA030000}"/>
    <cellStyle name="40% - Accent1 2 2 8 2" xfId="13004" xr:uid="{6476B066-693A-4158-A24B-CDFA8B847C0B}"/>
    <cellStyle name="40% - Accent1 2 2 8 3" xfId="21451" xr:uid="{432376D7-D3A2-4867-BC8B-7F77B609C17C}"/>
    <cellStyle name="40% - Accent1 2 2 8 4" xfId="29898" xr:uid="{9DED0184-E388-4377-B684-C61D61650E25}"/>
    <cellStyle name="40% - Accent1 2 2 9" xfId="8786" xr:uid="{9C78977E-3432-495F-A21E-D58219DE4BE4}"/>
    <cellStyle name="40% - Accent1 2 3" xfId="53" xr:uid="{00000000-0005-0000-0000-0000EB030000}"/>
    <cellStyle name="40% - Accent1 2 3 10" xfId="25683" xr:uid="{C77CB3FB-0B82-418D-A5D4-AC2960C81747}"/>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043E827D-BE70-4134-97B8-98566C401DC2}"/>
    <cellStyle name="40% - Accent1 2 3 2 2 2 3" xfId="24012" xr:uid="{4FC53A00-1BA5-4A23-85AB-3720FB48EA5A}"/>
    <cellStyle name="40% - Accent1 2 3 2 2 2 4" xfId="32459" xr:uid="{8BB31D56-997C-4802-A61E-0A2CB274F262}"/>
    <cellStyle name="40% - Accent1 2 3 2 2 3" xfId="11347" xr:uid="{B97E1E5F-F4B1-4595-A3F4-9D63F0D128BD}"/>
    <cellStyle name="40% - Accent1 2 3 2 2 4" xfId="19795" xr:uid="{C5692805-B5F7-4C2D-9140-436F0160E58F}"/>
    <cellStyle name="40% - Accent1 2 3 2 2 5" xfId="28242" xr:uid="{688E2A4C-7102-4152-A696-189B77DD2B14}"/>
    <cellStyle name="40% - Accent1 2 3 2 3" xfId="4970" xr:uid="{00000000-0005-0000-0000-0000EF030000}"/>
    <cellStyle name="40% - Accent1 2 3 2 3 2" xfId="13420" xr:uid="{367A3299-6AAC-4203-889F-482BAE6D3D82}"/>
    <cellStyle name="40% - Accent1 2 3 2 3 3" xfId="21867" xr:uid="{15B35F12-5412-4FE4-A628-D27435258AA9}"/>
    <cellStyle name="40% - Accent1 2 3 2 3 4" xfId="30314" xr:uid="{9820EE79-353B-4B81-8840-ED1F82C8F641}"/>
    <cellStyle name="40% - Accent1 2 3 2 4" xfId="9202" xr:uid="{3ACBF767-88FE-4736-A830-4CA46C7BE274}"/>
    <cellStyle name="40% - Accent1 2 3 2 5" xfId="17650" xr:uid="{566BE89A-1DD2-4393-A58E-C0AB5B46B8E1}"/>
    <cellStyle name="40% - Accent1 2 3 2 6" xfId="26097" xr:uid="{A199CB5B-792E-4B9B-A725-60B4C22358C6}"/>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07DBBAD7-256B-4957-8160-869E037B2B2E}"/>
    <cellStyle name="40% - Accent1 2 3 3 2 2 3" xfId="24425" xr:uid="{C18F8DD3-FF80-482A-91E8-F9EF1C1167BD}"/>
    <cellStyle name="40% - Accent1 2 3 3 2 2 4" xfId="32872" xr:uid="{4AC7C7FA-1372-4DD0-98EE-6C91E4F0A1C7}"/>
    <cellStyle name="40% - Accent1 2 3 3 2 3" xfId="11760" xr:uid="{0CD47BE1-EA8E-45EE-9F49-32090F6B2A90}"/>
    <cellStyle name="40% - Accent1 2 3 3 2 4" xfId="20208" xr:uid="{C5461EC3-C130-41EE-A54B-C4EFF4DBFD6B}"/>
    <cellStyle name="40% - Accent1 2 3 3 2 5" xfId="28655" xr:uid="{6647F6B8-069A-4FEB-8CF6-3B9105DFBDEB}"/>
    <cellStyle name="40% - Accent1 2 3 3 3" xfId="5383" xr:uid="{00000000-0005-0000-0000-0000F3030000}"/>
    <cellStyle name="40% - Accent1 2 3 3 3 2" xfId="13833" xr:uid="{3FCF88FF-6C24-47AC-9B9F-E9DB08A027F0}"/>
    <cellStyle name="40% - Accent1 2 3 3 3 3" xfId="22280" xr:uid="{C4857340-234F-420E-A932-64558361BD7B}"/>
    <cellStyle name="40% - Accent1 2 3 3 3 4" xfId="30727" xr:uid="{830777FF-765B-409A-A44F-39C506AB11E2}"/>
    <cellStyle name="40% - Accent1 2 3 3 4" xfId="9615" xr:uid="{9310C911-40AB-40E2-99A7-E61463731A4C}"/>
    <cellStyle name="40% - Accent1 2 3 3 5" xfId="18063" xr:uid="{6D7F9D01-C67D-460B-B478-F2C92BF2A992}"/>
    <cellStyle name="40% - Accent1 2 3 3 6" xfId="26510" xr:uid="{F167E83F-91AD-4418-9E37-5446D3B5ACFB}"/>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3804AB40-1CED-400A-89F0-A13FA0B10738}"/>
    <cellStyle name="40% - Accent1 2 3 4 2 2 3" xfId="24838" xr:uid="{FC6A7972-7500-498A-B9A5-8C4164248426}"/>
    <cellStyle name="40% - Accent1 2 3 4 2 2 4" xfId="33285" xr:uid="{7D2B9138-2F42-4AD4-9374-A7114BE1B745}"/>
    <cellStyle name="40% - Accent1 2 3 4 2 3" xfId="12173" xr:uid="{A6385B78-43BD-44E2-990D-8DACE50A69E5}"/>
    <cellStyle name="40% - Accent1 2 3 4 2 4" xfId="20621" xr:uid="{60BD66F1-E17C-43B7-B659-A382B27BBDA4}"/>
    <cellStyle name="40% - Accent1 2 3 4 2 5" xfId="29068" xr:uid="{E5D188BB-E37D-4917-9A83-44463477EEB3}"/>
    <cellStyle name="40% - Accent1 2 3 4 3" xfId="5796" xr:uid="{00000000-0005-0000-0000-0000F7030000}"/>
    <cellStyle name="40% - Accent1 2 3 4 3 2" xfId="14246" xr:uid="{B5CBF071-E776-4DC9-B119-E577AF9C5197}"/>
    <cellStyle name="40% - Accent1 2 3 4 3 3" xfId="22693" xr:uid="{776C2A37-3D47-401E-9C2C-7A577352DEAA}"/>
    <cellStyle name="40% - Accent1 2 3 4 3 4" xfId="31140" xr:uid="{8EA483F5-F3BE-461E-86D0-6545DE5C77AE}"/>
    <cellStyle name="40% - Accent1 2 3 4 4" xfId="10028" xr:uid="{07303E0C-26E1-46AC-8851-3568F1F75641}"/>
    <cellStyle name="40% - Accent1 2 3 4 5" xfId="18476" xr:uid="{CD99179D-8B55-423D-8920-BD19B2DB075E}"/>
    <cellStyle name="40% - Accent1 2 3 4 6" xfId="26923" xr:uid="{E1A46B1F-ADDE-44E4-A75C-C97BC53DAE0E}"/>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35113C72-88AB-4872-90B0-041D6FA6C711}"/>
    <cellStyle name="40% - Accent1 2 3 5 2 2 3" xfId="25251" xr:uid="{F509A14E-51A7-4669-A130-71EA50E149BC}"/>
    <cellStyle name="40% - Accent1 2 3 5 2 2 4" xfId="33698" xr:uid="{EA0EB507-FD71-451F-AE3E-AD865027277C}"/>
    <cellStyle name="40% - Accent1 2 3 5 2 3" xfId="12586" xr:uid="{34E754E4-72EE-4EC9-955E-B1B1F8126293}"/>
    <cellStyle name="40% - Accent1 2 3 5 2 4" xfId="21034" xr:uid="{A3846173-3321-4E12-A800-8DE671D135BA}"/>
    <cellStyle name="40% - Accent1 2 3 5 2 5" xfId="29481" xr:uid="{AB613292-A65E-405A-A1F4-4E15478DCC8A}"/>
    <cellStyle name="40% - Accent1 2 3 5 3" xfId="6209" xr:uid="{00000000-0005-0000-0000-0000FB030000}"/>
    <cellStyle name="40% - Accent1 2 3 5 3 2" xfId="14659" xr:uid="{3FA46816-39FC-4319-BC71-640B8C517013}"/>
    <cellStyle name="40% - Accent1 2 3 5 3 3" xfId="23106" xr:uid="{CAF7DAEB-3AEA-469A-9B5D-C999C66B3089}"/>
    <cellStyle name="40% - Accent1 2 3 5 3 4" xfId="31553" xr:uid="{9D92DF1E-6AD3-4535-AF85-D443BC68E786}"/>
    <cellStyle name="40% - Accent1 2 3 5 4" xfId="10441" xr:uid="{531C2210-3352-4DD0-B7C9-7CC60AD62FD5}"/>
    <cellStyle name="40% - Accent1 2 3 5 5" xfId="18889" xr:uid="{D9F1600F-6F48-4B0A-95CE-F6475C09B9B8}"/>
    <cellStyle name="40% - Accent1 2 3 5 6" xfId="27336" xr:uid="{A4632BDA-73C3-45C2-A06E-17F8E4120E99}"/>
    <cellStyle name="40% - Accent1 2 3 6" xfId="2316" xr:uid="{00000000-0005-0000-0000-0000FC030000}"/>
    <cellStyle name="40% - Accent1 2 3 6 2" xfId="6622" xr:uid="{00000000-0005-0000-0000-0000FD030000}"/>
    <cellStyle name="40% - Accent1 2 3 6 2 2" xfId="15072" xr:uid="{9E90007E-909F-45E5-91AD-BC59076298F6}"/>
    <cellStyle name="40% - Accent1 2 3 6 2 3" xfId="23519" xr:uid="{7B9318E9-1570-4E43-8352-1E400B5A21F4}"/>
    <cellStyle name="40% - Accent1 2 3 6 2 4" xfId="31966" xr:uid="{2A7CBE42-81F1-4EEF-B6DF-D72B4835B3AA}"/>
    <cellStyle name="40% - Accent1 2 3 6 3" xfId="10854" xr:uid="{E9495C77-ED21-4E5B-B038-CDF2639580F9}"/>
    <cellStyle name="40% - Accent1 2 3 6 4" xfId="19302" xr:uid="{EBAB857D-5B83-4BFA-8E68-FAB64A7709D3}"/>
    <cellStyle name="40% - Accent1 2 3 6 5" xfId="27749" xr:uid="{9008BCFD-93DB-4DAB-9FA9-260598AACB25}"/>
    <cellStyle name="40% - Accent1 2 3 7" xfId="4556" xr:uid="{00000000-0005-0000-0000-0000FE030000}"/>
    <cellStyle name="40% - Accent1 2 3 7 2" xfId="13006" xr:uid="{83783347-0A40-4D78-A86F-09F961D0D6B8}"/>
    <cellStyle name="40% - Accent1 2 3 7 3" xfId="21453" xr:uid="{0A7A7052-0604-4459-BD17-106400970BDD}"/>
    <cellStyle name="40% - Accent1 2 3 7 4" xfId="29900" xr:uid="{931668A6-07AA-43B8-A2A7-55A6786A040C}"/>
    <cellStyle name="40% - Accent1 2 3 8" xfId="8788" xr:uid="{A6C3CA34-F952-46C8-BA78-B3772B53AB75}"/>
    <cellStyle name="40% - Accent1 2 3 9" xfId="17236" xr:uid="{75BFDA5D-7504-40CF-8277-65719F220015}"/>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D5C27ADB-A87C-4EB9-80F2-BC5272171DF5}"/>
    <cellStyle name="40% - Accent1 2 4 2 2 3" xfId="24009" xr:uid="{134276F6-9267-41DF-BD4E-48341410FD0D}"/>
    <cellStyle name="40% - Accent1 2 4 2 2 4" xfId="32456" xr:uid="{F15EBF0F-F208-4796-8CFD-5B53B27CD9CA}"/>
    <cellStyle name="40% - Accent1 2 4 2 3" xfId="11344" xr:uid="{C152F213-2420-4575-A174-54833441BE5E}"/>
    <cellStyle name="40% - Accent1 2 4 2 4" xfId="19792" xr:uid="{9826AF33-85BB-40D0-8158-310C3E704EE4}"/>
    <cellStyle name="40% - Accent1 2 4 2 5" xfId="28239" xr:uid="{F24828D6-DDD5-4BAE-81F2-607087FDAADF}"/>
    <cellStyle name="40% - Accent1 2 4 3" xfId="4967" xr:uid="{00000000-0005-0000-0000-000002040000}"/>
    <cellStyle name="40% - Accent1 2 4 3 2" xfId="13417" xr:uid="{4BA5F37B-2B28-4DF7-AED1-9EED99B2B2A9}"/>
    <cellStyle name="40% - Accent1 2 4 3 3" xfId="21864" xr:uid="{4AAAC7F9-3402-4BF1-B5DB-3371135A9647}"/>
    <cellStyle name="40% - Accent1 2 4 3 4" xfId="30311" xr:uid="{376CB39B-0AE7-4759-A1FE-307C2ED93EDC}"/>
    <cellStyle name="40% - Accent1 2 4 4" xfId="9199" xr:uid="{6CADDE34-986E-4258-BEAE-611038EF1DFC}"/>
    <cellStyle name="40% - Accent1 2 4 5" xfId="17647" xr:uid="{9BED9CE4-0CB8-4565-A6F3-18EA3E12CC15}"/>
    <cellStyle name="40% - Accent1 2 4 6" xfId="26094" xr:uid="{D08755B4-C6B7-4220-8BC6-5F1BBA29B7DB}"/>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A4A4EC82-5848-46BC-8667-9635619B4B86}"/>
    <cellStyle name="40% - Accent1 2 5 2 2 3" xfId="24422" xr:uid="{EA84120C-4DCF-43BD-A9E7-2F4CB51C4B20}"/>
    <cellStyle name="40% - Accent1 2 5 2 2 4" xfId="32869" xr:uid="{9DDDD598-F478-46C1-83DB-E4A71D82C90F}"/>
    <cellStyle name="40% - Accent1 2 5 2 3" xfId="11757" xr:uid="{F5405484-93FE-48BD-8438-E8056D1E33DE}"/>
    <cellStyle name="40% - Accent1 2 5 2 4" xfId="20205" xr:uid="{8DCA5142-FC0C-49D4-9402-FE0109D5CC50}"/>
    <cellStyle name="40% - Accent1 2 5 2 5" xfId="28652" xr:uid="{C985AA67-4D4C-4A5E-AE5D-0CE1A0FEB75E}"/>
    <cellStyle name="40% - Accent1 2 5 3" xfId="5380" xr:uid="{00000000-0005-0000-0000-000006040000}"/>
    <cellStyle name="40% - Accent1 2 5 3 2" xfId="13830" xr:uid="{5EDF8323-BA6C-48BE-9EA9-3D4C16B14F08}"/>
    <cellStyle name="40% - Accent1 2 5 3 3" xfId="22277" xr:uid="{4C9BCA3E-ED81-4D47-A81F-655838AE1043}"/>
    <cellStyle name="40% - Accent1 2 5 3 4" xfId="30724" xr:uid="{C8533961-9B39-4C19-8DC5-CB7AF76A0444}"/>
    <cellStyle name="40% - Accent1 2 5 4" xfId="9612" xr:uid="{AF5B2EE4-2820-4DCA-8C4B-953DB1C3EAB6}"/>
    <cellStyle name="40% - Accent1 2 5 5" xfId="18060" xr:uid="{F62D76D6-04BF-4C00-9DA9-A94B32873CFA}"/>
    <cellStyle name="40% - Accent1 2 5 6" xfId="26507" xr:uid="{8AF0F4E2-43A8-482E-B8E1-557FB7AAB518}"/>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7B8A75A1-A5EF-4267-B11E-BC99D58BDA1C}"/>
    <cellStyle name="40% - Accent1 2 6 2 2 3" xfId="24835" xr:uid="{6AB10607-787E-4B7E-ABDF-882F2785F1CC}"/>
    <cellStyle name="40% - Accent1 2 6 2 2 4" xfId="33282" xr:uid="{89807610-E700-4584-A32D-1F60727CDB47}"/>
    <cellStyle name="40% - Accent1 2 6 2 3" xfId="12170" xr:uid="{9DAEBB4A-DF44-45E4-9B26-C195A4183970}"/>
    <cellStyle name="40% - Accent1 2 6 2 4" xfId="20618" xr:uid="{AA47287A-9F63-4C98-954C-E7AA82BC5A60}"/>
    <cellStyle name="40% - Accent1 2 6 2 5" xfId="29065" xr:uid="{830B316C-6565-4B92-B865-A27FF3275D00}"/>
    <cellStyle name="40% - Accent1 2 6 3" xfId="5793" xr:uid="{00000000-0005-0000-0000-00000A040000}"/>
    <cellStyle name="40% - Accent1 2 6 3 2" xfId="14243" xr:uid="{3AFF4D44-1908-49A0-AF7B-AA36A691DF2C}"/>
    <cellStyle name="40% - Accent1 2 6 3 3" xfId="22690" xr:uid="{FF195EFE-A38F-462C-A2EA-DF117FD9FA56}"/>
    <cellStyle name="40% - Accent1 2 6 3 4" xfId="31137" xr:uid="{772ED81B-603A-461A-9DA6-AD34D9896A13}"/>
    <cellStyle name="40% - Accent1 2 6 4" xfId="10025" xr:uid="{8AB225E9-DD71-4695-BC56-F628D52632A2}"/>
    <cellStyle name="40% - Accent1 2 6 5" xfId="18473" xr:uid="{8B470694-2A18-4362-A087-D33A7EE32B3A}"/>
    <cellStyle name="40% - Accent1 2 6 6" xfId="26920" xr:uid="{997170B4-CF30-4818-835E-642506CDDFB9}"/>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CA8920F1-D289-4DD2-A119-FD9F3C5B07FC}"/>
    <cellStyle name="40% - Accent1 2 7 2 2 3" xfId="25248" xr:uid="{3F371CFA-CEBA-4C28-A801-4BB4D89165D7}"/>
    <cellStyle name="40% - Accent1 2 7 2 2 4" xfId="33695" xr:uid="{A59AF9C2-6FFD-4EE3-916B-0EA477E06315}"/>
    <cellStyle name="40% - Accent1 2 7 2 3" xfId="12583" xr:uid="{4535721C-DF48-4989-A642-B614AFA83212}"/>
    <cellStyle name="40% - Accent1 2 7 2 4" xfId="21031" xr:uid="{8C585CDB-6507-465C-80C6-149A5A7B2B2F}"/>
    <cellStyle name="40% - Accent1 2 7 2 5" xfId="29478" xr:uid="{ED0FAED2-DB88-4D29-8C2F-1429D462162B}"/>
    <cellStyle name="40% - Accent1 2 7 3" xfId="6206" xr:uid="{00000000-0005-0000-0000-00000E040000}"/>
    <cellStyle name="40% - Accent1 2 7 3 2" xfId="14656" xr:uid="{636B4791-DDC6-4FDB-9334-25708B0C7006}"/>
    <cellStyle name="40% - Accent1 2 7 3 3" xfId="23103" xr:uid="{135745EB-70AA-4E76-A195-E4472569B5C5}"/>
    <cellStyle name="40% - Accent1 2 7 3 4" xfId="31550" xr:uid="{43660E09-1681-457D-B98B-A49596ABBCDF}"/>
    <cellStyle name="40% - Accent1 2 7 4" xfId="10438" xr:uid="{E23684DB-9B31-4A0A-BFE1-F4624B9AD384}"/>
    <cellStyle name="40% - Accent1 2 7 5" xfId="18886" xr:uid="{B29264E5-459D-4A54-8E08-5DC2B715456B}"/>
    <cellStyle name="40% - Accent1 2 7 6" xfId="27333" xr:uid="{09B21331-29B1-4D48-A423-3898B5F721EF}"/>
    <cellStyle name="40% - Accent1 2 8" xfId="2313" xr:uid="{00000000-0005-0000-0000-00000F040000}"/>
    <cellStyle name="40% - Accent1 2 8 2" xfId="6619" xr:uid="{00000000-0005-0000-0000-000010040000}"/>
    <cellStyle name="40% - Accent1 2 8 2 2" xfId="15069" xr:uid="{48181D2F-13C1-4180-ACA5-198F06CA0DFE}"/>
    <cellStyle name="40% - Accent1 2 8 2 3" xfId="23516" xr:uid="{5B09E271-47E8-4678-9569-4B91D33C9D0C}"/>
    <cellStyle name="40% - Accent1 2 8 2 4" xfId="31963" xr:uid="{199BC62D-DA19-4D23-A9C4-A8A217990C02}"/>
    <cellStyle name="40% - Accent1 2 8 3" xfId="10851" xr:uid="{C75D5409-F708-47A8-997A-C94766D547D3}"/>
    <cellStyle name="40% - Accent1 2 8 4" xfId="19299" xr:uid="{D68FE604-2F0C-4E0E-B47D-B5BB610A67FA}"/>
    <cellStyle name="40% - Accent1 2 8 5" xfId="27746" xr:uid="{C980E9F4-2E8D-444E-A413-AFB2F99765BC}"/>
    <cellStyle name="40% - Accent1 2 9" xfId="4553" xr:uid="{00000000-0005-0000-0000-000011040000}"/>
    <cellStyle name="40% - Accent1 2 9 2" xfId="13003" xr:uid="{7AD372BD-AE0D-4FA0-91E1-EF187AE446D3}"/>
    <cellStyle name="40% - Accent1 2 9 3" xfId="21450" xr:uid="{B52D7A40-1E0C-4E75-A4B0-0F3DBC37098E}"/>
    <cellStyle name="40% - Accent1 2 9 4" xfId="29897" xr:uid="{5A1F011D-9F83-4A13-A309-F424CF0EE0D8}"/>
    <cellStyle name="40% - Accent1 3" xfId="54" xr:uid="{00000000-0005-0000-0000-000012040000}"/>
    <cellStyle name="40% - Accent1 3 10" xfId="17237" xr:uid="{3922F623-F2D2-4FA8-B123-12B87FB5BC0A}"/>
    <cellStyle name="40% - Accent1 3 11" xfId="25684" xr:uid="{67B26C35-0B75-4CA9-98AA-D43EACE0CD43}"/>
    <cellStyle name="40% - Accent1 3 2" xfId="55" xr:uid="{00000000-0005-0000-0000-000013040000}"/>
    <cellStyle name="40% - Accent1 3 2 10" xfId="25685" xr:uid="{7F613B1E-F67B-4201-B832-9FD90326273A}"/>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0C5A1C29-6DF9-45A0-B4D7-1FE61E0759D3}"/>
    <cellStyle name="40% - Accent1 3 2 2 2 2 3" xfId="24014" xr:uid="{DF12E92D-5B3E-4835-98FF-0EC452E36941}"/>
    <cellStyle name="40% - Accent1 3 2 2 2 2 4" xfId="32461" xr:uid="{2B84B2F2-3966-4B70-8C38-3EC96FEF56A0}"/>
    <cellStyle name="40% - Accent1 3 2 2 2 3" xfId="11349" xr:uid="{BA6B39BC-B9D9-414B-B82B-726056B21A3A}"/>
    <cellStyle name="40% - Accent1 3 2 2 2 4" xfId="19797" xr:uid="{C7A11E72-BCA3-4B37-9D2A-E9F57A1783E0}"/>
    <cellStyle name="40% - Accent1 3 2 2 2 5" xfId="28244" xr:uid="{DE854EE8-2234-4ABD-A675-3395E023397F}"/>
    <cellStyle name="40% - Accent1 3 2 2 3" xfId="4972" xr:uid="{00000000-0005-0000-0000-000017040000}"/>
    <cellStyle name="40% - Accent1 3 2 2 3 2" xfId="13422" xr:uid="{0DD63340-2CB2-4B50-99FC-1685C4205074}"/>
    <cellStyle name="40% - Accent1 3 2 2 3 3" xfId="21869" xr:uid="{9D36D527-E492-4B06-B2F0-0E920E652371}"/>
    <cellStyle name="40% - Accent1 3 2 2 3 4" xfId="30316" xr:uid="{DC1BE7DB-A490-4A4F-81AB-B79006C83798}"/>
    <cellStyle name="40% - Accent1 3 2 2 4" xfId="9204" xr:uid="{6A16A6C0-EAAA-4C96-BF93-6A6E49426460}"/>
    <cellStyle name="40% - Accent1 3 2 2 5" xfId="17652" xr:uid="{88519555-E3D0-41B4-82E2-5EE984B84376}"/>
    <cellStyle name="40% - Accent1 3 2 2 6" xfId="26099" xr:uid="{FB39833C-B236-4A74-94D9-2B59FE110D81}"/>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F292D30D-7F59-4039-873B-DEDDE87DEE9A}"/>
    <cellStyle name="40% - Accent1 3 2 3 2 2 3" xfId="24427" xr:uid="{23AD8498-B16E-488D-BA7F-8F3A5A844ACA}"/>
    <cellStyle name="40% - Accent1 3 2 3 2 2 4" xfId="32874" xr:uid="{C7EF8760-2F22-45A6-BDAB-D8962473F334}"/>
    <cellStyle name="40% - Accent1 3 2 3 2 3" xfId="11762" xr:uid="{39261FB9-9785-4612-835A-8C203AB03F6B}"/>
    <cellStyle name="40% - Accent1 3 2 3 2 4" xfId="20210" xr:uid="{A0E4E485-41FC-4730-BCF7-5778DF01FEFE}"/>
    <cellStyle name="40% - Accent1 3 2 3 2 5" xfId="28657" xr:uid="{BD516BB1-6B5E-45B1-9002-8981249A4DBF}"/>
    <cellStyle name="40% - Accent1 3 2 3 3" xfId="5385" xr:uid="{00000000-0005-0000-0000-00001B040000}"/>
    <cellStyle name="40% - Accent1 3 2 3 3 2" xfId="13835" xr:uid="{44622E36-450A-404A-8CF1-24D820BE31CF}"/>
    <cellStyle name="40% - Accent1 3 2 3 3 3" xfId="22282" xr:uid="{E39C172F-296B-4E3B-B874-23A88E414F0F}"/>
    <cellStyle name="40% - Accent1 3 2 3 3 4" xfId="30729" xr:uid="{C1D8AC61-95E2-44DE-8417-5C44AA7FB824}"/>
    <cellStyle name="40% - Accent1 3 2 3 4" xfId="9617" xr:uid="{BB238E50-361C-48C2-B9E8-BB59052EBF2F}"/>
    <cellStyle name="40% - Accent1 3 2 3 5" xfId="18065" xr:uid="{E84174F8-1D7B-4F3E-BD60-79C557683E6A}"/>
    <cellStyle name="40% - Accent1 3 2 3 6" xfId="26512" xr:uid="{EC4BE030-BCA9-48AB-9331-D0D67FA967E4}"/>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78F93368-81D6-4368-AFC8-6B1F689AA394}"/>
    <cellStyle name="40% - Accent1 3 2 4 2 2 3" xfId="24840" xr:uid="{2F5A2411-580D-4EA6-98C7-F20B9BEBF59A}"/>
    <cellStyle name="40% - Accent1 3 2 4 2 2 4" xfId="33287" xr:uid="{FFDCA5A9-35BA-492B-A1D4-2A2BECB99488}"/>
    <cellStyle name="40% - Accent1 3 2 4 2 3" xfId="12175" xr:uid="{3E6046BF-7755-49AD-B094-6100C81CD1E2}"/>
    <cellStyle name="40% - Accent1 3 2 4 2 4" xfId="20623" xr:uid="{68A738D1-7FC4-4CC0-A321-534426500851}"/>
    <cellStyle name="40% - Accent1 3 2 4 2 5" xfId="29070" xr:uid="{45572A90-7C42-49D0-A0C0-4143765B3060}"/>
    <cellStyle name="40% - Accent1 3 2 4 3" xfId="5798" xr:uid="{00000000-0005-0000-0000-00001F040000}"/>
    <cellStyle name="40% - Accent1 3 2 4 3 2" xfId="14248" xr:uid="{6641AB98-B6EB-4013-86A2-E52967EE69B8}"/>
    <cellStyle name="40% - Accent1 3 2 4 3 3" xfId="22695" xr:uid="{CF79CA04-D13D-4274-9888-C314A38E1CC0}"/>
    <cellStyle name="40% - Accent1 3 2 4 3 4" xfId="31142" xr:uid="{12A8544E-40BC-423D-9B67-72536D855EF9}"/>
    <cellStyle name="40% - Accent1 3 2 4 4" xfId="10030" xr:uid="{FF4F0D90-82F6-4490-8B09-74C73CBC4416}"/>
    <cellStyle name="40% - Accent1 3 2 4 5" xfId="18478" xr:uid="{A71E00B7-5C61-4997-8853-54CC603B6AFA}"/>
    <cellStyle name="40% - Accent1 3 2 4 6" xfId="26925" xr:uid="{C8C9C8EB-02AC-4EC3-A455-9CD7725CF917}"/>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E8454507-398A-45A3-901E-53C187BBD753}"/>
    <cellStyle name="40% - Accent1 3 2 5 2 2 3" xfId="25253" xr:uid="{4244C96D-55E9-49AA-AD7B-C949DB964392}"/>
    <cellStyle name="40% - Accent1 3 2 5 2 2 4" xfId="33700" xr:uid="{88D0A1E2-03F4-40E3-B9CD-F2B4C1544C18}"/>
    <cellStyle name="40% - Accent1 3 2 5 2 3" xfId="12588" xr:uid="{210B3FA6-EFCE-4B26-9526-7BA821BCB69B}"/>
    <cellStyle name="40% - Accent1 3 2 5 2 4" xfId="21036" xr:uid="{8FC69366-B169-4880-9537-0AA8B733D8D6}"/>
    <cellStyle name="40% - Accent1 3 2 5 2 5" xfId="29483" xr:uid="{B2697ED4-A640-4568-82BE-C81731FFD5C1}"/>
    <cellStyle name="40% - Accent1 3 2 5 3" xfId="6211" xr:uid="{00000000-0005-0000-0000-000023040000}"/>
    <cellStyle name="40% - Accent1 3 2 5 3 2" xfId="14661" xr:uid="{163C4C34-AB62-4CCF-9FCA-8B4729A3970D}"/>
    <cellStyle name="40% - Accent1 3 2 5 3 3" xfId="23108" xr:uid="{56F94687-9FC0-41DF-838D-20C2A93F53E1}"/>
    <cellStyle name="40% - Accent1 3 2 5 3 4" xfId="31555" xr:uid="{FD1CB999-F450-459D-AB9C-A8316FB15205}"/>
    <cellStyle name="40% - Accent1 3 2 5 4" xfId="10443" xr:uid="{8C8101D9-78AA-4D0B-B409-000F5F796D0B}"/>
    <cellStyle name="40% - Accent1 3 2 5 5" xfId="18891" xr:uid="{1B0898B9-84AC-47A9-9E61-ACF198C98144}"/>
    <cellStyle name="40% - Accent1 3 2 5 6" xfId="27338" xr:uid="{773335DF-8AE6-4B2A-B251-B39726DE4F81}"/>
    <cellStyle name="40% - Accent1 3 2 6" xfId="2318" xr:uid="{00000000-0005-0000-0000-000024040000}"/>
    <cellStyle name="40% - Accent1 3 2 6 2" xfId="6624" xr:uid="{00000000-0005-0000-0000-000025040000}"/>
    <cellStyle name="40% - Accent1 3 2 6 2 2" xfId="15074" xr:uid="{2F4EDA85-521F-4259-99C5-CC1C6203270E}"/>
    <cellStyle name="40% - Accent1 3 2 6 2 3" xfId="23521" xr:uid="{DE86822B-12ED-40B3-84C5-31B9A9F91D0F}"/>
    <cellStyle name="40% - Accent1 3 2 6 2 4" xfId="31968" xr:uid="{8DB4A340-C22B-4803-A81C-90C621716247}"/>
    <cellStyle name="40% - Accent1 3 2 6 3" xfId="10856" xr:uid="{F6465075-D2D9-4FA2-9594-ED9A20CFDAC4}"/>
    <cellStyle name="40% - Accent1 3 2 6 4" xfId="19304" xr:uid="{711AFE92-3498-4A1C-B47A-DDEAE1A6B795}"/>
    <cellStyle name="40% - Accent1 3 2 6 5" xfId="27751" xr:uid="{D81CA83E-A3F7-4046-A49A-9E93A97808F8}"/>
    <cellStyle name="40% - Accent1 3 2 7" xfId="4558" xr:uid="{00000000-0005-0000-0000-000026040000}"/>
    <cellStyle name="40% - Accent1 3 2 7 2" xfId="13008" xr:uid="{CED8DE2A-0435-43DA-8200-4BC140D01EC1}"/>
    <cellStyle name="40% - Accent1 3 2 7 3" xfId="21455" xr:uid="{3D57FA79-D171-4F1E-89DC-02D50C89708D}"/>
    <cellStyle name="40% - Accent1 3 2 7 4" xfId="29902" xr:uid="{99B8E4EE-1087-43E4-A5ED-C302768EB2E2}"/>
    <cellStyle name="40% - Accent1 3 2 8" xfId="8790" xr:uid="{086544F1-0D90-4879-9D3C-920019AA145F}"/>
    <cellStyle name="40% - Accent1 3 2 9" xfId="17238" xr:uid="{4591AE43-DC9D-4D3C-A184-E269FAADCA88}"/>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33BF7968-8FCB-4201-A0F0-49574B5B61B3}"/>
    <cellStyle name="40% - Accent1 3 3 2 2 3" xfId="24013" xr:uid="{08DF6BDA-7287-4E7D-882D-46FC377A6F6E}"/>
    <cellStyle name="40% - Accent1 3 3 2 2 4" xfId="32460" xr:uid="{356713B0-E819-4B0D-9828-3F0F9AC83A53}"/>
    <cellStyle name="40% - Accent1 3 3 2 3" xfId="11348" xr:uid="{CC752A64-0130-4483-8A23-B94CEA784204}"/>
    <cellStyle name="40% - Accent1 3 3 2 4" xfId="19796" xr:uid="{74B587CF-B589-4748-9732-FE7955D8EF8B}"/>
    <cellStyle name="40% - Accent1 3 3 2 5" xfId="28243" xr:uid="{BA232709-BA2B-41A5-B44E-B71904D1BEFF}"/>
    <cellStyle name="40% - Accent1 3 3 3" xfId="4971" xr:uid="{00000000-0005-0000-0000-00002A040000}"/>
    <cellStyle name="40% - Accent1 3 3 3 2" xfId="13421" xr:uid="{66837FAB-DC15-47AD-B68D-8B5388E6AFA6}"/>
    <cellStyle name="40% - Accent1 3 3 3 3" xfId="21868" xr:uid="{48132A5B-3113-40DB-9C2D-5C74AC3535E9}"/>
    <cellStyle name="40% - Accent1 3 3 3 4" xfId="30315" xr:uid="{D7148181-F16A-41AF-83C3-35CA480315AA}"/>
    <cellStyle name="40% - Accent1 3 3 4" xfId="9203" xr:uid="{6CA204AA-DCBB-4257-885F-FB20E870D7C8}"/>
    <cellStyle name="40% - Accent1 3 3 5" xfId="17651" xr:uid="{D13AFE54-6EC9-45CD-9EC9-093BF50F5B1D}"/>
    <cellStyle name="40% - Accent1 3 3 6" xfId="26098" xr:uid="{74857841-61A2-48FE-9D30-BBBFDFE0BDFB}"/>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BC98E705-046D-4DD6-AB65-F40808FC33EC}"/>
    <cellStyle name="40% - Accent1 3 4 2 2 3" xfId="24426" xr:uid="{BDA0C5A3-61C6-4242-BCDB-AA642A8C8BB5}"/>
    <cellStyle name="40% - Accent1 3 4 2 2 4" xfId="32873" xr:uid="{14E4D1E4-3C37-44E2-B633-3DBA2F5DECA4}"/>
    <cellStyle name="40% - Accent1 3 4 2 3" xfId="11761" xr:uid="{B604BB7A-6120-4886-AC5C-A2F18AD13AFF}"/>
    <cellStyle name="40% - Accent1 3 4 2 4" xfId="20209" xr:uid="{4161F63A-3635-4EF7-992D-C119DA2306C7}"/>
    <cellStyle name="40% - Accent1 3 4 2 5" xfId="28656" xr:uid="{3A9FDCBE-8C50-4412-A580-FDF6AB22F04D}"/>
    <cellStyle name="40% - Accent1 3 4 3" xfId="5384" xr:uid="{00000000-0005-0000-0000-00002E040000}"/>
    <cellStyle name="40% - Accent1 3 4 3 2" xfId="13834" xr:uid="{3372F2BF-AEC3-4BE9-B62F-C9324F8B7FCA}"/>
    <cellStyle name="40% - Accent1 3 4 3 3" xfId="22281" xr:uid="{3DE4EC0E-F4A9-4B5C-A8F4-365FDC0BD164}"/>
    <cellStyle name="40% - Accent1 3 4 3 4" xfId="30728" xr:uid="{7DFFE5F9-EF1C-48DF-AB57-AFA186610EA1}"/>
    <cellStyle name="40% - Accent1 3 4 4" xfId="9616" xr:uid="{2933758C-4B35-4119-BD05-525D0D99DEF1}"/>
    <cellStyle name="40% - Accent1 3 4 5" xfId="18064" xr:uid="{6E43209D-E0ED-4FB3-9982-32A861B089E0}"/>
    <cellStyle name="40% - Accent1 3 4 6" xfId="26511" xr:uid="{9757D050-C9D5-4E48-B4C7-9161E1B7C958}"/>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27CBF97E-1EA7-4F7D-9399-FF9BE41622C8}"/>
    <cellStyle name="40% - Accent1 3 5 2 2 3" xfId="24839" xr:uid="{2986EC7B-9664-4819-8F6B-E6C17D92BB15}"/>
    <cellStyle name="40% - Accent1 3 5 2 2 4" xfId="33286" xr:uid="{78B6ABB6-0825-4A45-993F-A1211CBA565C}"/>
    <cellStyle name="40% - Accent1 3 5 2 3" xfId="12174" xr:uid="{0E3C8464-7C32-439E-A262-2059C2EB1A5E}"/>
    <cellStyle name="40% - Accent1 3 5 2 4" xfId="20622" xr:uid="{3FC3629D-47C7-433B-9749-95FD30E93133}"/>
    <cellStyle name="40% - Accent1 3 5 2 5" xfId="29069" xr:uid="{82FE9A23-831E-4DD6-ADA0-1B54FF6B3AC0}"/>
    <cellStyle name="40% - Accent1 3 5 3" xfId="5797" xr:uid="{00000000-0005-0000-0000-000032040000}"/>
    <cellStyle name="40% - Accent1 3 5 3 2" xfId="14247" xr:uid="{557717E2-368A-460F-AAD0-2519BB9AB4E2}"/>
    <cellStyle name="40% - Accent1 3 5 3 3" xfId="22694" xr:uid="{40C5926A-039D-443B-B354-8634368D5A03}"/>
    <cellStyle name="40% - Accent1 3 5 3 4" xfId="31141" xr:uid="{65E2F7B9-BBA6-48C7-97F4-6E89AE9A3C49}"/>
    <cellStyle name="40% - Accent1 3 5 4" xfId="10029" xr:uid="{A8ECB2AC-3583-44B6-B976-4031DDD72DD5}"/>
    <cellStyle name="40% - Accent1 3 5 5" xfId="18477" xr:uid="{978FC265-2289-43CB-B44E-11874D99F26F}"/>
    <cellStyle name="40% - Accent1 3 5 6" xfId="26924" xr:uid="{1A556F75-6306-4A86-BC1F-90D389AC4507}"/>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60374F9B-3B93-4110-A949-E85EE651C5CB}"/>
    <cellStyle name="40% - Accent1 3 6 2 2 3" xfId="25252" xr:uid="{E1B171B7-66BB-4328-87CE-0541607D85A5}"/>
    <cellStyle name="40% - Accent1 3 6 2 2 4" xfId="33699" xr:uid="{B7A36FC5-8939-42DD-B960-85A6BBBBE066}"/>
    <cellStyle name="40% - Accent1 3 6 2 3" xfId="12587" xr:uid="{764478FE-334B-46A6-8151-9597DB67CC53}"/>
    <cellStyle name="40% - Accent1 3 6 2 4" xfId="21035" xr:uid="{E5E80E1D-C4B7-4634-8027-AFD519863B5D}"/>
    <cellStyle name="40% - Accent1 3 6 2 5" xfId="29482" xr:uid="{9FA80FFC-1AAD-4156-9EE3-304BAABB09B7}"/>
    <cellStyle name="40% - Accent1 3 6 3" xfId="6210" xr:uid="{00000000-0005-0000-0000-000036040000}"/>
    <cellStyle name="40% - Accent1 3 6 3 2" xfId="14660" xr:uid="{43050C3E-3CED-4C46-A459-F949C1E87AB0}"/>
    <cellStyle name="40% - Accent1 3 6 3 3" xfId="23107" xr:uid="{2FB733B5-AF9E-4F4C-980F-FC23271DAABC}"/>
    <cellStyle name="40% - Accent1 3 6 3 4" xfId="31554" xr:uid="{F9D0461D-1E23-40F1-AF40-6F4E8B788BE7}"/>
    <cellStyle name="40% - Accent1 3 6 4" xfId="10442" xr:uid="{CF95E8F9-8BDC-4BBB-998B-EEA746730C4D}"/>
    <cellStyle name="40% - Accent1 3 6 5" xfId="18890" xr:uid="{F405A03F-3D55-457A-80C6-3CEF690E9716}"/>
    <cellStyle name="40% - Accent1 3 6 6" xfId="27337" xr:uid="{BE785142-2686-494F-956A-A106D4F1B28B}"/>
    <cellStyle name="40% - Accent1 3 7" xfId="2317" xr:uid="{00000000-0005-0000-0000-000037040000}"/>
    <cellStyle name="40% - Accent1 3 7 2" xfId="6623" xr:uid="{00000000-0005-0000-0000-000038040000}"/>
    <cellStyle name="40% - Accent1 3 7 2 2" xfId="15073" xr:uid="{47D3A54A-14D1-4364-9EE6-1A0AC4EF7F9A}"/>
    <cellStyle name="40% - Accent1 3 7 2 3" xfId="23520" xr:uid="{F8792157-A25B-4775-9418-316AEBAD6C1C}"/>
    <cellStyle name="40% - Accent1 3 7 2 4" xfId="31967" xr:uid="{5736006D-C892-4D37-9842-75BC8E6EDBEE}"/>
    <cellStyle name="40% - Accent1 3 7 3" xfId="10855" xr:uid="{267A4D53-5187-4BB8-8579-5D88544D0386}"/>
    <cellStyle name="40% - Accent1 3 7 4" xfId="19303" xr:uid="{211CC6F4-CE8A-4711-B7F0-76E7BF233998}"/>
    <cellStyle name="40% - Accent1 3 7 5" xfId="27750" xr:uid="{457C2756-AC0B-407C-A643-5EE2F41778AA}"/>
    <cellStyle name="40% - Accent1 3 8" xfId="4557" xr:uid="{00000000-0005-0000-0000-000039040000}"/>
    <cellStyle name="40% - Accent1 3 8 2" xfId="13007" xr:uid="{92F20429-2C87-479E-9E33-F174B9846F8B}"/>
    <cellStyle name="40% - Accent1 3 8 3" xfId="21454" xr:uid="{3DC71C17-5F1E-493E-BD69-8FE36CB791A5}"/>
    <cellStyle name="40% - Accent1 3 8 4" xfId="29901" xr:uid="{7AE260FF-7177-41F4-AE73-2A703226497F}"/>
    <cellStyle name="40% - Accent1 3 9" xfId="8789" xr:uid="{ED801F2D-7DA9-4F08-ACE4-14CA73D83FC2}"/>
    <cellStyle name="40% - Accent1 4" xfId="56" xr:uid="{00000000-0005-0000-0000-00003A040000}"/>
    <cellStyle name="40% - Accent1 4 10" xfId="25686" xr:uid="{68B1015F-94DB-4BDE-9A06-768B4F78CC6C}"/>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267BE6BE-2586-4A38-A343-89570FCAF646}"/>
    <cellStyle name="40% - Accent1 4 2 2 2 3" xfId="24015" xr:uid="{AC746496-7179-40A1-9087-675028B81BA0}"/>
    <cellStyle name="40% - Accent1 4 2 2 2 4" xfId="32462" xr:uid="{BFCAF419-0883-4DC0-B45B-5D2AD493E182}"/>
    <cellStyle name="40% - Accent1 4 2 2 3" xfId="11350" xr:uid="{A616B43D-92F4-4FF6-9EC5-F506D1EE75FD}"/>
    <cellStyle name="40% - Accent1 4 2 2 4" xfId="19798" xr:uid="{6EB1D341-79CB-4CDA-84C6-959873237BA4}"/>
    <cellStyle name="40% - Accent1 4 2 2 5" xfId="28245" xr:uid="{5093612D-FD75-4265-87E0-8D44A7556E40}"/>
    <cellStyle name="40% - Accent1 4 2 3" xfId="4973" xr:uid="{00000000-0005-0000-0000-00003E040000}"/>
    <cellStyle name="40% - Accent1 4 2 3 2" xfId="13423" xr:uid="{708D8F6E-0E46-4F9A-BCE0-91634FD143FE}"/>
    <cellStyle name="40% - Accent1 4 2 3 3" xfId="21870" xr:uid="{347CB252-DED0-41A6-870A-A92F37BD5658}"/>
    <cellStyle name="40% - Accent1 4 2 3 4" xfId="30317" xr:uid="{BFFFAE28-0EEE-440B-87FB-5C2AAED223B1}"/>
    <cellStyle name="40% - Accent1 4 2 4" xfId="9205" xr:uid="{06A81A51-D5BD-4F51-9A3D-4523F2F2527F}"/>
    <cellStyle name="40% - Accent1 4 2 5" xfId="17653" xr:uid="{369CF53A-13DE-45E8-95DF-C4C9B998915A}"/>
    <cellStyle name="40% - Accent1 4 2 6" xfId="26100" xr:uid="{97AD49E3-834C-437A-81D6-37B792E21439}"/>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D6A7E7D6-6F7D-4BE6-985D-94ADEAC380F6}"/>
    <cellStyle name="40% - Accent1 4 3 2 2 3" xfId="24428" xr:uid="{A3659BC8-A4A8-4F89-84C5-4C9BF65184D2}"/>
    <cellStyle name="40% - Accent1 4 3 2 2 4" xfId="32875" xr:uid="{E1959866-BAF1-4D51-A50C-D7A796463F52}"/>
    <cellStyle name="40% - Accent1 4 3 2 3" xfId="11763" xr:uid="{0972FF3A-E6D0-4194-A44D-9ED50E9ADC5E}"/>
    <cellStyle name="40% - Accent1 4 3 2 4" xfId="20211" xr:uid="{ACB62AC7-46C4-4EF5-B287-CA8860EB96B0}"/>
    <cellStyle name="40% - Accent1 4 3 2 5" xfId="28658" xr:uid="{8C39896E-EE12-4EC5-8947-443E19B78C1F}"/>
    <cellStyle name="40% - Accent1 4 3 3" xfId="5386" xr:uid="{00000000-0005-0000-0000-000042040000}"/>
    <cellStyle name="40% - Accent1 4 3 3 2" xfId="13836" xr:uid="{C3ACE928-5A5F-4310-B939-87D89BA93375}"/>
    <cellStyle name="40% - Accent1 4 3 3 3" xfId="22283" xr:uid="{BC363955-F29E-433A-82B8-E189588C4B34}"/>
    <cellStyle name="40% - Accent1 4 3 3 4" xfId="30730" xr:uid="{6B608B1E-D16A-446D-B3C5-E0171F8FA809}"/>
    <cellStyle name="40% - Accent1 4 3 4" xfId="9618" xr:uid="{4D6A5C1E-B81B-4706-ACD0-8D6598CD3651}"/>
    <cellStyle name="40% - Accent1 4 3 5" xfId="18066" xr:uid="{4360356A-FB86-4BBD-9737-35CD1258F77E}"/>
    <cellStyle name="40% - Accent1 4 3 6" xfId="26513" xr:uid="{8EA4B1E4-F687-4D0D-90F3-F57C1088F762}"/>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8D9EF691-842A-4BC6-88EA-6F5ACA6F7A21}"/>
    <cellStyle name="40% - Accent1 4 4 2 2 3" xfId="24841" xr:uid="{46BEC97B-02D8-4D49-8A3C-133757323AFF}"/>
    <cellStyle name="40% - Accent1 4 4 2 2 4" xfId="33288" xr:uid="{51C3C2AC-0B3F-4C8C-A17C-9584EF278F89}"/>
    <cellStyle name="40% - Accent1 4 4 2 3" xfId="12176" xr:uid="{13706EE5-23BA-4AE8-81A9-5C26416B05C4}"/>
    <cellStyle name="40% - Accent1 4 4 2 4" xfId="20624" xr:uid="{1354653E-2728-45F1-8627-22960F2E3514}"/>
    <cellStyle name="40% - Accent1 4 4 2 5" xfId="29071" xr:uid="{8144AF38-7898-4A23-8972-CBF650961A88}"/>
    <cellStyle name="40% - Accent1 4 4 3" xfId="5799" xr:uid="{00000000-0005-0000-0000-000046040000}"/>
    <cellStyle name="40% - Accent1 4 4 3 2" xfId="14249" xr:uid="{F8B60EBB-1E22-4E37-B70C-40B065E87472}"/>
    <cellStyle name="40% - Accent1 4 4 3 3" xfId="22696" xr:uid="{651A168D-4A30-449E-9C9C-559C6B703FDB}"/>
    <cellStyle name="40% - Accent1 4 4 3 4" xfId="31143" xr:uid="{EA82EDA5-B90B-4118-9821-DD705BAA1B1C}"/>
    <cellStyle name="40% - Accent1 4 4 4" xfId="10031" xr:uid="{FB81451A-D4A3-4050-97C4-689B660D1759}"/>
    <cellStyle name="40% - Accent1 4 4 5" xfId="18479" xr:uid="{199539FE-20A3-49EE-A734-53F39715CF27}"/>
    <cellStyle name="40% - Accent1 4 4 6" xfId="26926" xr:uid="{22DC3AF0-529F-41D1-99F6-BB29A8A5E8B9}"/>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6A3318ED-FEAF-4723-8469-7A55DF051A8E}"/>
    <cellStyle name="40% - Accent1 4 5 2 2 3" xfId="25254" xr:uid="{F91EA089-AFAC-4D17-8B57-255EF445E3E9}"/>
    <cellStyle name="40% - Accent1 4 5 2 2 4" xfId="33701" xr:uid="{89E3268D-1E86-4EAD-9CB9-997CD4F1E627}"/>
    <cellStyle name="40% - Accent1 4 5 2 3" xfId="12589" xr:uid="{B4FC67CD-DAD2-4877-99D9-5E78411E0893}"/>
    <cellStyle name="40% - Accent1 4 5 2 4" xfId="21037" xr:uid="{DD879D63-E25A-4EC7-B4AB-FAB5072C64CD}"/>
    <cellStyle name="40% - Accent1 4 5 2 5" xfId="29484" xr:uid="{DE6CB89D-ABED-4AC8-8E2B-11A70D4FFD48}"/>
    <cellStyle name="40% - Accent1 4 5 3" xfId="6212" xr:uid="{00000000-0005-0000-0000-00004A040000}"/>
    <cellStyle name="40% - Accent1 4 5 3 2" xfId="14662" xr:uid="{D3A432C4-D6C2-4743-BE0B-27E4E1F091A1}"/>
    <cellStyle name="40% - Accent1 4 5 3 3" xfId="23109" xr:uid="{9BF20D38-F52D-40F7-BDED-851D55B3B2E2}"/>
    <cellStyle name="40% - Accent1 4 5 3 4" xfId="31556" xr:uid="{B95E7E86-F937-4BC2-953B-188581A2C31A}"/>
    <cellStyle name="40% - Accent1 4 5 4" xfId="10444" xr:uid="{D08C25BF-064C-4C46-A6FE-08432C36D9E7}"/>
    <cellStyle name="40% - Accent1 4 5 5" xfId="18892" xr:uid="{02EF4812-A500-4E82-B844-7421A0C36AAD}"/>
    <cellStyle name="40% - Accent1 4 5 6" xfId="27339" xr:uid="{C8F4114F-9007-4281-995F-2736564CA978}"/>
    <cellStyle name="40% - Accent1 4 6" xfId="2319" xr:uid="{00000000-0005-0000-0000-00004B040000}"/>
    <cellStyle name="40% - Accent1 4 6 2" xfId="6625" xr:uid="{00000000-0005-0000-0000-00004C040000}"/>
    <cellStyle name="40% - Accent1 4 6 2 2" xfId="15075" xr:uid="{59640921-F52E-4CB5-95FD-D33175D49DB8}"/>
    <cellStyle name="40% - Accent1 4 6 2 3" xfId="23522" xr:uid="{8DA1D1B6-6884-4375-AC6E-A0D65EEEF534}"/>
    <cellStyle name="40% - Accent1 4 6 2 4" xfId="31969" xr:uid="{A0AB1881-4EE3-4BE6-B2D5-A4A0807CDAE1}"/>
    <cellStyle name="40% - Accent1 4 6 3" xfId="10857" xr:uid="{6D6A781D-7005-488F-B3C5-4E159C621C1D}"/>
    <cellStyle name="40% - Accent1 4 6 4" xfId="19305" xr:uid="{74380CA6-C85B-435C-AD65-692314A0702E}"/>
    <cellStyle name="40% - Accent1 4 6 5" xfId="27752" xr:uid="{CC6C4BB0-88ED-4E16-AC99-E32EE4469C78}"/>
    <cellStyle name="40% - Accent1 4 7" xfId="4559" xr:uid="{00000000-0005-0000-0000-00004D040000}"/>
    <cellStyle name="40% - Accent1 4 7 2" xfId="13009" xr:uid="{7225DCAE-6027-4D46-8355-8B28DCF002B1}"/>
    <cellStyle name="40% - Accent1 4 7 3" xfId="21456" xr:uid="{7E29FB9C-EC64-4A7F-94E9-CD8516B030C8}"/>
    <cellStyle name="40% - Accent1 4 7 4" xfId="29903" xr:uid="{6DB718A5-420F-4314-9413-0B6A4CE95236}"/>
    <cellStyle name="40% - Accent1 4 8" xfId="8791" xr:uid="{FDF162C7-EBAB-4148-ACD4-B570B96D8B36}"/>
    <cellStyle name="40% - Accent1 4 9" xfId="17239" xr:uid="{FABBC438-B207-4278-AF21-BF592C53659F}"/>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8C4C8AB9-03F4-47E3-A343-D8E5014EDF74}"/>
    <cellStyle name="40% - Accent1 5 2 2 3" xfId="24008" xr:uid="{BB01B8E3-7FED-47FE-8B38-B31A2A7A9B3E}"/>
    <cellStyle name="40% - Accent1 5 2 2 4" xfId="32455" xr:uid="{69FDC6AE-8D50-47CE-ACED-5EE30B0742AE}"/>
    <cellStyle name="40% - Accent1 5 2 3" xfId="11343" xr:uid="{8E830133-F7FA-4192-8CB5-BD35E3BCF2B4}"/>
    <cellStyle name="40% - Accent1 5 2 4" xfId="19791" xr:uid="{B5B0DE5C-9F35-4085-8674-EFD25BDE447D}"/>
    <cellStyle name="40% - Accent1 5 2 5" xfId="28238" xr:uid="{8DECB941-048B-4FBD-AAF7-00B99173CCEA}"/>
    <cellStyle name="40% - Accent1 5 3" xfId="4966" xr:uid="{00000000-0005-0000-0000-000051040000}"/>
    <cellStyle name="40% - Accent1 5 3 2" xfId="13416" xr:uid="{51264EDD-34B4-4E68-8828-E5BEE869337E}"/>
    <cellStyle name="40% - Accent1 5 3 3" xfId="21863" xr:uid="{203DFC7C-8EB3-4643-B828-558BEFEEF3A3}"/>
    <cellStyle name="40% - Accent1 5 3 4" xfId="30310" xr:uid="{7509570E-ABA1-46B8-84C1-F90E36805811}"/>
    <cellStyle name="40% - Accent1 5 4" xfId="9198" xr:uid="{2A49F7B0-F51C-4A35-8A23-167750064028}"/>
    <cellStyle name="40% - Accent1 5 5" xfId="17646" xr:uid="{F3E66A78-08D7-4937-A3C0-CFBEE94C1927}"/>
    <cellStyle name="40% - Accent1 5 6" xfId="26093" xr:uid="{0ED4AC9E-CFBA-4D64-A675-4CB39501FD17}"/>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35099985-7FD7-41AC-A4CF-1EB64082AF1A}"/>
    <cellStyle name="40% - Accent1 6 2 2 3" xfId="24421" xr:uid="{49D06A87-01BB-4E4A-AE1D-BF098F8538DA}"/>
    <cellStyle name="40% - Accent1 6 2 2 4" xfId="32868" xr:uid="{2DC1E71D-3D43-48D4-915E-612DA6900551}"/>
    <cellStyle name="40% - Accent1 6 2 3" xfId="11756" xr:uid="{CCA0F970-813D-4F9B-A76D-BE18B09FFB4D}"/>
    <cellStyle name="40% - Accent1 6 2 4" xfId="20204" xr:uid="{3D7DABF4-BFE7-41C9-8E1C-79DCF1A89F48}"/>
    <cellStyle name="40% - Accent1 6 2 5" xfId="28651" xr:uid="{142847E2-2548-4CD0-985E-43EE16597964}"/>
    <cellStyle name="40% - Accent1 6 3" xfId="5379" xr:uid="{00000000-0005-0000-0000-000055040000}"/>
    <cellStyle name="40% - Accent1 6 3 2" xfId="13829" xr:uid="{49B016CB-843E-4168-98FF-7420165B20DC}"/>
    <cellStyle name="40% - Accent1 6 3 3" xfId="22276" xr:uid="{4F83E131-4BDB-4A28-9758-B8F7B8CFA4A7}"/>
    <cellStyle name="40% - Accent1 6 3 4" xfId="30723" xr:uid="{C85B88F2-7849-4833-9487-77A866F36697}"/>
    <cellStyle name="40% - Accent1 6 4" xfId="9611" xr:uid="{167D88C1-F5F4-441A-BB14-65386CAAE728}"/>
    <cellStyle name="40% - Accent1 6 5" xfId="18059" xr:uid="{C841625F-8468-48F1-97E2-4A528033325C}"/>
    <cellStyle name="40% - Accent1 6 6" xfId="26506" xr:uid="{37FFBABA-57F7-435C-BD2A-37993BC4D0AC}"/>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802D64C3-882C-44B1-AEAB-C4BE62AAE3C5}"/>
    <cellStyle name="40% - Accent1 7 2 2 3" xfId="24834" xr:uid="{C9EEB6E0-3110-4547-99E0-CFF438C65741}"/>
    <cellStyle name="40% - Accent1 7 2 2 4" xfId="33281" xr:uid="{DC26038C-FD20-40B3-BF79-98BC05708AD7}"/>
    <cellStyle name="40% - Accent1 7 2 3" xfId="12169" xr:uid="{7CF5D996-906C-4A71-A3BA-8AFD385AE282}"/>
    <cellStyle name="40% - Accent1 7 2 4" xfId="20617" xr:uid="{7188D61C-B631-411B-A883-8E4AA98A6405}"/>
    <cellStyle name="40% - Accent1 7 2 5" xfId="29064" xr:uid="{4263612C-6C93-46A5-B454-87E51D9E536C}"/>
    <cellStyle name="40% - Accent1 7 3" xfId="5792" xr:uid="{00000000-0005-0000-0000-000059040000}"/>
    <cellStyle name="40% - Accent1 7 3 2" xfId="14242" xr:uid="{E735DAAD-7E48-46FE-AB55-9143F0B373AF}"/>
    <cellStyle name="40% - Accent1 7 3 3" xfId="22689" xr:uid="{272FBEB8-C24C-429A-A344-972356FAD78F}"/>
    <cellStyle name="40% - Accent1 7 3 4" xfId="31136" xr:uid="{25A27B82-E60B-4F9A-9176-C2635DA5B18A}"/>
    <cellStyle name="40% - Accent1 7 4" xfId="10024" xr:uid="{0C992F9A-2FAF-4CC1-AED4-92A953885D75}"/>
    <cellStyle name="40% - Accent1 7 5" xfId="18472" xr:uid="{5A3EC459-0627-4A84-AB6F-1BE5355D835C}"/>
    <cellStyle name="40% - Accent1 7 6" xfId="26919" xr:uid="{0CE547CE-7B3F-4867-A92C-7903676829D5}"/>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510C6603-C529-4D43-A4EC-E6CA98F0710D}"/>
    <cellStyle name="40% - Accent1 8 2 2 3" xfId="25247" xr:uid="{EF352871-E8D0-4EDC-BEFB-5DD831EF54D8}"/>
    <cellStyle name="40% - Accent1 8 2 2 4" xfId="33694" xr:uid="{AE17D5EB-4C14-4527-BC81-3F59D53E6B8F}"/>
    <cellStyle name="40% - Accent1 8 2 3" xfId="12582" xr:uid="{80405732-913D-47A0-8254-82040B8B4069}"/>
    <cellStyle name="40% - Accent1 8 2 4" xfId="21030" xr:uid="{D1826CAC-9623-4FDC-B1FC-C9F13C6ABB35}"/>
    <cellStyle name="40% - Accent1 8 2 5" xfId="29477" xr:uid="{70D9DA99-F2C7-4D12-8E97-1EBF5156AD3B}"/>
    <cellStyle name="40% - Accent1 8 3" xfId="6205" xr:uid="{00000000-0005-0000-0000-00005D040000}"/>
    <cellStyle name="40% - Accent1 8 3 2" xfId="14655" xr:uid="{A65444BE-113D-48E0-ACC0-B6BB950B697D}"/>
    <cellStyle name="40% - Accent1 8 3 3" xfId="23102" xr:uid="{E5B1B3D0-1B48-41EA-A910-6CED3B95E738}"/>
    <cellStyle name="40% - Accent1 8 3 4" xfId="31549" xr:uid="{41452377-0EB9-4458-9781-52829C240E17}"/>
    <cellStyle name="40% - Accent1 8 4" xfId="10437" xr:uid="{A9647156-3585-49AF-9A85-75C9FB1C7277}"/>
    <cellStyle name="40% - Accent1 8 5" xfId="18885" xr:uid="{5D9A93D5-1759-4BAF-A747-CE206FF25602}"/>
    <cellStyle name="40% - Accent1 8 6" xfId="27332" xr:uid="{65CBD809-8182-4629-8B07-AC6B51211586}"/>
    <cellStyle name="40% - Accent1 9" xfId="2312" xr:uid="{00000000-0005-0000-0000-00005E040000}"/>
    <cellStyle name="40% - Accent1 9 2" xfId="6618" xr:uid="{00000000-0005-0000-0000-00005F040000}"/>
    <cellStyle name="40% - Accent1 9 2 2" xfId="15068" xr:uid="{3F7D38EB-F9D4-428A-B27C-ECE00A1D498F}"/>
    <cellStyle name="40% - Accent1 9 2 3" xfId="23515" xr:uid="{A5684597-B57B-443C-B8CC-3C6532D93EFE}"/>
    <cellStyle name="40% - Accent1 9 2 4" xfId="31962" xr:uid="{6C999B93-8191-40AA-B20A-132E7C537FE5}"/>
    <cellStyle name="40% - Accent1 9 3" xfId="10850" xr:uid="{1729D7A8-B88C-4DA5-B1E0-EA00015A6AF7}"/>
    <cellStyle name="40% - Accent1 9 4" xfId="19298" xr:uid="{1BE4BFE0-71DB-4741-B788-3478DCB2B3E1}"/>
    <cellStyle name="40% - Accent1 9 5" xfId="27745" xr:uid="{E4A17041-8547-4670-80A5-BC21E8B6A2E6}"/>
    <cellStyle name="40% - Accent2" xfId="57" builtinId="35" customBuiltin="1"/>
    <cellStyle name="40% - Accent2 10" xfId="4560" xr:uid="{00000000-0005-0000-0000-000061040000}"/>
    <cellStyle name="40% - Accent2 10 2" xfId="13010" xr:uid="{48E33530-27CC-49B7-862C-4EDABE0B2F99}"/>
    <cellStyle name="40% - Accent2 10 3" xfId="21457" xr:uid="{E003EC53-7938-44DB-95CB-932FAA9DE750}"/>
    <cellStyle name="40% - Accent2 10 4" xfId="29904" xr:uid="{BBCB642F-639A-46BF-8EEA-62834F530387}"/>
    <cellStyle name="40% - Accent2 11" xfId="8792" xr:uid="{D1D596E8-2A27-443E-AEB0-B7E1F76279D2}"/>
    <cellStyle name="40% - Accent2 12" xfId="17240" xr:uid="{C92C1E34-D2D8-4076-8807-079DE9C6CA61}"/>
    <cellStyle name="40% - Accent2 13" xfId="25687" xr:uid="{94F3E46E-4891-4A94-A48C-324FB0927707}"/>
    <cellStyle name="40% - Accent2 2" xfId="58" xr:uid="{00000000-0005-0000-0000-000062040000}"/>
    <cellStyle name="40% - Accent2 2 10" xfId="8793" xr:uid="{CACF21E5-8D08-435D-A70A-5FEF220D67C3}"/>
    <cellStyle name="40% - Accent2 2 11" xfId="17241" xr:uid="{2BFD2A67-9A93-4D15-975F-F3A540A856AC}"/>
    <cellStyle name="40% - Accent2 2 12" xfId="25688" xr:uid="{506645C6-2204-41D5-B5CB-16CB3330AB22}"/>
    <cellStyle name="40% - Accent2 2 2" xfId="59" xr:uid="{00000000-0005-0000-0000-000063040000}"/>
    <cellStyle name="40% - Accent2 2 2 10" xfId="17242" xr:uid="{A70033EC-3D54-495D-B9F0-B7ADE7713DCF}"/>
    <cellStyle name="40% - Accent2 2 2 11" xfId="25689" xr:uid="{B1E58389-A379-480F-BC82-90946448253C}"/>
    <cellStyle name="40% - Accent2 2 2 2" xfId="60" xr:uid="{00000000-0005-0000-0000-000064040000}"/>
    <cellStyle name="40% - Accent2 2 2 2 10" xfId="25690" xr:uid="{8E1FDAAA-7803-45D4-89FB-7CEA2C7B1D7B}"/>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019A8D1A-7F60-43D9-A043-38D2DEE282C6}"/>
    <cellStyle name="40% - Accent2 2 2 2 2 2 2 3" xfId="24019" xr:uid="{54AEB1B2-DD27-419A-AF5E-2443EFFFE2FB}"/>
    <cellStyle name="40% - Accent2 2 2 2 2 2 2 4" xfId="32466" xr:uid="{9DEAD03C-A779-4E7F-9616-F4EF6C58589C}"/>
    <cellStyle name="40% - Accent2 2 2 2 2 2 3" xfId="11354" xr:uid="{A904C17A-ADB3-4A29-8BD0-794643085EF2}"/>
    <cellStyle name="40% - Accent2 2 2 2 2 2 4" xfId="19802" xr:uid="{477F24A4-55A2-40F5-B4F8-1E73D8DD63F0}"/>
    <cellStyle name="40% - Accent2 2 2 2 2 2 5" xfId="28249" xr:uid="{ABDDFE79-6364-433C-A454-8D4200CB57F3}"/>
    <cellStyle name="40% - Accent2 2 2 2 2 3" xfId="4977" xr:uid="{00000000-0005-0000-0000-000068040000}"/>
    <cellStyle name="40% - Accent2 2 2 2 2 3 2" xfId="13427" xr:uid="{EF5E10A0-0614-4DCA-BA6B-9492421C9894}"/>
    <cellStyle name="40% - Accent2 2 2 2 2 3 3" xfId="21874" xr:uid="{17F174CF-29ED-49D2-B43D-5872650D586D}"/>
    <cellStyle name="40% - Accent2 2 2 2 2 3 4" xfId="30321" xr:uid="{26637886-0E2D-4570-AE0F-A6E66FB3054F}"/>
    <cellStyle name="40% - Accent2 2 2 2 2 4" xfId="9209" xr:uid="{D10FBCC2-E496-4E81-AEF4-319AA58F479F}"/>
    <cellStyle name="40% - Accent2 2 2 2 2 5" xfId="17657" xr:uid="{19D7A568-8395-4677-862F-6800EB5C5D3C}"/>
    <cellStyle name="40% - Accent2 2 2 2 2 6" xfId="26104" xr:uid="{4343BEF3-695F-4B03-8F8C-A3E567ABA617}"/>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ED125C01-E94F-404B-9F36-D8F18BB142C4}"/>
    <cellStyle name="40% - Accent2 2 2 2 3 2 2 3" xfId="24432" xr:uid="{EA9D7417-40E9-4C8B-A795-8E367460EA06}"/>
    <cellStyle name="40% - Accent2 2 2 2 3 2 2 4" xfId="32879" xr:uid="{7739CB9D-140D-49B0-B6C0-44A2B5196C39}"/>
    <cellStyle name="40% - Accent2 2 2 2 3 2 3" xfId="11767" xr:uid="{9642731E-FCD2-4804-A859-A1FB25371BD5}"/>
    <cellStyle name="40% - Accent2 2 2 2 3 2 4" xfId="20215" xr:uid="{4BFC4B12-2ADE-4225-8F59-BC6D1B5C0B3A}"/>
    <cellStyle name="40% - Accent2 2 2 2 3 2 5" xfId="28662" xr:uid="{E1E9E53A-49E0-4EC6-8C62-EAEC996B28A9}"/>
    <cellStyle name="40% - Accent2 2 2 2 3 3" xfId="5390" xr:uid="{00000000-0005-0000-0000-00006C040000}"/>
    <cellStyle name="40% - Accent2 2 2 2 3 3 2" xfId="13840" xr:uid="{6DBD52F6-26EC-4C12-A1BF-ED577E16731B}"/>
    <cellStyle name="40% - Accent2 2 2 2 3 3 3" xfId="22287" xr:uid="{8DB0A07C-A024-49F1-B96D-C0E76BEBE98E}"/>
    <cellStyle name="40% - Accent2 2 2 2 3 3 4" xfId="30734" xr:uid="{8F8FCFC2-C09D-46F3-BBEB-688B0F82B696}"/>
    <cellStyle name="40% - Accent2 2 2 2 3 4" xfId="9622" xr:uid="{43791577-A4C5-48EA-B918-FFFCE23B636D}"/>
    <cellStyle name="40% - Accent2 2 2 2 3 5" xfId="18070" xr:uid="{0B24980C-3EA5-44DB-890C-41040FBE7384}"/>
    <cellStyle name="40% - Accent2 2 2 2 3 6" xfId="26517" xr:uid="{304B3C2C-C716-4AA1-B7CB-267C77833447}"/>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F0E01923-DDF1-4453-A3F1-01A2941499C4}"/>
    <cellStyle name="40% - Accent2 2 2 2 4 2 2 3" xfId="24845" xr:uid="{1FB415E3-36A1-4450-8A73-555DF87AFDF9}"/>
    <cellStyle name="40% - Accent2 2 2 2 4 2 2 4" xfId="33292" xr:uid="{7025D83A-7557-40C5-B799-61223A00727B}"/>
    <cellStyle name="40% - Accent2 2 2 2 4 2 3" xfId="12180" xr:uid="{E3D71591-EC32-4D5A-91A0-64C80A5E0601}"/>
    <cellStyle name="40% - Accent2 2 2 2 4 2 4" xfId="20628" xr:uid="{BC480F30-0D46-4130-9D66-CBBA0E83BBAD}"/>
    <cellStyle name="40% - Accent2 2 2 2 4 2 5" xfId="29075" xr:uid="{305623CE-1516-48FB-BEF4-F3A62CD4409E}"/>
    <cellStyle name="40% - Accent2 2 2 2 4 3" xfId="5803" xr:uid="{00000000-0005-0000-0000-000070040000}"/>
    <cellStyle name="40% - Accent2 2 2 2 4 3 2" xfId="14253" xr:uid="{348A3942-BE20-4115-9257-124EC8983526}"/>
    <cellStyle name="40% - Accent2 2 2 2 4 3 3" xfId="22700" xr:uid="{C3DFE33C-D3E8-4FFB-A31B-E76CE203846A}"/>
    <cellStyle name="40% - Accent2 2 2 2 4 3 4" xfId="31147" xr:uid="{F0E42270-F38C-4180-9FBB-0AB1990CFFB1}"/>
    <cellStyle name="40% - Accent2 2 2 2 4 4" xfId="10035" xr:uid="{0517306B-318A-435E-84FC-B2371617304D}"/>
    <cellStyle name="40% - Accent2 2 2 2 4 5" xfId="18483" xr:uid="{36A2EFD1-299F-43E7-BA53-B443B37256AF}"/>
    <cellStyle name="40% - Accent2 2 2 2 4 6" xfId="26930" xr:uid="{9B417432-74C4-4004-A503-7BC0C52D745D}"/>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3E394EE5-36EB-4550-BBD0-80AD5752E170}"/>
    <cellStyle name="40% - Accent2 2 2 2 5 2 2 3" xfId="25258" xr:uid="{9586EE8D-F9C9-47BD-8902-E575A70953F9}"/>
    <cellStyle name="40% - Accent2 2 2 2 5 2 2 4" xfId="33705" xr:uid="{0C39AC0D-B6E5-4B8C-A693-22A06C5887BF}"/>
    <cellStyle name="40% - Accent2 2 2 2 5 2 3" xfId="12593" xr:uid="{EAA9B676-3356-4196-93F5-961B9798F120}"/>
    <cellStyle name="40% - Accent2 2 2 2 5 2 4" xfId="21041" xr:uid="{FA794465-02C4-4570-85B7-9B0448E315A6}"/>
    <cellStyle name="40% - Accent2 2 2 2 5 2 5" xfId="29488" xr:uid="{18C8D3A9-E84B-4561-82FE-DE080492792C}"/>
    <cellStyle name="40% - Accent2 2 2 2 5 3" xfId="6216" xr:uid="{00000000-0005-0000-0000-000074040000}"/>
    <cellStyle name="40% - Accent2 2 2 2 5 3 2" xfId="14666" xr:uid="{AABCEC35-2CF6-4B1B-B8F2-307DDC9AD976}"/>
    <cellStyle name="40% - Accent2 2 2 2 5 3 3" xfId="23113" xr:uid="{BFDA0E20-17F7-402B-9594-BB9B1D07AFC6}"/>
    <cellStyle name="40% - Accent2 2 2 2 5 3 4" xfId="31560" xr:uid="{5A54B744-0584-418F-8926-74E1E08106E0}"/>
    <cellStyle name="40% - Accent2 2 2 2 5 4" xfId="10448" xr:uid="{C21CC204-D6AA-4F4D-AFFD-82F424A92A2E}"/>
    <cellStyle name="40% - Accent2 2 2 2 5 5" xfId="18896" xr:uid="{44B6D6F7-B2FA-4723-B2EC-E820144A5770}"/>
    <cellStyle name="40% - Accent2 2 2 2 5 6" xfId="27343" xr:uid="{5F9F237E-9C10-4F57-B983-65ED3E593E11}"/>
    <cellStyle name="40% - Accent2 2 2 2 6" xfId="2323" xr:uid="{00000000-0005-0000-0000-000075040000}"/>
    <cellStyle name="40% - Accent2 2 2 2 6 2" xfId="6629" xr:uid="{00000000-0005-0000-0000-000076040000}"/>
    <cellStyle name="40% - Accent2 2 2 2 6 2 2" xfId="15079" xr:uid="{B15A3A67-8071-4838-8AAB-BE1917A924CA}"/>
    <cellStyle name="40% - Accent2 2 2 2 6 2 3" xfId="23526" xr:uid="{0F3E2E1E-3962-4DCF-B600-F16EE0E26A1A}"/>
    <cellStyle name="40% - Accent2 2 2 2 6 2 4" xfId="31973" xr:uid="{90827160-0CF9-4E0E-8272-8262475152AB}"/>
    <cellStyle name="40% - Accent2 2 2 2 6 3" xfId="10861" xr:uid="{D4EC9A8C-0928-4342-9FE4-893C34C9EFA2}"/>
    <cellStyle name="40% - Accent2 2 2 2 6 4" xfId="19309" xr:uid="{96EF2ABC-51E8-46D4-A459-9AB0BB953C98}"/>
    <cellStyle name="40% - Accent2 2 2 2 6 5" xfId="27756" xr:uid="{B6DCF666-BE4F-4CA8-847F-3A196866BABF}"/>
    <cellStyle name="40% - Accent2 2 2 2 7" xfId="4563" xr:uid="{00000000-0005-0000-0000-000077040000}"/>
    <cellStyle name="40% - Accent2 2 2 2 7 2" xfId="13013" xr:uid="{91E44FA1-61E5-4AA1-88A7-F65869324601}"/>
    <cellStyle name="40% - Accent2 2 2 2 7 3" xfId="21460" xr:uid="{EC22C8FA-3064-438D-9193-F5B7BE262C7B}"/>
    <cellStyle name="40% - Accent2 2 2 2 7 4" xfId="29907" xr:uid="{831CC64D-9B16-4068-9FB3-B17682CA3CDD}"/>
    <cellStyle name="40% - Accent2 2 2 2 8" xfId="8795" xr:uid="{A08C61F6-B9B2-4B8F-931B-6AC9F8815B4A}"/>
    <cellStyle name="40% - Accent2 2 2 2 9" xfId="17243" xr:uid="{0758E587-4B53-406F-86FA-D35DDBEDEC40}"/>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42DF8F80-254D-4357-95C6-C026E2C1E8C7}"/>
    <cellStyle name="40% - Accent2 2 2 3 2 2 3" xfId="24018" xr:uid="{97EA3BE6-BF0F-47F9-A3B8-762179C6D0BD}"/>
    <cellStyle name="40% - Accent2 2 2 3 2 2 4" xfId="32465" xr:uid="{4AFE61F0-D2A9-4551-A64E-1A06945F7C85}"/>
    <cellStyle name="40% - Accent2 2 2 3 2 3" xfId="11353" xr:uid="{58094A08-5614-47B6-A2D3-13E805355835}"/>
    <cellStyle name="40% - Accent2 2 2 3 2 4" xfId="19801" xr:uid="{61CB646F-42BC-49D0-B90D-88FB1862960C}"/>
    <cellStyle name="40% - Accent2 2 2 3 2 5" xfId="28248" xr:uid="{5CECE27C-532E-4902-88BB-7A9DF27B0377}"/>
    <cellStyle name="40% - Accent2 2 2 3 3" xfId="4976" xr:uid="{00000000-0005-0000-0000-00007B040000}"/>
    <cellStyle name="40% - Accent2 2 2 3 3 2" xfId="13426" xr:uid="{77AAE90B-3968-4681-8702-DF4230008C7B}"/>
    <cellStyle name="40% - Accent2 2 2 3 3 3" xfId="21873" xr:uid="{BF616382-9F88-48ED-A8A6-0AAF9939986A}"/>
    <cellStyle name="40% - Accent2 2 2 3 3 4" xfId="30320" xr:uid="{62A13E08-FA96-45F0-8D42-8E97831AA959}"/>
    <cellStyle name="40% - Accent2 2 2 3 4" xfId="9208" xr:uid="{03BD0038-97F5-4D9B-9AF3-17678C23DB69}"/>
    <cellStyle name="40% - Accent2 2 2 3 5" xfId="17656" xr:uid="{83F721D8-16FB-4BAE-B30D-4A53EA0ED9DE}"/>
    <cellStyle name="40% - Accent2 2 2 3 6" xfId="26103" xr:uid="{4219F120-47D0-4884-9B64-286C06BFFFAB}"/>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3B9F2E3B-C4FF-4214-AA47-CC16F2CCD78C}"/>
    <cellStyle name="40% - Accent2 2 2 4 2 2 3" xfId="24431" xr:uid="{C4EA7C01-D083-48A6-8379-AE3863C6E227}"/>
    <cellStyle name="40% - Accent2 2 2 4 2 2 4" xfId="32878" xr:uid="{0EC3FD01-87BD-4341-8817-A7C9FD709995}"/>
    <cellStyle name="40% - Accent2 2 2 4 2 3" xfId="11766" xr:uid="{4BB435EB-658D-4C5C-B109-119C19324441}"/>
    <cellStyle name="40% - Accent2 2 2 4 2 4" xfId="20214" xr:uid="{D29404F9-CA1D-4CB8-8442-7783F576DE6D}"/>
    <cellStyle name="40% - Accent2 2 2 4 2 5" xfId="28661" xr:uid="{3522194E-AC5E-4B74-BFC8-10B187EF2413}"/>
    <cellStyle name="40% - Accent2 2 2 4 3" xfId="5389" xr:uid="{00000000-0005-0000-0000-00007F040000}"/>
    <cellStyle name="40% - Accent2 2 2 4 3 2" xfId="13839" xr:uid="{2263F7E7-40BD-4BB3-8C9B-0DEDAB4ED9AA}"/>
    <cellStyle name="40% - Accent2 2 2 4 3 3" xfId="22286" xr:uid="{B764E86A-F13C-4C06-BCDB-8BB2A7791681}"/>
    <cellStyle name="40% - Accent2 2 2 4 3 4" xfId="30733" xr:uid="{0918B476-EBC2-4C60-B38C-3A5EA0C910EF}"/>
    <cellStyle name="40% - Accent2 2 2 4 4" xfId="9621" xr:uid="{8D54A42B-1B58-4CB6-9C7A-96AF34BA5C8A}"/>
    <cellStyle name="40% - Accent2 2 2 4 5" xfId="18069" xr:uid="{46D7E623-0A3D-44B6-B65D-82FB82EE1987}"/>
    <cellStyle name="40% - Accent2 2 2 4 6" xfId="26516" xr:uid="{C1408D27-B171-4A73-BA82-11FC1A78E954}"/>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2306B291-0167-4A51-9D58-BB38205532D1}"/>
    <cellStyle name="40% - Accent2 2 2 5 2 2 3" xfId="24844" xr:uid="{7888332E-FA08-4BB7-B084-3E7B2C6276E0}"/>
    <cellStyle name="40% - Accent2 2 2 5 2 2 4" xfId="33291" xr:uid="{AA6206BB-54F0-4005-9CB0-F82FEE729B7B}"/>
    <cellStyle name="40% - Accent2 2 2 5 2 3" xfId="12179" xr:uid="{452E5A90-66A9-4E07-899A-AF5ED2B4B752}"/>
    <cellStyle name="40% - Accent2 2 2 5 2 4" xfId="20627" xr:uid="{80D535D0-D5C0-4042-B8F8-808AFEE1937C}"/>
    <cellStyle name="40% - Accent2 2 2 5 2 5" xfId="29074" xr:uid="{82391D0A-706B-40A2-A9E3-2EC625E1EB3E}"/>
    <cellStyle name="40% - Accent2 2 2 5 3" xfId="5802" xr:uid="{00000000-0005-0000-0000-000083040000}"/>
    <cellStyle name="40% - Accent2 2 2 5 3 2" xfId="14252" xr:uid="{CC66B606-D04A-42EF-BB47-AE39C5BD23B8}"/>
    <cellStyle name="40% - Accent2 2 2 5 3 3" xfId="22699" xr:uid="{E155DA66-E0D6-4AC4-99FE-010C98FAA1A5}"/>
    <cellStyle name="40% - Accent2 2 2 5 3 4" xfId="31146" xr:uid="{5585E6B6-3227-4D42-BF2D-891545039830}"/>
    <cellStyle name="40% - Accent2 2 2 5 4" xfId="10034" xr:uid="{066141CA-FFB2-432F-9011-4DE6DC5EB3AC}"/>
    <cellStyle name="40% - Accent2 2 2 5 5" xfId="18482" xr:uid="{F966A5DC-9746-48E1-BFAF-D0E087C68726}"/>
    <cellStyle name="40% - Accent2 2 2 5 6" xfId="26929" xr:uid="{5CBBFD53-B1A5-40E3-93F6-F0DF35D03626}"/>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E011F3E7-4341-4C05-BB38-702E7882D078}"/>
    <cellStyle name="40% - Accent2 2 2 6 2 2 3" xfId="25257" xr:uid="{4B54C2B2-1D98-4BEC-8FE3-C286841C5B91}"/>
    <cellStyle name="40% - Accent2 2 2 6 2 2 4" xfId="33704" xr:uid="{02670F9D-3FDC-4E9B-8B48-1D620DE0A1FF}"/>
    <cellStyle name="40% - Accent2 2 2 6 2 3" xfId="12592" xr:uid="{1E8DC393-BBF3-4A11-992E-111567803C67}"/>
    <cellStyle name="40% - Accent2 2 2 6 2 4" xfId="21040" xr:uid="{06385128-3415-46B6-86BE-7C4D5E280D02}"/>
    <cellStyle name="40% - Accent2 2 2 6 2 5" xfId="29487" xr:uid="{D6456698-6B96-4AA6-8FE2-B73030233EE9}"/>
    <cellStyle name="40% - Accent2 2 2 6 3" xfId="6215" xr:uid="{00000000-0005-0000-0000-000087040000}"/>
    <cellStyle name="40% - Accent2 2 2 6 3 2" xfId="14665" xr:uid="{C3D7EF38-0088-41CA-A521-FFB9B15FE666}"/>
    <cellStyle name="40% - Accent2 2 2 6 3 3" xfId="23112" xr:uid="{2855075E-AA9E-487B-93D6-B5F5C8E623CE}"/>
    <cellStyle name="40% - Accent2 2 2 6 3 4" xfId="31559" xr:uid="{F1ECD81D-4AAF-4049-ADA4-B49FC2FC0DE8}"/>
    <cellStyle name="40% - Accent2 2 2 6 4" xfId="10447" xr:uid="{8ECB0DF3-7395-4F66-B731-E73B5C36FCF6}"/>
    <cellStyle name="40% - Accent2 2 2 6 5" xfId="18895" xr:uid="{BBB27889-C574-4B42-94A1-0A9086560833}"/>
    <cellStyle name="40% - Accent2 2 2 6 6" xfId="27342" xr:uid="{8D478B35-BB08-4178-83DB-D330E1048B79}"/>
    <cellStyle name="40% - Accent2 2 2 7" xfId="2322" xr:uid="{00000000-0005-0000-0000-000088040000}"/>
    <cellStyle name="40% - Accent2 2 2 7 2" xfId="6628" xr:uid="{00000000-0005-0000-0000-000089040000}"/>
    <cellStyle name="40% - Accent2 2 2 7 2 2" xfId="15078" xr:uid="{E7D0CF96-A3D2-4334-B3F9-B0ABE3B9925B}"/>
    <cellStyle name="40% - Accent2 2 2 7 2 3" xfId="23525" xr:uid="{5A9DDF13-BC02-4EF6-B31B-6ABCA742E988}"/>
    <cellStyle name="40% - Accent2 2 2 7 2 4" xfId="31972" xr:uid="{7660B454-376C-4377-951A-CD9CE7BDB810}"/>
    <cellStyle name="40% - Accent2 2 2 7 3" xfId="10860" xr:uid="{ACA03BD8-F529-4E8D-9114-A7688D684F77}"/>
    <cellStyle name="40% - Accent2 2 2 7 4" xfId="19308" xr:uid="{6E7C5523-C185-4B3F-8EDF-D743C282AFAF}"/>
    <cellStyle name="40% - Accent2 2 2 7 5" xfId="27755" xr:uid="{20CAF020-CB24-40E2-9458-691640E51D47}"/>
    <cellStyle name="40% - Accent2 2 2 8" xfId="4562" xr:uid="{00000000-0005-0000-0000-00008A040000}"/>
    <cellStyle name="40% - Accent2 2 2 8 2" xfId="13012" xr:uid="{6DCEC30B-3DC7-4E58-94B1-E3475F47F5BD}"/>
    <cellStyle name="40% - Accent2 2 2 8 3" xfId="21459" xr:uid="{98113049-4D15-4B63-82C3-542FB3F1FD98}"/>
    <cellStyle name="40% - Accent2 2 2 8 4" xfId="29906" xr:uid="{D158AA05-0B6B-4699-A7A5-16DE5662A8ED}"/>
    <cellStyle name="40% - Accent2 2 2 9" xfId="8794" xr:uid="{39F09643-0A91-4DD2-B616-B1A763851860}"/>
    <cellStyle name="40% - Accent2 2 3" xfId="61" xr:uid="{00000000-0005-0000-0000-00008B040000}"/>
    <cellStyle name="40% - Accent2 2 3 10" xfId="25691" xr:uid="{97CF0D7A-7B5F-48CC-B768-CEB3F705794C}"/>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0F0EFDAD-ACE8-4745-8584-E815C65E4DB0}"/>
    <cellStyle name="40% - Accent2 2 3 2 2 2 3" xfId="24020" xr:uid="{E16BC2C1-D3F8-4409-B1A7-8E662E6E2771}"/>
    <cellStyle name="40% - Accent2 2 3 2 2 2 4" xfId="32467" xr:uid="{062B855E-BDAE-4F34-BD9A-0C7A7F02F22A}"/>
    <cellStyle name="40% - Accent2 2 3 2 2 3" xfId="11355" xr:uid="{09C4C3EB-BD63-4F50-98A7-5E3BFEDDBC3B}"/>
    <cellStyle name="40% - Accent2 2 3 2 2 4" xfId="19803" xr:uid="{E4CDBF1D-F939-41DD-A6FB-84CEAD34B591}"/>
    <cellStyle name="40% - Accent2 2 3 2 2 5" xfId="28250" xr:uid="{9DE85AF5-975F-4B97-9F43-EE71BCE0820B}"/>
    <cellStyle name="40% - Accent2 2 3 2 3" xfId="4978" xr:uid="{00000000-0005-0000-0000-00008F040000}"/>
    <cellStyle name="40% - Accent2 2 3 2 3 2" xfId="13428" xr:uid="{CF3FF3B1-D44C-4654-8FDD-BDBDD8C45007}"/>
    <cellStyle name="40% - Accent2 2 3 2 3 3" xfId="21875" xr:uid="{521166CE-CAAE-4F44-9773-08B9EF979B4C}"/>
    <cellStyle name="40% - Accent2 2 3 2 3 4" xfId="30322" xr:uid="{C72AF4B0-5CB2-4422-AACD-893585E45C83}"/>
    <cellStyle name="40% - Accent2 2 3 2 4" xfId="9210" xr:uid="{8D42FD44-D241-41D7-B632-B2077CE9CC22}"/>
    <cellStyle name="40% - Accent2 2 3 2 5" xfId="17658" xr:uid="{A1D49EF1-59BB-4F88-9C59-D9A6651F5A62}"/>
    <cellStyle name="40% - Accent2 2 3 2 6" xfId="26105" xr:uid="{FFF52A6B-A9A0-4E91-B129-A12A0297863F}"/>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E87498F5-412C-4D16-BEFF-0E1EEB880392}"/>
    <cellStyle name="40% - Accent2 2 3 3 2 2 3" xfId="24433" xr:uid="{32EE9EDE-A869-4D67-A22D-FDF48A2D1997}"/>
    <cellStyle name="40% - Accent2 2 3 3 2 2 4" xfId="32880" xr:uid="{3EA27777-6F0B-4721-8A5A-71717E825FC9}"/>
    <cellStyle name="40% - Accent2 2 3 3 2 3" xfId="11768" xr:uid="{FD4170F7-33CC-45CF-AA9E-91BB31A4E198}"/>
    <cellStyle name="40% - Accent2 2 3 3 2 4" xfId="20216" xr:uid="{67A517C6-0C2D-4621-9E53-9DE69780A656}"/>
    <cellStyle name="40% - Accent2 2 3 3 2 5" xfId="28663" xr:uid="{656DF965-71D1-4631-BD84-ABF5106361C2}"/>
    <cellStyle name="40% - Accent2 2 3 3 3" xfId="5391" xr:uid="{00000000-0005-0000-0000-000093040000}"/>
    <cellStyle name="40% - Accent2 2 3 3 3 2" xfId="13841" xr:uid="{9DF51668-4082-415D-B474-76177598D5C2}"/>
    <cellStyle name="40% - Accent2 2 3 3 3 3" xfId="22288" xr:uid="{294111F5-7722-4C18-A5BA-233DB459184F}"/>
    <cellStyle name="40% - Accent2 2 3 3 3 4" xfId="30735" xr:uid="{57527068-8B6F-4E5D-895B-83BAC77132BF}"/>
    <cellStyle name="40% - Accent2 2 3 3 4" xfId="9623" xr:uid="{309E6AAE-8DBE-469A-9299-4D03EB30EBCB}"/>
    <cellStyle name="40% - Accent2 2 3 3 5" xfId="18071" xr:uid="{A6E03DFA-2CDF-48F5-B32D-F081BAD6A580}"/>
    <cellStyle name="40% - Accent2 2 3 3 6" xfId="26518" xr:uid="{A5D6287B-6017-44F7-A6F1-D76B65ED4AF7}"/>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72BC7EE6-457F-40F1-AA7D-70A41B18F70C}"/>
    <cellStyle name="40% - Accent2 2 3 4 2 2 3" xfId="24846" xr:uid="{5C1152E8-8344-48D8-9F92-DD3CDB042882}"/>
    <cellStyle name="40% - Accent2 2 3 4 2 2 4" xfId="33293" xr:uid="{E5E74AFB-ECEC-448A-A022-CC5310F4B6DD}"/>
    <cellStyle name="40% - Accent2 2 3 4 2 3" xfId="12181" xr:uid="{6AC3C595-A052-4348-B805-6C0AE266E7AC}"/>
    <cellStyle name="40% - Accent2 2 3 4 2 4" xfId="20629" xr:uid="{7E59846B-B53D-4687-BA32-53740FB0196C}"/>
    <cellStyle name="40% - Accent2 2 3 4 2 5" xfId="29076" xr:uid="{21B8DCE3-6470-4D4E-9BEF-F15D67A4682F}"/>
    <cellStyle name="40% - Accent2 2 3 4 3" xfId="5804" xr:uid="{00000000-0005-0000-0000-000097040000}"/>
    <cellStyle name="40% - Accent2 2 3 4 3 2" xfId="14254" xr:uid="{906BFE59-5218-418F-AF45-3A4D02E315C1}"/>
    <cellStyle name="40% - Accent2 2 3 4 3 3" xfId="22701" xr:uid="{6CB08FDA-9908-44E1-865E-07AD804920D6}"/>
    <cellStyle name="40% - Accent2 2 3 4 3 4" xfId="31148" xr:uid="{0D97595A-B1D0-42D5-A867-8BC859C6B8F6}"/>
    <cellStyle name="40% - Accent2 2 3 4 4" xfId="10036" xr:uid="{85FD2E40-7F24-4DE1-B065-B9CEDBAF0C6B}"/>
    <cellStyle name="40% - Accent2 2 3 4 5" xfId="18484" xr:uid="{382DB946-2499-4EBF-B8A7-33553D784872}"/>
    <cellStyle name="40% - Accent2 2 3 4 6" xfId="26931" xr:uid="{B2DECC43-83B8-4842-A7DB-C818EB065D49}"/>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D1890934-4413-4AE3-85A4-BADE03CA8540}"/>
    <cellStyle name="40% - Accent2 2 3 5 2 2 3" xfId="25259" xr:uid="{907AF64C-28BF-4740-A55A-EB407DB002FE}"/>
    <cellStyle name="40% - Accent2 2 3 5 2 2 4" xfId="33706" xr:uid="{E6E6F988-BFF1-41D2-AB4E-2963DEBD9B56}"/>
    <cellStyle name="40% - Accent2 2 3 5 2 3" xfId="12594" xr:uid="{BA35A9FB-8252-4757-A05C-AA642B2F2256}"/>
    <cellStyle name="40% - Accent2 2 3 5 2 4" xfId="21042" xr:uid="{5679C6D9-4FAE-4A6C-97E7-11C2F9FAC1AD}"/>
    <cellStyle name="40% - Accent2 2 3 5 2 5" xfId="29489" xr:uid="{E08B9612-61EF-43C8-A8F9-D920D68AD65C}"/>
    <cellStyle name="40% - Accent2 2 3 5 3" xfId="6217" xr:uid="{00000000-0005-0000-0000-00009B040000}"/>
    <cellStyle name="40% - Accent2 2 3 5 3 2" xfId="14667" xr:uid="{4BF521CE-3389-4F11-8DD9-950C1975BD38}"/>
    <cellStyle name="40% - Accent2 2 3 5 3 3" xfId="23114" xr:uid="{1D67BC14-F865-41C4-B210-B4B19E3657A0}"/>
    <cellStyle name="40% - Accent2 2 3 5 3 4" xfId="31561" xr:uid="{F091F2A9-ECCB-4BA2-8540-37E7906B77CC}"/>
    <cellStyle name="40% - Accent2 2 3 5 4" xfId="10449" xr:uid="{1526062E-89DB-479C-A93A-8FFE6C8255CD}"/>
    <cellStyle name="40% - Accent2 2 3 5 5" xfId="18897" xr:uid="{77580EA0-16AA-42F3-A1B8-21D481B08B82}"/>
    <cellStyle name="40% - Accent2 2 3 5 6" xfId="27344" xr:uid="{C8A9CF92-1830-4934-A7ED-3E1470D93705}"/>
    <cellStyle name="40% - Accent2 2 3 6" xfId="2324" xr:uid="{00000000-0005-0000-0000-00009C040000}"/>
    <cellStyle name="40% - Accent2 2 3 6 2" xfId="6630" xr:uid="{00000000-0005-0000-0000-00009D040000}"/>
    <cellStyle name="40% - Accent2 2 3 6 2 2" xfId="15080" xr:uid="{7EC6F6C4-1A19-4767-9AE7-3EE848984380}"/>
    <cellStyle name="40% - Accent2 2 3 6 2 3" xfId="23527" xr:uid="{C7A6B23A-AF98-45FD-A0DB-CC8ACBC11F4F}"/>
    <cellStyle name="40% - Accent2 2 3 6 2 4" xfId="31974" xr:uid="{8C276122-5DB4-4D1E-893F-9C8C521C9254}"/>
    <cellStyle name="40% - Accent2 2 3 6 3" xfId="10862" xr:uid="{7B497B3D-B1E2-4E98-8CD4-62590130D9EF}"/>
    <cellStyle name="40% - Accent2 2 3 6 4" xfId="19310" xr:uid="{EE4E8ECF-6E4C-4201-9DBE-C7E3873B129C}"/>
    <cellStyle name="40% - Accent2 2 3 6 5" xfId="27757" xr:uid="{E4263482-0E8E-41BA-96AB-AAECD7760F26}"/>
    <cellStyle name="40% - Accent2 2 3 7" xfId="4564" xr:uid="{00000000-0005-0000-0000-00009E040000}"/>
    <cellStyle name="40% - Accent2 2 3 7 2" xfId="13014" xr:uid="{1EEA48EB-08AF-47EB-B561-01B509ED4B34}"/>
    <cellStyle name="40% - Accent2 2 3 7 3" xfId="21461" xr:uid="{C9ABC9DA-8855-4C6B-A11E-350B24471963}"/>
    <cellStyle name="40% - Accent2 2 3 7 4" xfId="29908" xr:uid="{7A87D6DB-44DC-407E-997F-FCD5DDA8F214}"/>
    <cellStyle name="40% - Accent2 2 3 8" xfId="8796" xr:uid="{3F3C98FB-22C9-42B6-ABCF-79B537C939AA}"/>
    <cellStyle name="40% - Accent2 2 3 9" xfId="17244" xr:uid="{1E20F1D5-B74A-488B-8609-C2A64A7C68E2}"/>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129AFB7C-9D92-4C24-BE73-DF7777EED399}"/>
    <cellStyle name="40% - Accent2 2 4 2 2 3" xfId="24017" xr:uid="{F2782B3E-982C-4E1A-896E-C7D858F0E44E}"/>
    <cellStyle name="40% - Accent2 2 4 2 2 4" xfId="32464" xr:uid="{18161C05-562D-4590-A7F3-96132FD2E41D}"/>
    <cellStyle name="40% - Accent2 2 4 2 3" xfId="11352" xr:uid="{46173490-F895-4B5D-85E5-E136A2652EAB}"/>
    <cellStyle name="40% - Accent2 2 4 2 4" xfId="19800" xr:uid="{64875BAC-30EA-4E84-84B9-09826CDE87B4}"/>
    <cellStyle name="40% - Accent2 2 4 2 5" xfId="28247" xr:uid="{8B2E24DB-1AC8-4594-B0C1-5B4354D37A5F}"/>
    <cellStyle name="40% - Accent2 2 4 3" xfId="4975" xr:uid="{00000000-0005-0000-0000-0000A2040000}"/>
    <cellStyle name="40% - Accent2 2 4 3 2" xfId="13425" xr:uid="{FB34A20B-A5D0-4552-B858-6C32D80EAD44}"/>
    <cellStyle name="40% - Accent2 2 4 3 3" xfId="21872" xr:uid="{C620BADA-227C-4341-B12E-9E3F4C1BFBC7}"/>
    <cellStyle name="40% - Accent2 2 4 3 4" xfId="30319" xr:uid="{4B33C480-C149-496E-AE0E-D0BE0CCE9949}"/>
    <cellStyle name="40% - Accent2 2 4 4" xfId="9207" xr:uid="{FE62F316-B0DC-488E-881B-7ADC602B69E6}"/>
    <cellStyle name="40% - Accent2 2 4 5" xfId="17655" xr:uid="{09E06F43-B522-434D-8BB3-58EA59ECEE56}"/>
    <cellStyle name="40% - Accent2 2 4 6" xfId="26102" xr:uid="{8B67354E-98DC-42BE-ACE5-240C19A4985F}"/>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B4C22288-F5E8-4335-95E5-DF5ECEBE74A9}"/>
    <cellStyle name="40% - Accent2 2 5 2 2 3" xfId="24430" xr:uid="{AE846CD2-E194-4DEE-97F0-4EF1D46F4087}"/>
    <cellStyle name="40% - Accent2 2 5 2 2 4" xfId="32877" xr:uid="{FF6BA840-1047-4438-A388-E9EE70ED521F}"/>
    <cellStyle name="40% - Accent2 2 5 2 3" xfId="11765" xr:uid="{85083FB0-5983-4DEE-AE92-DDBDA0B3D99C}"/>
    <cellStyle name="40% - Accent2 2 5 2 4" xfId="20213" xr:uid="{FDE2A2C9-FB6E-4852-B12E-6EB819892FB4}"/>
    <cellStyle name="40% - Accent2 2 5 2 5" xfId="28660" xr:uid="{059E4B5E-F8B4-4502-9628-E3E8122EC5FD}"/>
    <cellStyle name="40% - Accent2 2 5 3" xfId="5388" xr:uid="{00000000-0005-0000-0000-0000A6040000}"/>
    <cellStyle name="40% - Accent2 2 5 3 2" xfId="13838" xr:uid="{25C495F7-0603-4DE3-BF8C-30D9CD7D348B}"/>
    <cellStyle name="40% - Accent2 2 5 3 3" xfId="22285" xr:uid="{4CFD2ABD-AF48-4A01-8C77-A54C7A5270C9}"/>
    <cellStyle name="40% - Accent2 2 5 3 4" xfId="30732" xr:uid="{83FDA025-C7E0-4674-8320-213E8ED9809F}"/>
    <cellStyle name="40% - Accent2 2 5 4" xfId="9620" xr:uid="{A59B1312-7B58-495B-B1CF-0BC3DDF9D739}"/>
    <cellStyle name="40% - Accent2 2 5 5" xfId="18068" xr:uid="{21626719-DB34-4155-A834-97097DC9D288}"/>
    <cellStyle name="40% - Accent2 2 5 6" xfId="26515" xr:uid="{47EEBD3A-D509-41BE-A632-484EB788E623}"/>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430DB0D5-7217-4536-9722-B602749E09EA}"/>
    <cellStyle name="40% - Accent2 2 6 2 2 3" xfId="24843" xr:uid="{CF71044E-5946-4655-B915-6EC87800656F}"/>
    <cellStyle name="40% - Accent2 2 6 2 2 4" xfId="33290" xr:uid="{D8C1F45C-B73F-4195-960B-B08D30C6B319}"/>
    <cellStyle name="40% - Accent2 2 6 2 3" xfId="12178" xr:uid="{1978BA3B-EC1F-441D-86DC-4F319DA2F94E}"/>
    <cellStyle name="40% - Accent2 2 6 2 4" xfId="20626" xr:uid="{3A86C0FF-D012-4555-A4B1-E80FF5FD855C}"/>
    <cellStyle name="40% - Accent2 2 6 2 5" xfId="29073" xr:uid="{C56D11E3-6812-42B9-BB98-7A1B2E25F819}"/>
    <cellStyle name="40% - Accent2 2 6 3" xfId="5801" xr:uid="{00000000-0005-0000-0000-0000AA040000}"/>
    <cellStyle name="40% - Accent2 2 6 3 2" xfId="14251" xr:uid="{DBCD5E94-2934-40A0-9499-BFDD2CE4F4E0}"/>
    <cellStyle name="40% - Accent2 2 6 3 3" xfId="22698" xr:uid="{449A2EF7-48F6-4BFE-947E-A7957302D476}"/>
    <cellStyle name="40% - Accent2 2 6 3 4" xfId="31145" xr:uid="{14640156-4D11-41BD-80CD-03D9296BCF09}"/>
    <cellStyle name="40% - Accent2 2 6 4" xfId="10033" xr:uid="{3BE60772-939F-430E-BEBA-CDA205D960AC}"/>
    <cellStyle name="40% - Accent2 2 6 5" xfId="18481" xr:uid="{EDA2D17B-328A-4328-888E-D92AA024E2EB}"/>
    <cellStyle name="40% - Accent2 2 6 6" xfId="26928" xr:uid="{57D374DA-E75D-4888-8E8B-356F08EF64BC}"/>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B4B31FC2-B62C-4A5F-9A8A-964DD19C3FE0}"/>
    <cellStyle name="40% - Accent2 2 7 2 2 3" xfId="25256" xr:uid="{363B4138-4E74-4FB4-93FF-C96F02A45621}"/>
    <cellStyle name="40% - Accent2 2 7 2 2 4" xfId="33703" xr:uid="{85449840-2B83-442B-8C09-07BA7598D7BE}"/>
    <cellStyle name="40% - Accent2 2 7 2 3" xfId="12591" xr:uid="{4488AB2C-A071-4202-9412-798C2B42B985}"/>
    <cellStyle name="40% - Accent2 2 7 2 4" xfId="21039" xr:uid="{67D31FF8-4DCD-4269-9708-749491278641}"/>
    <cellStyle name="40% - Accent2 2 7 2 5" xfId="29486" xr:uid="{DE43D2BB-5F9D-4CD2-A3BF-A5318BDBD268}"/>
    <cellStyle name="40% - Accent2 2 7 3" xfId="6214" xr:uid="{00000000-0005-0000-0000-0000AE040000}"/>
    <cellStyle name="40% - Accent2 2 7 3 2" xfId="14664" xr:uid="{21693128-971C-4A48-AF5A-B204B5431F94}"/>
    <cellStyle name="40% - Accent2 2 7 3 3" xfId="23111" xr:uid="{EF5A8B0E-6724-4668-B3C6-DB6A0A9737F1}"/>
    <cellStyle name="40% - Accent2 2 7 3 4" xfId="31558" xr:uid="{55830575-44A3-49EF-82CC-060E945AA91E}"/>
    <cellStyle name="40% - Accent2 2 7 4" xfId="10446" xr:uid="{173AB4CA-17E6-43C9-BFBE-6E243D445593}"/>
    <cellStyle name="40% - Accent2 2 7 5" xfId="18894" xr:uid="{B9EE5D8C-DDB3-44D7-963F-9443B8D2DAD0}"/>
    <cellStyle name="40% - Accent2 2 7 6" xfId="27341" xr:uid="{D1DBFB7C-F178-4D17-903C-5B5932B8908E}"/>
    <cellStyle name="40% - Accent2 2 8" xfId="2321" xr:uid="{00000000-0005-0000-0000-0000AF040000}"/>
    <cellStyle name="40% - Accent2 2 8 2" xfId="6627" xr:uid="{00000000-0005-0000-0000-0000B0040000}"/>
    <cellStyle name="40% - Accent2 2 8 2 2" xfId="15077" xr:uid="{A09AF735-F733-4747-A12F-E4DC08AA19EE}"/>
    <cellStyle name="40% - Accent2 2 8 2 3" xfId="23524" xr:uid="{A318A826-3B21-497A-A08B-0AE580F06444}"/>
    <cellStyle name="40% - Accent2 2 8 2 4" xfId="31971" xr:uid="{BA4BDEEF-8C61-42A3-8532-A6F39D529639}"/>
    <cellStyle name="40% - Accent2 2 8 3" xfId="10859" xr:uid="{529CE73D-88A5-4AC7-8E57-7DCE8FFF237B}"/>
    <cellStyle name="40% - Accent2 2 8 4" xfId="19307" xr:uid="{77B345F9-E502-4895-8CD2-5D1F65F2F59F}"/>
    <cellStyle name="40% - Accent2 2 8 5" xfId="27754" xr:uid="{4EF5BA5E-3840-4E8C-9952-15AF529D2C5C}"/>
    <cellStyle name="40% - Accent2 2 9" xfId="4561" xr:uid="{00000000-0005-0000-0000-0000B1040000}"/>
    <cellStyle name="40% - Accent2 2 9 2" xfId="13011" xr:uid="{F8251734-9610-413A-801F-420869CC4999}"/>
    <cellStyle name="40% - Accent2 2 9 3" xfId="21458" xr:uid="{DF29012C-2AB9-4E08-87EA-48363640F0C2}"/>
    <cellStyle name="40% - Accent2 2 9 4" xfId="29905" xr:uid="{55A226A7-2739-4195-8CF5-64BE3670CB7C}"/>
    <cellStyle name="40% - Accent2 3" xfId="62" xr:uid="{00000000-0005-0000-0000-0000B2040000}"/>
    <cellStyle name="40% - Accent2 3 10" xfId="17245" xr:uid="{35F3C3D7-CD0E-43B8-869B-E5CAAC45220B}"/>
    <cellStyle name="40% - Accent2 3 11" xfId="25692" xr:uid="{16D63EBA-ABB7-46EF-BFC5-0BE900E1B2E8}"/>
    <cellStyle name="40% - Accent2 3 2" xfId="63" xr:uid="{00000000-0005-0000-0000-0000B3040000}"/>
    <cellStyle name="40% - Accent2 3 2 10" xfId="25693" xr:uid="{6EC63C58-3C5F-4B5D-B0F7-5686F7CC9F43}"/>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C8733EED-03AD-4682-8250-230A62D9807A}"/>
    <cellStyle name="40% - Accent2 3 2 2 2 2 3" xfId="24022" xr:uid="{9D5E4B80-E6D0-40B2-8F23-09B07C287D62}"/>
    <cellStyle name="40% - Accent2 3 2 2 2 2 4" xfId="32469" xr:uid="{7A3CD7A0-6E56-4368-8595-24D6E305305B}"/>
    <cellStyle name="40% - Accent2 3 2 2 2 3" xfId="11357" xr:uid="{F90D3B23-566C-40A8-B7C2-16701084F982}"/>
    <cellStyle name="40% - Accent2 3 2 2 2 4" xfId="19805" xr:uid="{120A5D25-4963-4F13-8A9A-1400EA50B4BD}"/>
    <cellStyle name="40% - Accent2 3 2 2 2 5" xfId="28252" xr:uid="{8334104B-6E53-4E08-B043-83B56CBD143F}"/>
    <cellStyle name="40% - Accent2 3 2 2 3" xfId="4980" xr:uid="{00000000-0005-0000-0000-0000B7040000}"/>
    <cellStyle name="40% - Accent2 3 2 2 3 2" xfId="13430" xr:uid="{3863560F-F93D-4702-A168-382DCF474949}"/>
    <cellStyle name="40% - Accent2 3 2 2 3 3" xfId="21877" xr:uid="{98CCDB68-A468-4157-930D-7F196D6E16B6}"/>
    <cellStyle name="40% - Accent2 3 2 2 3 4" xfId="30324" xr:uid="{7A04260C-6FE1-41DB-B882-D402454DF714}"/>
    <cellStyle name="40% - Accent2 3 2 2 4" xfId="9212" xr:uid="{2B7AADBE-223B-4BC8-8D92-40E00C0EE25C}"/>
    <cellStyle name="40% - Accent2 3 2 2 5" xfId="17660" xr:uid="{F6C21B66-B23F-421D-B34A-F93C4E22D6E3}"/>
    <cellStyle name="40% - Accent2 3 2 2 6" xfId="26107" xr:uid="{A28FABB4-43DF-43FE-B6BA-C2979CC59BA4}"/>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E889B9FF-72F5-4E8C-9DF2-3E987489BB17}"/>
    <cellStyle name="40% - Accent2 3 2 3 2 2 3" xfId="24435" xr:uid="{C1A7D00E-1581-49E2-892A-824120D3D9AF}"/>
    <cellStyle name="40% - Accent2 3 2 3 2 2 4" xfId="32882" xr:uid="{3E288A1E-F80C-4CDB-86DD-DA51B9103318}"/>
    <cellStyle name="40% - Accent2 3 2 3 2 3" xfId="11770" xr:uid="{3CC0E041-3646-4561-BBC4-6D55C02418BF}"/>
    <cellStyle name="40% - Accent2 3 2 3 2 4" xfId="20218" xr:uid="{B64576C5-366A-4F29-B6E4-00C4D208A604}"/>
    <cellStyle name="40% - Accent2 3 2 3 2 5" xfId="28665" xr:uid="{2869256B-9AAB-463B-8948-03FC453CCCF0}"/>
    <cellStyle name="40% - Accent2 3 2 3 3" xfId="5393" xr:uid="{00000000-0005-0000-0000-0000BB040000}"/>
    <cellStyle name="40% - Accent2 3 2 3 3 2" xfId="13843" xr:uid="{3AB2F8EA-9D12-45AD-83D1-D6D598F1A9A4}"/>
    <cellStyle name="40% - Accent2 3 2 3 3 3" xfId="22290" xr:uid="{B39D09C4-7536-4942-A507-EAF520FE7262}"/>
    <cellStyle name="40% - Accent2 3 2 3 3 4" xfId="30737" xr:uid="{9318F214-BB06-4762-84AA-66E956C95186}"/>
    <cellStyle name="40% - Accent2 3 2 3 4" xfId="9625" xr:uid="{45E1A01D-3949-4AB8-93A6-A0C2486EB8CD}"/>
    <cellStyle name="40% - Accent2 3 2 3 5" xfId="18073" xr:uid="{A7123DA5-E9B4-48B7-81E7-5414A925D242}"/>
    <cellStyle name="40% - Accent2 3 2 3 6" xfId="26520" xr:uid="{16EA7B3F-9C0E-4DCC-B8B8-309D6EDCC588}"/>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CD95C66A-BA01-4B3C-A6B8-CF6502F8D510}"/>
    <cellStyle name="40% - Accent2 3 2 4 2 2 3" xfId="24848" xr:uid="{6F7BB30F-BD72-49A9-9C78-FF0079468009}"/>
    <cellStyle name="40% - Accent2 3 2 4 2 2 4" xfId="33295" xr:uid="{6A9B68C2-7FA7-4257-B7CD-4BAE35226EF7}"/>
    <cellStyle name="40% - Accent2 3 2 4 2 3" xfId="12183" xr:uid="{9FB7A1B0-6028-4D3B-A336-D5DEBD9E5B6F}"/>
    <cellStyle name="40% - Accent2 3 2 4 2 4" xfId="20631" xr:uid="{38CAAAAE-12E5-4F22-88FF-F299FC91CA82}"/>
    <cellStyle name="40% - Accent2 3 2 4 2 5" xfId="29078" xr:uid="{1B544F43-5BE5-4254-A0EA-A69EA2E78F3E}"/>
    <cellStyle name="40% - Accent2 3 2 4 3" xfId="5806" xr:uid="{00000000-0005-0000-0000-0000BF040000}"/>
    <cellStyle name="40% - Accent2 3 2 4 3 2" xfId="14256" xr:uid="{A128793B-6477-4D33-ACCD-75757B4E52B8}"/>
    <cellStyle name="40% - Accent2 3 2 4 3 3" xfId="22703" xr:uid="{A544D253-B5BE-4AD8-9D82-97F34379EE83}"/>
    <cellStyle name="40% - Accent2 3 2 4 3 4" xfId="31150" xr:uid="{64B7EB75-593F-4860-B756-1727A8B8BA50}"/>
    <cellStyle name="40% - Accent2 3 2 4 4" xfId="10038" xr:uid="{4A461621-21BA-4F32-AA8E-62FF98CFB7D9}"/>
    <cellStyle name="40% - Accent2 3 2 4 5" xfId="18486" xr:uid="{DCA30512-8E5D-4CBF-B050-D85DC4CE7243}"/>
    <cellStyle name="40% - Accent2 3 2 4 6" xfId="26933" xr:uid="{DEDC6FF9-308A-4507-A656-D475D7AE3FB4}"/>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23A2EDC3-3A4A-4A14-B30D-5BF18A5AED64}"/>
    <cellStyle name="40% - Accent2 3 2 5 2 2 3" xfId="25261" xr:uid="{30FD3AFE-F6E7-49CD-9C2E-3EE1D0E26797}"/>
    <cellStyle name="40% - Accent2 3 2 5 2 2 4" xfId="33708" xr:uid="{7A8A2254-AABC-4759-BC45-BF6BBD21E5C7}"/>
    <cellStyle name="40% - Accent2 3 2 5 2 3" xfId="12596" xr:uid="{B7696D21-A3D8-450C-A307-8316976AB3BB}"/>
    <cellStyle name="40% - Accent2 3 2 5 2 4" xfId="21044" xr:uid="{783FB926-35E4-4590-8EEE-739E6CEAD1E5}"/>
    <cellStyle name="40% - Accent2 3 2 5 2 5" xfId="29491" xr:uid="{F4C77F1F-7655-4296-814D-703404D1C54A}"/>
    <cellStyle name="40% - Accent2 3 2 5 3" xfId="6219" xr:uid="{00000000-0005-0000-0000-0000C3040000}"/>
    <cellStyle name="40% - Accent2 3 2 5 3 2" xfId="14669" xr:uid="{2F175E07-7C2B-4869-9F32-9B6679A23B24}"/>
    <cellStyle name="40% - Accent2 3 2 5 3 3" xfId="23116" xr:uid="{6D1ABB8B-12F0-422D-BC6D-367289AE50F1}"/>
    <cellStyle name="40% - Accent2 3 2 5 3 4" xfId="31563" xr:uid="{B9F352E3-20A8-479E-8C74-2FBBF44B9BA4}"/>
    <cellStyle name="40% - Accent2 3 2 5 4" xfId="10451" xr:uid="{EFD5BBB6-1ECC-4E37-95B7-D9723298682E}"/>
    <cellStyle name="40% - Accent2 3 2 5 5" xfId="18899" xr:uid="{35FFDE3B-2461-41B7-BB86-E920173FF119}"/>
    <cellStyle name="40% - Accent2 3 2 5 6" xfId="27346" xr:uid="{0B89FE02-4D3F-4ECB-8486-53DAAE0CEB0D}"/>
    <cellStyle name="40% - Accent2 3 2 6" xfId="2326" xr:uid="{00000000-0005-0000-0000-0000C4040000}"/>
    <cellStyle name="40% - Accent2 3 2 6 2" xfId="6632" xr:uid="{00000000-0005-0000-0000-0000C5040000}"/>
    <cellStyle name="40% - Accent2 3 2 6 2 2" xfId="15082" xr:uid="{AF16F15F-B1CD-4AA4-86F7-D3145DFC2E2F}"/>
    <cellStyle name="40% - Accent2 3 2 6 2 3" xfId="23529" xr:uid="{B55F398F-4DBC-4E54-8DFE-757FEC6DAADA}"/>
    <cellStyle name="40% - Accent2 3 2 6 2 4" xfId="31976" xr:uid="{EB0EB37D-A7C5-4FA6-B74A-FD8CADF239D9}"/>
    <cellStyle name="40% - Accent2 3 2 6 3" xfId="10864" xr:uid="{69C8FB2A-A036-41D0-9114-418016F1A72B}"/>
    <cellStyle name="40% - Accent2 3 2 6 4" xfId="19312" xr:uid="{E9365984-5D0A-4AD0-9889-B619879C71B6}"/>
    <cellStyle name="40% - Accent2 3 2 6 5" xfId="27759" xr:uid="{50027462-3333-4E79-998E-9F1DB9606177}"/>
    <cellStyle name="40% - Accent2 3 2 7" xfId="4566" xr:uid="{00000000-0005-0000-0000-0000C6040000}"/>
    <cellStyle name="40% - Accent2 3 2 7 2" xfId="13016" xr:uid="{51A3DDB8-A631-4573-8704-9CA93871B1F7}"/>
    <cellStyle name="40% - Accent2 3 2 7 3" xfId="21463" xr:uid="{D7DCC389-6E53-4D24-BD0C-01C87073DFFE}"/>
    <cellStyle name="40% - Accent2 3 2 7 4" xfId="29910" xr:uid="{F8EF6277-814B-4DD5-980E-B4A988103F0B}"/>
    <cellStyle name="40% - Accent2 3 2 8" xfId="8798" xr:uid="{86BB1436-C808-4253-9E1E-BED5D9FAAB66}"/>
    <cellStyle name="40% - Accent2 3 2 9" xfId="17246" xr:uid="{E5D19CBA-D117-4360-9472-1AD67F67DF50}"/>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9434CAFA-6765-4C7A-A6A7-1F62F29F2B11}"/>
    <cellStyle name="40% - Accent2 3 3 2 2 3" xfId="24021" xr:uid="{7525EFB7-B76A-4F08-9E0D-742124C2B6B0}"/>
    <cellStyle name="40% - Accent2 3 3 2 2 4" xfId="32468" xr:uid="{91A442AB-7EB2-48A8-AE8B-BC389F1F5FFE}"/>
    <cellStyle name="40% - Accent2 3 3 2 3" xfId="11356" xr:uid="{20452E33-6A67-41A7-9612-81F50F9730AC}"/>
    <cellStyle name="40% - Accent2 3 3 2 4" xfId="19804" xr:uid="{B38E7A3F-EE08-47B8-ADA8-5510B8990FC7}"/>
    <cellStyle name="40% - Accent2 3 3 2 5" xfId="28251" xr:uid="{421B61C8-CBFC-4B9A-9A23-0760CA923629}"/>
    <cellStyle name="40% - Accent2 3 3 3" xfId="4979" xr:uid="{00000000-0005-0000-0000-0000CA040000}"/>
    <cellStyle name="40% - Accent2 3 3 3 2" xfId="13429" xr:uid="{E157B0F0-6E5D-452B-9341-564AE4E2944C}"/>
    <cellStyle name="40% - Accent2 3 3 3 3" xfId="21876" xr:uid="{D067D907-12B1-49B1-B5A3-E6DFF6BCFBAD}"/>
    <cellStyle name="40% - Accent2 3 3 3 4" xfId="30323" xr:uid="{E2DB9687-4EA4-475B-9462-1CDE93E15BF5}"/>
    <cellStyle name="40% - Accent2 3 3 4" xfId="9211" xr:uid="{25CDDE5C-AF2F-4FFD-B401-51DAA249ECCC}"/>
    <cellStyle name="40% - Accent2 3 3 5" xfId="17659" xr:uid="{96EF8B61-7FB9-47C7-A001-96AC2593BE06}"/>
    <cellStyle name="40% - Accent2 3 3 6" xfId="26106" xr:uid="{9012675E-D48F-4212-A7FC-E050B7B97374}"/>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1EF65921-B652-40A1-9907-42DFD33C177E}"/>
    <cellStyle name="40% - Accent2 3 4 2 2 3" xfId="24434" xr:uid="{15B9D51D-8917-4ECB-9CDB-9C89780E84EE}"/>
    <cellStyle name="40% - Accent2 3 4 2 2 4" xfId="32881" xr:uid="{1ABD4D77-E3CA-4CF5-BF3E-D45E595D3FA4}"/>
    <cellStyle name="40% - Accent2 3 4 2 3" xfId="11769" xr:uid="{556C3C37-4E74-472F-8FD9-0126A8D5E97D}"/>
    <cellStyle name="40% - Accent2 3 4 2 4" xfId="20217" xr:uid="{98DA6BB0-D643-4724-BFAD-C018F35891F0}"/>
    <cellStyle name="40% - Accent2 3 4 2 5" xfId="28664" xr:uid="{E303B3A1-C812-49AC-A997-50EE1FD6FDD1}"/>
    <cellStyle name="40% - Accent2 3 4 3" xfId="5392" xr:uid="{00000000-0005-0000-0000-0000CE040000}"/>
    <cellStyle name="40% - Accent2 3 4 3 2" xfId="13842" xr:uid="{FFCCA2C5-5C1A-4728-9ADA-53D96BDD3146}"/>
    <cellStyle name="40% - Accent2 3 4 3 3" xfId="22289" xr:uid="{164440C6-6969-43A8-95FB-45E7391C96EC}"/>
    <cellStyle name="40% - Accent2 3 4 3 4" xfId="30736" xr:uid="{70D074CF-8931-4388-8414-445B8602FCEF}"/>
    <cellStyle name="40% - Accent2 3 4 4" xfId="9624" xr:uid="{B38486E9-D869-4DA1-8EFA-4D0450A7830B}"/>
    <cellStyle name="40% - Accent2 3 4 5" xfId="18072" xr:uid="{B5736B35-D249-4DCF-B59A-EBC9B37DB131}"/>
    <cellStyle name="40% - Accent2 3 4 6" xfId="26519" xr:uid="{04EC6E16-AC54-4150-A140-87503E567741}"/>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F3EB7F87-2F41-4C1D-A74F-57BAC1BF4A01}"/>
    <cellStyle name="40% - Accent2 3 5 2 2 3" xfId="24847" xr:uid="{DA9C84FE-D25D-41DE-8F45-4DA10960CA11}"/>
    <cellStyle name="40% - Accent2 3 5 2 2 4" xfId="33294" xr:uid="{482DDC95-A2B4-401C-90FB-7546EE4F8ED2}"/>
    <cellStyle name="40% - Accent2 3 5 2 3" xfId="12182" xr:uid="{F41F21F6-3A72-42A9-9B1C-05ABC2CB36D9}"/>
    <cellStyle name="40% - Accent2 3 5 2 4" xfId="20630" xr:uid="{79B2E520-B43A-4F6C-BC15-70BB5653649F}"/>
    <cellStyle name="40% - Accent2 3 5 2 5" xfId="29077" xr:uid="{5583CA0A-4788-41D2-8FDF-E0E5E7875128}"/>
    <cellStyle name="40% - Accent2 3 5 3" xfId="5805" xr:uid="{00000000-0005-0000-0000-0000D2040000}"/>
    <cellStyle name="40% - Accent2 3 5 3 2" xfId="14255" xr:uid="{0FDFED35-A9B0-4066-8D2B-AE6F8031CF91}"/>
    <cellStyle name="40% - Accent2 3 5 3 3" xfId="22702" xr:uid="{23E0BC44-EFB4-406C-B3AD-ED9272DC38A3}"/>
    <cellStyle name="40% - Accent2 3 5 3 4" xfId="31149" xr:uid="{E8F3E543-7D28-403B-97BA-95CCAB943FB1}"/>
    <cellStyle name="40% - Accent2 3 5 4" xfId="10037" xr:uid="{8F588887-242B-4D47-9B90-C7A410F65297}"/>
    <cellStyle name="40% - Accent2 3 5 5" xfId="18485" xr:uid="{8EBA7DCF-447B-4E80-ABFF-2CA488861E2E}"/>
    <cellStyle name="40% - Accent2 3 5 6" xfId="26932" xr:uid="{632988B3-B30F-44C1-A310-FB3D0D2DED43}"/>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8B1E1C5D-058C-4982-A339-05EBB5F74929}"/>
    <cellStyle name="40% - Accent2 3 6 2 2 3" xfId="25260" xr:uid="{63619C30-BACA-43E8-9822-EB354960AFE9}"/>
    <cellStyle name="40% - Accent2 3 6 2 2 4" xfId="33707" xr:uid="{C330E7BA-D230-41E7-9719-EB2D40671EF3}"/>
    <cellStyle name="40% - Accent2 3 6 2 3" xfId="12595" xr:uid="{B45BF826-B069-4431-BCEB-E8928DDB381E}"/>
    <cellStyle name="40% - Accent2 3 6 2 4" xfId="21043" xr:uid="{81D09B27-2722-4FA9-88BA-666E52822156}"/>
    <cellStyle name="40% - Accent2 3 6 2 5" xfId="29490" xr:uid="{52E9E9D9-6A07-467C-9636-0381A026A7F0}"/>
    <cellStyle name="40% - Accent2 3 6 3" xfId="6218" xr:uid="{00000000-0005-0000-0000-0000D6040000}"/>
    <cellStyle name="40% - Accent2 3 6 3 2" xfId="14668" xr:uid="{F0282673-F400-4D37-B391-9405E27C4050}"/>
    <cellStyle name="40% - Accent2 3 6 3 3" xfId="23115" xr:uid="{67F6FA3C-61A0-4A57-9094-C0F1AF45AA9A}"/>
    <cellStyle name="40% - Accent2 3 6 3 4" xfId="31562" xr:uid="{D286EA8C-E83B-4E84-8536-0AFA51CCEE24}"/>
    <cellStyle name="40% - Accent2 3 6 4" xfId="10450" xr:uid="{096AF719-FEA5-45B5-909F-62FB2DA9D142}"/>
    <cellStyle name="40% - Accent2 3 6 5" xfId="18898" xr:uid="{B0A18128-A05E-4457-A464-0FE80144822A}"/>
    <cellStyle name="40% - Accent2 3 6 6" xfId="27345" xr:uid="{3F281ADF-803A-4482-89D7-EBC81166F255}"/>
    <cellStyle name="40% - Accent2 3 7" xfId="2325" xr:uid="{00000000-0005-0000-0000-0000D7040000}"/>
    <cellStyle name="40% - Accent2 3 7 2" xfId="6631" xr:uid="{00000000-0005-0000-0000-0000D8040000}"/>
    <cellStyle name="40% - Accent2 3 7 2 2" xfId="15081" xr:uid="{5374E09F-50BC-46F9-B2E8-15FF4CBB6B69}"/>
    <cellStyle name="40% - Accent2 3 7 2 3" xfId="23528" xr:uid="{565411AC-A4B0-40A0-B4A5-EAA1B5B820FC}"/>
    <cellStyle name="40% - Accent2 3 7 2 4" xfId="31975" xr:uid="{52BD1DE1-58AC-450C-B785-DC80927B2FE9}"/>
    <cellStyle name="40% - Accent2 3 7 3" xfId="10863" xr:uid="{089EC3F0-866D-4BF9-AECE-998690F22AB5}"/>
    <cellStyle name="40% - Accent2 3 7 4" xfId="19311" xr:uid="{1769F898-F716-4614-B789-142A99077C98}"/>
    <cellStyle name="40% - Accent2 3 7 5" xfId="27758" xr:uid="{A5601FE1-1F51-46C4-BA27-D0542A7DAF25}"/>
    <cellStyle name="40% - Accent2 3 8" xfId="4565" xr:uid="{00000000-0005-0000-0000-0000D9040000}"/>
    <cellStyle name="40% - Accent2 3 8 2" xfId="13015" xr:uid="{5AE2CAE3-E470-4DA5-A264-1F0DAD242977}"/>
    <cellStyle name="40% - Accent2 3 8 3" xfId="21462" xr:uid="{44B4B720-8454-4DEB-9071-B58CDEA2D419}"/>
    <cellStyle name="40% - Accent2 3 8 4" xfId="29909" xr:uid="{9EDB8B29-AEAD-46CA-A1C7-3946D89FA7F4}"/>
    <cellStyle name="40% - Accent2 3 9" xfId="8797" xr:uid="{F51C8BC9-562C-4A6B-824D-BE6F8FCAF711}"/>
    <cellStyle name="40% - Accent2 4" xfId="64" xr:uid="{00000000-0005-0000-0000-0000DA040000}"/>
    <cellStyle name="40% - Accent2 4 10" xfId="25694" xr:uid="{7BE7DF8C-9878-4C38-A0FA-4C95BF9B6229}"/>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9B5F2780-0A79-4BF8-89BE-081F4F72C402}"/>
    <cellStyle name="40% - Accent2 4 2 2 2 3" xfId="24023" xr:uid="{EF9CD5E6-81B2-4555-B1D3-69654F3B8E5F}"/>
    <cellStyle name="40% - Accent2 4 2 2 2 4" xfId="32470" xr:uid="{AF22E3CA-48DB-464B-8387-475B62D9A1F2}"/>
    <cellStyle name="40% - Accent2 4 2 2 3" xfId="11358" xr:uid="{02D52022-8E5E-431B-91CB-C4CAC57786CE}"/>
    <cellStyle name="40% - Accent2 4 2 2 4" xfId="19806" xr:uid="{2C57536D-8FFB-453E-B4B6-FD9F9CBF00CD}"/>
    <cellStyle name="40% - Accent2 4 2 2 5" xfId="28253" xr:uid="{7CB94B70-6D17-467D-B2FE-13C2F4BE6840}"/>
    <cellStyle name="40% - Accent2 4 2 3" xfId="4981" xr:uid="{00000000-0005-0000-0000-0000DE040000}"/>
    <cellStyle name="40% - Accent2 4 2 3 2" xfId="13431" xr:uid="{D6063569-4D72-4F74-8F98-11C7DCD65F97}"/>
    <cellStyle name="40% - Accent2 4 2 3 3" xfId="21878" xr:uid="{0164D6A6-C966-4328-9603-02897F500B8A}"/>
    <cellStyle name="40% - Accent2 4 2 3 4" xfId="30325" xr:uid="{10CA3D96-9930-4C36-BD51-9B8CA9A7BBC4}"/>
    <cellStyle name="40% - Accent2 4 2 4" xfId="9213" xr:uid="{F5A63C2A-3100-48AD-AE63-A33D582FEE63}"/>
    <cellStyle name="40% - Accent2 4 2 5" xfId="17661" xr:uid="{C930F413-F84C-4E5A-8863-AECDDEC566BF}"/>
    <cellStyle name="40% - Accent2 4 2 6" xfId="26108" xr:uid="{1787E932-12AE-4AD8-9517-9CDC2138117E}"/>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ABECB8A1-E296-496F-B67A-FD71EC1BEE5E}"/>
    <cellStyle name="40% - Accent2 4 3 2 2 3" xfId="24436" xr:uid="{79F5B45B-4F4C-4B3D-B132-B952F0F91227}"/>
    <cellStyle name="40% - Accent2 4 3 2 2 4" xfId="32883" xr:uid="{4A7F80E7-188D-4083-A791-85DA63AC6925}"/>
    <cellStyle name="40% - Accent2 4 3 2 3" xfId="11771" xr:uid="{45809F68-C943-47D9-9495-1E326B1EE2D5}"/>
    <cellStyle name="40% - Accent2 4 3 2 4" xfId="20219" xr:uid="{F9CDD8BD-2C02-491E-B3A2-1CEED139763B}"/>
    <cellStyle name="40% - Accent2 4 3 2 5" xfId="28666" xr:uid="{CB0B9439-14B2-4140-AE48-689BF7DFC72E}"/>
    <cellStyle name="40% - Accent2 4 3 3" xfId="5394" xr:uid="{00000000-0005-0000-0000-0000E2040000}"/>
    <cellStyle name="40% - Accent2 4 3 3 2" xfId="13844" xr:uid="{608D37D0-18F9-48D1-BF6C-14CA1F2D38EF}"/>
    <cellStyle name="40% - Accent2 4 3 3 3" xfId="22291" xr:uid="{EFBA38BD-1DE1-4DC7-8079-182D038EF14F}"/>
    <cellStyle name="40% - Accent2 4 3 3 4" xfId="30738" xr:uid="{8C313344-ABCF-43DD-8474-AE14FBB1BF61}"/>
    <cellStyle name="40% - Accent2 4 3 4" xfId="9626" xr:uid="{3DB45B31-F4DF-48C3-BDE0-610F9FBEB78C}"/>
    <cellStyle name="40% - Accent2 4 3 5" xfId="18074" xr:uid="{951EBA33-8FF5-4717-9E82-472D0D84A80D}"/>
    <cellStyle name="40% - Accent2 4 3 6" xfId="26521" xr:uid="{9FCB59DC-5AAC-4959-B018-A863B73745B6}"/>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55EF00A5-F295-4574-A1E9-9B486621ED39}"/>
    <cellStyle name="40% - Accent2 4 4 2 2 3" xfId="24849" xr:uid="{3ABAFEF3-3C21-45F6-A20B-0A5070ACC247}"/>
    <cellStyle name="40% - Accent2 4 4 2 2 4" xfId="33296" xr:uid="{52C264A3-A8E0-4C9F-9E27-FAF49F3FCDDA}"/>
    <cellStyle name="40% - Accent2 4 4 2 3" xfId="12184" xr:uid="{CCE28C00-F103-40A3-A27B-A71BD4092694}"/>
    <cellStyle name="40% - Accent2 4 4 2 4" xfId="20632" xr:uid="{3975AFB7-4C37-4499-8D4A-7FC7E4B2466B}"/>
    <cellStyle name="40% - Accent2 4 4 2 5" xfId="29079" xr:uid="{AF403727-5FD9-43C3-9964-87C4AE3F821A}"/>
    <cellStyle name="40% - Accent2 4 4 3" xfId="5807" xr:uid="{00000000-0005-0000-0000-0000E6040000}"/>
    <cellStyle name="40% - Accent2 4 4 3 2" xfId="14257" xr:uid="{E2A75D38-4EDD-4299-B16D-DC5CF2DF06C8}"/>
    <cellStyle name="40% - Accent2 4 4 3 3" xfId="22704" xr:uid="{46E675CC-85D1-4B58-87BA-C597DBA21590}"/>
    <cellStyle name="40% - Accent2 4 4 3 4" xfId="31151" xr:uid="{097CE4B3-CF1B-4B63-9605-9180EFB0946E}"/>
    <cellStyle name="40% - Accent2 4 4 4" xfId="10039" xr:uid="{E46E1A94-CC00-4845-BA60-C1F3E51CECDE}"/>
    <cellStyle name="40% - Accent2 4 4 5" xfId="18487" xr:uid="{7AECB3CA-3CF5-4C8F-B162-3B8150CF5A9D}"/>
    <cellStyle name="40% - Accent2 4 4 6" xfId="26934" xr:uid="{159A1CBA-0DAB-4A86-9907-51166D8E351E}"/>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0756CF33-3D3B-481C-971C-1A1BA26B2018}"/>
    <cellStyle name="40% - Accent2 4 5 2 2 3" xfId="25262" xr:uid="{AD82F5C8-BAB7-4650-8BA5-1F69FA7F4A0E}"/>
    <cellStyle name="40% - Accent2 4 5 2 2 4" xfId="33709" xr:uid="{B8C18328-3498-49D3-A359-E4D9254262B0}"/>
    <cellStyle name="40% - Accent2 4 5 2 3" xfId="12597" xr:uid="{A118D2B5-FF7D-4A13-BB77-8ACBA3232F32}"/>
    <cellStyle name="40% - Accent2 4 5 2 4" xfId="21045" xr:uid="{39A82F8B-486E-48A4-9C2E-3CC2BBF327CB}"/>
    <cellStyle name="40% - Accent2 4 5 2 5" xfId="29492" xr:uid="{8BB60A23-18B8-4915-BA18-FDD3C11C467F}"/>
    <cellStyle name="40% - Accent2 4 5 3" xfId="6220" xr:uid="{00000000-0005-0000-0000-0000EA040000}"/>
    <cellStyle name="40% - Accent2 4 5 3 2" xfId="14670" xr:uid="{4DFA5F0C-C23E-4433-A350-E177B9F6EE2C}"/>
    <cellStyle name="40% - Accent2 4 5 3 3" xfId="23117" xr:uid="{A655979A-0483-470E-8531-7525D61EB221}"/>
    <cellStyle name="40% - Accent2 4 5 3 4" xfId="31564" xr:uid="{7134748F-711C-4337-976B-B9C7FBEDC6F0}"/>
    <cellStyle name="40% - Accent2 4 5 4" xfId="10452" xr:uid="{DF77C1D4-9456-4577-B1A9-716C11445E17}"/>
    <cellStyle name="40% - Accent2 4 5 5" xfId="18900" xr:uid="{7E6CCF29-BB59-4E82-ABA7-3CA982895D30}"/>
    <cellStyle name="40% - Accent2 4 5 6" xfId="27347" xr:uid="{3A0FAC24-FFF9-4E8D-8C47-C5A81B7D0DB0}"/>
    <cellStyle name="40% - Accent2 4 6" xfId="2327" xr:uid="{00000000-0005-0000-0000-0000EB040000}"/>
    <cellStyle name="40% - Accent2 4 6 2" xfId="6633" xr:uid="{00000000-0005-0000-0000-0000EC040000}"/>
    <cellStyle name="40% - Accent2 4 6 2 2" xfId="15083" xr:uid="{80E49ECB-02B5-49EA-BB51-B4283E3DB9B8}"/>
    <cellStyle name="40% - Accent2 4 6 2 3" xfId="23530" xr:uid="{BE810EB1-4EE5-4765-9F15-A4032118A3D0}"/>
    <cellStyle name="40% - Accent2 4 6 2 4" xfId="31977" xr:uid="{BE9212E1-0D66-4890-8339-1F4878FBACD6}"/>
    <cellStyle name="40% - Accent2 4 6 3" xfId="10865" xr:uid="{8B1BF622-9363-4880-BDA4-142DFC768F2A}"/>
    <cellStyle name="40% - Accent2 4 6 4" xfId="19313" xr:uid="{8F6E8B97-ADFD-465F-A3FA-A32C1892BF18}"/>
    <cellStyle name="40% - Accent2 4 6 5" xfId="27760" xr:uid="{C1CA675A-3B2C-4349-AA11-1514B9F06A7D}"/>
    <cellStyle name="40% - Accent2 4 7" xfId="4567" xr:uid="{00000000-0005-0000-0000-0000ED040000}"/>
    <cellStyle name="40% - Accent2 4 7 2" xfId="13017" xr:uid="{B88FB64D-EB97-4D16-BB5C-1004720B746F}"/>
    <cellStyle name="40% - Accent2 4 7 3" xfId="21464" xr:uid="{D232FB2A-471A-4FEE-BCEC-1D10839A3E96}"/>
    <cellStyle name="40% - Accent2 4 7 4" xfId="29911" xr:uid="{C6200F6A-E47A-4296-A32C-E1214D056A17}"/>
    <cellStyle name="40% - Accent2 4 8" xfId="8799" xr:uid="{8BFB6D6F-9263-45F4-ADB1-DAA0CEFBE7E5}"/>
    <cellStyle name="40% - Accent2 4 9" xfId="17247" xr:uid="{49316BC0-8195-4E2E-A9BC-29BCCAFB3A2F}"/>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B3193A84-54B3-4939-9591-C2D4F07648A4}"/>
    <cellStyle name="40% - Accent2 5 2 2 3" xfId="24016" xr:uid="{0A0D5720-8A90-433D-B53C-C7049D227365}"/>
    <cellStyle name="40% - Accent2 5 2 2 4" xfId="32463" xr:uid="{B280810D-B800-4E51-B892-7831386207F5}"/>
    <cellStyle name="40% - Accent2 5 2 3" xfId="11351" xr:uid="{58DCB893-9931-481E-AF22-943DC545B9AC}"/>
    <cellStyle name="40% - Accent2 5 2 4" xfId="19799" xr:uid="{65DD3623-07C4-4BD5-8CA6-A6D290E34141}"/>
    <cellStyle name="40% - Accent2 5 2 5" xfId="28246" xr:uid="{25D2E7EA-3807-4753-A208-968410937ED7}"/>
    <cellStyle name="40% - Accent2 5 3" xfId="4974" xr:uid="{00000000-0005-0000-0000-0000F1040000}"/>
    <cellStyle name="40% - Accent2 5 3 2" xfId="13424" xr:uid="{D62A6AFC-8DBB-4D5A-9B16-34D4345E61B7}"/>
    <cellStyle name="40% - Accent2 5 3 3" xfId="21871" xr:uid="{4A9A2BE8-49B6-4761-88E0-49A8661909DF}"/>
    <cellStyle name="40% - Accent2 5 3 4" xfId="30318" xr:uid="{3337A2C8-90F7-4D66-A6B4-CBEA65D8AA76}"/>
    <cellStyle name="40% - Accent2 5 4" xfId="9206" xr:uid="{D3E8D7C0-1B2B-4E76-AD4F-F87B3EEA38A0}"/>
    <cellStyle name="40% - Accent2 5 5" xfId="17654" xr:uid="{0AD42AB6-C845-4740-A507-53944B4AE856}"/>
    <cellStyle name="40% - Accent2 5 6" xfId="26101" xr:uid="{56316D7A-353C-431C-8EDB-7B184AC153B0}"/>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3800D7F9-B49D-4D2D-A625-561BC9F643EE}"/>
    <cellStyle name="40% - Accent2 6 2 2 3" xfId="24429" xr:uid="{74541611-347F-4EA8-8D8A-2444635A1A66}"/>
    <cellStyle name="40% - Accent2 6 2 2 4" xfId="32876" xr:uid="{A2BE376A-398A-423A-8F1A-CECBFA6D3222}"/>
    <cellStyle name="40% - Accent2 6 2 3" xfId="11764" xr:uid="{61D79EFC-C4C2-4F71-A37F-DE552E99F258}"/>
    <cellStyle name="40% - Accent2 6 2 4" xfId="20212" xr:uid="{5C0E82F3-817D-4B7A-99B0-A7B82AEE7512}"/>
    <cellStyle name="40% - Accent2 6 2 5" xfId="28659" xr:uid="{C9300C30-05B3-4A83-9EAC-8442EBBBA068}"/>
    <cellStyle name="40% - Accent2 6 3" xfId="5387" xr:uid="{00000000-0005-0000-0000-0000F5040000}"/>
    <cellStyle name="40% - Accent2 6 3 2" xfId="13837" xr:uid="{47ED570E-B7DA-4B93-A2F2-8AE15859C300}"/>
    <cellStyle name="40% - Accent2 6 3 3" xfId="22284" xr:uid="{FFF3576F-9715-41C7-AD8C-0FF099EB3F72}"/>
    <cellStyle name="40% - Accent2 6 3 4" xfId="30731" xr:uid="{9365743B-EBBD-46E7-8167-1C99A408B0E9}"/>
    <cellStyle name="40% - Accent2 6 4" xfId="9619" xr:uid="{1D01F3C9-4292-4BFC-9D86-0AA83B44283C}"/>
    <cellStyle name="40% - Accent2 6 5" xfId="18067" xr:uid="{20401469-F5CE-44BC-AEE7-604B00081A00}"/>
    <cellStyle name="40% - Accent2 6 6" xfId="26514" xr:uid="{FD36D1FA-EE86-46FC-800F-6465E7C84029}"/>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225F7E11-80D0-4318-AA2C-1FBB4770FCF8}"/>
    <cellStyle name="40% - Accent2 7 2 2 3" xfId="24842" xr:uid="{973FDDAF-E7AC-4227-9865-5F960EE404C0}"/>
    <cellStyle name="40% - Accent2 7 2 2 4" xfId="33289" xr:uid="{0946BA53-E5A4-4FEE-ADC2-07ED3706B487}"/>
    <cellStyle name="40% - Accent2 7 2 3" xfId="12177" xr:uid="{2CFC1E16-28C5-479E-B4F4-68DFA7A23183}"/>
    <cellStyle name="40% - Accent2 7 2 4" xfId="20625" xr:uid="{ED4DDF1B-4E21-493C-857E-7CEC4F28BFC2}"/>
    <cellStyle name="40% - Accent2 7 2 5" xfId="29072" xr:uid="{8EAF4CE1-51DF-4561-B7CE-0113EBC42DDF}"/>
    <cellStyle name="40% - Accent2 7 3" xfId="5800" xr:uid="{00000000-0005-0000-0000-0000F9040000}"/>
    <cellStyle name="40% - Accent2 7 3 2" xfId="14250" xr:uid="{EF4A1C04-DB64-44D0-B52E-6A3D8E6A5D6A}"/>
    <cellStyle name="40% - Accent2 7 3 3" xfId="22697" xr:uid="{0975D59D-D766-45E6-88E1-C6DAD351BE8F}"/>
    <cellStyle name="40% - Accent2 7 3 4" xfId="31144" xr:uid="{877F28F8-D517-4B76-8E3B-28098FE12B52}"/>
    <cellStyle name="40% - Accent2 7 4" xfId="10032" xr:uid="{4DCB7144-3B1D-475E-A8F0-4812B300C33B}"/>
    <cellStyle name="40% - Accent2 7 5" xfId="18480" xr:uid="{99944B94-244D-449E-8B69-8571FD02DBA6}"/>
    <cellStyle name="40% - Accent2 7 6" xfId="26927" xr:uid="{76F600EB-C74D-4123-999C-A36A6F5CEF25}"/>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16B84F56-296F-45A7-BA52-0B0285912A1A}"/>
    <cellStyle name="40% - Accent2 8 2 2 3" xfId="25255" xr:uid="{81BCBAE2-25D4-403B-99BF-13FA6A23267D}"/>
    <cellStyle name="40% - Accent2 8 2 2 4" xfId="33702" xr:uid="{E7673BEA-D6D6-4381-B839-D9B63588724E}"/>
    <cellStyle name="40% - Accent2 8 2 3" xfId="12590" xr:uid="{B8EB7C30-2954-4592-BDCE-D37FEAF44BEA}"/>
    <cellStyle name="40% - Accent2 8 2 4" xfId="21038" xr:uid="{8DF815C8-C0D4-4778-A892-F527AE824E57}"/>
    <cellStyle name="40% - Accent2 8 2 5" xfId="29485" xr:uid="{B89C31FF-780C-4826-993E-317E778BEE6C}"/>
    <cellStyle name="40% - Accent2 8 3" xfId="6213" xr:uid="{00000000-0005-0000-0000-0000FD040000}"/>
    <cellStyle name="40% - Accent2 8 3 2" xfId="14663" xr:uid="{7A16B666-FC0C-4982-91C2-78F2B81633C7}"/>
    <cellStyle name="40% - Accent2 8 3 3" xfId="23110" xr:uid="{1DDE8CFA-13FF-47F6-9039-CEF97A57CFB5}"/>
    <cellStyle name="40% - Accent2 8 3 4" xfId="31557" xr:uid="{9FC076DD-6DDF-45D6-B8A4-D739B1AC8456}"/>
    <cellStyle name="40% - Accent2 8 4" xfId="10445" xr:uid="{A8D3800E-C2AC-47D2-9938-2A098D2F68FF}"/>
    <cellStyle name="40% - Accent2 8 5" xfId="18893" xr:uid="{5EAC9029-9157-4158-9D07-4F83381B2AE3}"/>
    <cellStyle name="40% - Accent2 8 6" xfId="27340" xr:uid="{42692858-9F8B-4E6A-B514-9F52F07B56E5}"/>
    <cellStyle name="40% - Accent2 9" xfId="2320" xr:uid="{00000000-0005-0000-0000-0000FE040000}"/>
    <cellStyle name="40% - Accent2 9 2" xfId="6626" xr:uid="{00000000-0005-0000-0000-0000FF040000}"/>
    <cellStyle name="40% - Accent2 9 2 2" xfId="15076" xr:uid="{BACBD2CE-A234-4438-B1C8-F9F9A68FC15D}"/>
    <cellStyle name="40% - Accent2 9 2 3" xfId="23523" xr:uid="{EB55BF6E-1034-4294-AA71-A843929119FB}"/>
    <cellStyle name="40% - Accent2 9 2 4" xfId="31970" xr:uid="{3C45A110-3464-4257-A9BF-BD1239A3BF4B}"/>
    <cellStyle name="40% - Accent2 9 3" xfId="10858" xr:uid="{03197888-D333-4809-A44A-18249819C354}"/>
    <cellStyle name="40% - Accent2 9 4" xfId="19306" xr:uid="{2AF4225F-2481-41D1-B5FF-62EAFA499931}"/>
    <cellStyle name="40% - Accent2 9 5" xfId="27753" xr:uid="{0174BDBE-E1DA-4A42-9581-1EB00CBB663B}"/>
    <cellStyle name="40% - Accent3" xfId="65" builtinId="39" customBuiltin="1"/>
    <cellStyle name="40% - Accent3 10" xfId="4568" xr:uid="{00000000-0005-0000-0000-000001050000}"/>
    <cellStyle name="40% - Accent3 10 2" xfId="13018" xr:uid="{A39DEC1A-BED9-4F57-9BD9-3D3C57EB6962}"/>
    <cellStyle name="40% - Accent3 10 3" xfId="21465" xr:uid="{76D066B8-CBBA-43F9-9953-6EE70BA26335}"/>
    <cellStyle name="40% - Accent3 10 4" xfId="29912" xr:uid="{0F02EFA0-52A6-4230-BF4F-25C1AABEE243}"/>
    <cellStyle name="40% - Accent3 11" xfId="8800" xr:uid="{6E4690AF-6A9F-435E-9A20-8F5E9ECC4230}"/>
    <cellStyle name="40% - Accent3 12" xfId="17248" xr:uid="{29351573-B487-4107-AD5E-F03D958C2E59}"/>
    <cellStyle name="40% - Accent3 13" xfId="25695" xr:uid="{94AACBFF-6EA9-47C4-8F69-44B4A7B6A9A0}"/>
    <cellStyle name="40% - Accent3 2" xfId="66" xr:uid="{00000000-0005-0000-0000-000002050000}"/>
    <cellStyle name="40% - Accent3 2 10" xfId="8801" xr:uid="{AAAF4A1E-474E-449A-83EF-E2AA7B57F977}"/>
    <cellStyle name="40% - Accent3 2 11" xfId="17249" xr:uid="{444FA26F-C31D-4D93-9F6A-DB6699F5F0A2}"/>
    <cellStyle name="40% - Accent3 2 12" xfId="25696" xr:uid="{A7377986-8359-4074-B627-23DAA94241C2}"/>
    <cellStyle name="40% - Accent3 2 2" xfId="67" xr:uid="{00000000-0005-0000-0000-000003050000}"/>
    <cellStyle name="40% - Accent3 2 2 10" xfId="17250" xr:uid="{ED40D94A-FBE8-4AC1-AEC3-71851C8EE3CB}"/>
    <cellStyle name="40% - Accent3 2 2 11" xfId="25697" xr:uid="{037B5358-FA83-4D3A-A3AB-C82CC51D7DE5}"/>
    <cellStyle name="40% - Accent3 2 2 2" xfId="68" xr:uid="{00000000-0005-0000-0000-000004050000}"/>
    <cellStyle name="40% - Accent3 2 2 2 10" xfId="25698" xr:uid="{758DA885-7335-4D42-8C0E-0A9547766EAB}"/>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27B39D58-59E1-4E19-8A43-139300582756}"/>
    <cellStyle name="40% - Accent3 2 2 2 2 2 2 3" xfId="24027" xr:uid="{B70F9375-65C1-487D-9D99-C26ED9BE7869}"/>
    <cellStyle name="40% - Accent3 2 2 2 2 2 2 4" xfId="32474" xr:uid="{825AD7E8-978B-44E9-9DCA-234A12D7F6C4}"/>
    <cellStyle name="40% - Accent3 2 2 2 2 2 3" xfId="11362" xr:uid="{845F7411-EFF6-453E-BB6B-EA26A40B4E3D}"/>
    <cellStyle name="40% - Accent3 2 2 2 2 2 4" xfId="19810" xr:uid="{C88552EB-5B8D-41EB-8CD6-A0064729F184}"/>
    <cellStyle name="40% - Accent3 2 2 2 2 2 5" xfId="28257" xr:uid="{AEBB9A8D-3AC9-4BDD-A324-7AAF44CA1660}"/>
    <cellStyle name="40% - Accent3 2 2 2 2 3" xfId="4985" xr:uid="{00000000-0005-0000-0000-000008050000}"/>
    <cellStyle name="40% - Accent3 2 2 2 2 3 2" xfId="13435" xr:uid="{02F16F3E-6D9C-4298-B1EC-67AFE263B8F6}"/>
    <cellStyle name="40% - Accent3 2 2 2 2 3 3" xfId="21882" xr:uid="{A9E1789D-B0C8-4039-9EE4-46D03CE16581}"/>
    <cellStyle name="40% - Accent3 2 2 2 2 3 4" xfId="30329" xr:uid="{D372A506-0EEC-469A-8040-386094EDBD23}"/>
    <cellStyle name="40% - Accent3 2 2 2 2 4" xfId="9217" xr:uid="{C74FB13B-54BA-4560-95AF-B998B89C7153}"/>
    <cellStyle name="40% - Accent3 2 2 2 2 5" xfId="17665" xr:uid="{3CF0B68C-6E76-47B7-8E6E-046672C1A67C}"/>
    <cellStyle name="40% - Accent3 2 2 2 2 6" xfId="26112" xr:uid="{1D837E55-9AC5-4196-A62C-DD5C420435AC}"/>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104B237C-0ED2-49B9-B450-673C25769F1D}"/>
    <cellStyle name="40% - Accent3 2 2 2 3 2 2 3" xfId="24440" xr:uid="{10D4A16C-4F64-4957-A1B8-42C0EEB63284}"/>
    <cellStyle name="40% - Accent3 2 2 2 3 2 2 4" xfId="32887" xr:uid="{73AA806E-8BC7-4112-94CF-5BC531AEE657}"/>
    <cellStyle name="40% - Accent3 2 2 2 3 2 3" xfId="11775" xr:uid="{537395BA-B61B-4491-9948-64CD9D1BA804}"/>
    <cellStyle name="40% - Accent3 2 2 2 3 2 4" xfId="20223" xr:uid="{5E43AA31-3E35-4977-9CCD-41438D0EBCD6}"/>
    <cellStyle name="40% - Accent3 2 2 2 3 2 5" xfId="28670" xr:uid="{6D1218E8-EC01-4038-BDFD-20078BF612B1}"/>
    <cellStyle name="40% - Accent3 2 2 2 3 3" xfId="5398" xr:uid="{00000000-0005-0000-0000-00000C050000}"/>
    <cellStyle name="40% - Accent3 2 2 2 3 3 2" xfId="13848" xr:uid="{37A3F880-441B-4E0E-AA4C-4E0FD9B658DC}"/>
    <cellStyle name="40% - Accent3 2 2 2 3 3 3" xfId="22295" xr:uid="{2F863070-DADF-4FFA-A420-C1AC0B44C6AB}"/>
    <cellStyle name="40% - Accent3 2 2 2 3 3 4" xfId="30742" xr:uid="{3ADD10FE-07AB-4709-A191-1693A27D9499}"/>
    <cellStyle name="40% - Accent3 2 2 2 3 4" xfId="9630" xr:uid="{F401E19C-D4C2-4C7C-A5C7-3C5DE7C558A8}"/>
    <cellStyle name="40% - Accent3 2 2 2 3 5" xfId="18078" xr:uid="{45F866FB-BC7F-4087-9BC5-64C8E692C91F}"/>
    <cellStyle name="40% - Accent3 2 2 2 3 6" xfId="26525" xr:uid="{5317DD59-40FB-4039-879F-5990A8764264}"/>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D299F141-36C9-4448-AC54-F3C63F2A75E7}"/>
    <cellStyle name="40% - Accent3 2 2 2 4 2 2 3" xfId="24853" xr:uid="{516877D3-9FAE-4B18-8C3B-F2FC9799245A}"/>
    <cellStyle name="40% - Accent3 2 2 2 4 2 2 4" xfId="33300" xr:uid="{9E5145ED-A99A-49B7-869B-70A88DCB5B48}"/>
    <cellStyle name="40% - Accent3 2 2 2 4 2 3" xfId="12188" xr:uid="{F38026ED-D7E4-4279-9C4F-34E02E081036}"/>
    <cellStyle name="40% - Accent3 2 2 2 4 2 4" xfId="20636" xr:uid="{7247A3EB-DAA3-43FE-ACA1-7172BFF205FE}"/>
    <cellStyle name="40% - Accent3 2 2 2 4 2 5" xfId="29083" xr:uid="{8CF90485-B483-4BA6-BA92-D96514C3E238}"/>
    <cellStyle name="40% - Accent3 2 2 2 4 3" xfId="5811" xr:uid="{00000000-0005-0000-0000-000010050000}"/>
    <cellStyle name="40% - Accent3 2 2 2 4 3 2" xfId="14261" xr:uid="{46B6919D-B225-49CD-A940-87AE73FE6623}"/>
    <cellStyle name="40% - Accent3 2 2 2 4 3 3" xfId="22708" xr:uid="{5F66EF97-3E8C-4991-A2CC-C2192F4145F0}"/>
    <cellStyle name="40% - Accent3 2 2 2 4 3 4" xfId="31155" xr:uid="{94B03090-0B45-4835-A926-DBFE07645047}"/>
    <cellStyle name="40% - Accent3 2 2 2 4 4" xfId="10043" xr:uid="{F596A534-C556-4A00-A294-E7FB07C0C285}"/>
    <cellStyle name="40% - Accent3 2 2 2 4 5" xfId="18491" xr:uid="{19396F9E-FDFE-49D3-BFE5-DDA97B277F98}"/>
    <cellStyle name="40% - Accent3 2 2 2 4 6" xfId="26938" xr:uid="{D0A7D3C4-9D0F-4FF4-98C5-030B2462A5E2}"/>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819914A6-4D54-490F-A5C7-EEF14FF2618C}"/>
    <cellStyle name="40% - Accent3 2 2 2 5 2 2 3" xfId="25266" xr:uid="{FB8A04A4-5278-4139-90C1-64ADEC06BD6D}"/>
    <cellStyle name="40% - Accent3 2 2 2 5 2 2 4" xfId="33713" xr:uid="{9379B7B5-3B66-431B-8DE7-5DBDAC80E847}"/>
    <cellStyle name="40% - Accent3 2 2 2 5 2 3" xfId="12601" xr:uid="{24D0D2B4-9AF3-477B-ACC0-96A8EC82EC14}"/>
    <cellStyle name="40% - Accent3 2 2 2 5 2 4" xfId="21049" xr:uid="{34E70085-F6B1-4C33-A684-3D383DFD6B88}"/>
    <cellStyle name="40% - Accent3 2 2 2 5 2 5" xfId="29496" xr:uid="{21326F4D-84B7-4343-9AC0-DB28E01EEAB7}"/>
    <cellStyle name="40% - Accent3 2 2 2 5 3" xfId="6224" xr:uid="{00000000-0005-0000-0000-000014050000}"/>
    <cellStyle name="40% - Accent3 2 2 2 5 3 2" xfId="14674" xr:uid="{000DBB09-ADFD-4D52-90CA-72B71A011A9A}"/>
    <cellStyle name="40% - Accent3 2 2 2 5 3 3" xfId="23121" xr:uid="{F314A8E5-FD81-49BE-B325-7F3DB43D8668}"/>
    <cellStyle name="40% - Accent3 2 2 2 5 3 4" xfId="31568" xr:uid="{8AF63C5A-5E5B-4942-84C9-386D789F9981}"/>
    <cellStyle name="40% - Accent3 2 2 2 5 4" xfId="10456" xr:uid="{8D05288A-81BC-40AB-9A82-70806510E4CB}"/>
    <cellStyle name="40% - Accent3 2 2 2 5 5" xfId="18904" xr:uid="{A8662182-0A2C-42F0-AFAB-14B34098A969}"/>
    <cellStyle name="40% - Accent3 2 2 2 5 6" xfId="27351" xr:uid="{373B867F-2B0F-46C9-B1AE-D076D9A5B93B}"/>
    <cellStyle name="40% - Accent3 2 2 2 6" xfId="2331" xr:uid="{00000000-0005-0000-0000-000015050000}"/>
    <cellStyle name="40% - Accent3 2 2 2 6 2" xfId="6637" xr:uid="{00000000-0005-0000-0000-000016050000}"/>
    <cellStyle name="40% - Accent3 2 2 2 6 2 2" xfId="15087" xr:uid="{BAF1A3E7-B958-4F1C-97C1-738033AB0662}"/>
    <cellStyle name="40% - Accent3 2 2 2 6 2 3" xfId="23534" xr:uid="{5B123CE9-FCE3-41B5-A37C-B87C0252C37E}"/>
    <cellStyle name="40% - Accent3 2 2 2 6 2 4" xfId="31981" xr:uid="{81B34FF0-3E37-4876-A161-87E349F45594}"/>
    <cellStyle name="40% - Accent3 2 2 2 6 3" xfId="10869" xr:uid="{E5AD1E23-FE71-451B-9C97-ABE356E2B9DF}"/>
    <cellStyle name="40% - Accent3 2 2 2 6 4" xfId="19317" xr:uid="{ACBECDF3-9FCB-4C6B-8B62-B2064A3A7694}"/>
    <cellStyle name="40% - Accent3 2 2 2 6 5" xfId="27764" xr:uid="{C8F49F18-86C3-4294-812F-1485AFDAB115}"/>
    <cellStyle name="40% - Accent3 2 2 2 7" xfId="4571" xr:uid="{00000000-0005-0000-0000-000017050000}"/>
    <cellStyle name="40% - Accent3 2 2 2 7 2" xfId="13021" xr:uid="{4AB1E9D2-061C-402B-B075-A717B9AD6C17}"/>
    <cellStyle name="40% - Accent3 2 2 2 7 3" xfId="21468" xr:uid="{32E6E58C-E1A3-41E5-ADE8-B392A5C1E40F}"/>
    <cellStyle name="40% - Accent3 2 2 2 7 4" xfId="29915" xr:uid="{DE93148D-28B1-4037-BE5F-EB7B023D1E91}"/>
    <cellStyle name="40% - Accent3 2 2 2 8" xfId="8803" xr:uid="{9B566200-C8E7-4843-AB13-FFD6A3F80067}"/>
    <cellStyle name="40% - Accent3 2 2 2 9" xfId="17251" xr:uid="{08F7E3B6-D98B-4412-B791-35BC9717D3B7}"/>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EBC675AC-850C-466D-A10A-3B62DDF964D7}"/>
    <cellStyle name="40% - Accent3 2 2 3 2 2 3" xfId="24026" xr:uid="{189471A4-5786-4688-8132-C03EE0FC4832}"/>
    <cellStyle name="40% - Accent3 2 2 3 2 2 4" xfId="32473" xr:uid="{5019710F-6C48-4774-91FE-22FE9C070300}"/>
    <cellStyle name="40% - Accent3 2 2 3 2 3" xfId="11361" xr:uid="{51F6462B-028C-4A5C-80C4-2FE5E55CA6F8}"/>
    <cellStyle name="40% - Accent3 2 2 3 2 4" xfId="19809" xr:uid="{2023FD50-C3B4-4403-A76C-99C9D501420D}"/>
    <cellStyle name="40% - Accent3 2 2 3 2 5" xfId="28256" xr:uid="{F67324F1-7B14-46B5-BA91-0AC9E108C0D8}"/>
    <cellStyle name="40% - Accent3 2 2 3 3" xfId="4984" xr:uid="{00000000-0005-0000-0000-00001B050000}"/>
    <cellStyle name="40% - Accent3 2 2 3 3 2" xfId="13434" xr:uid="{09278C90-60B4-499D-80F6-C6597B1FF58D}"/>
    <cellStyle name="40% - Accent3 2 2 3 3 3" xfId="21881" xr:uid="{5365657E-A7B1-4703-97FB-35D85919FFE8}"/>
    <cellStyle name="40% - Accent3 2 2 3 3 4" xfId="30328" xr:uid="{7A4E627F-B0ED-4B18-B45B-D84A9A412CF8}"/>
    <cellStyle name="40% - Accent3 2 2 3 4" xfId="9216" xr:uid="{AFC0BFA3-A59E-465F-9937-EE7B1E097E71}"/>
    <cellStyle name="40% - Accent3 2 2 3 5" xfId="17664" xr:uid="{A20D7BD5-969F-4BAA-B2CC-B2F3362C9ECB}"/>
    <cellStyle name="40% - Accent3 2 2 3 6" xfId="26111" xr:uid="{7E829DF4-A093-4620-B77C-73DBC44B5D9C}"/>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74440673-8580-40E4-8B72-023466B606E9}"/>
    <cellStyle name="40% - Accent3 2 2 4 2 2 3" xfId="24439" xr:uid="{987AE756-E5AB-47F4-9EAB-B5788D3061A7}"/>
    <cellStyle name="40% - Accent3 2 2 4 2 2 4" xfId="32886" xr:uid="{FE863031-4785-4682-8318-CB94256B769E}"/>
    <cellStyle name="40% - Accent3 2 2 4 2 3" xfId="11774" xr:uid="{CAF26D1B-249E-48C0-9578-3D3B49FDD5C5}"/>
    <cellStyle name="40% - Accent3 2 2 4 2 4" xfId="20222" xr:uid="{39660D85-318D-401C-8F84-6292468CEF69}"/>
    <cellStyle name="40% - Accent3 2 2 4 2 5" xfId="28669" xr:uid="{0188FA5B-CFAC-4783-BAA1-44D3F4304D87}"/>
    <cellStyle name="40% - Accent3 2 2 4 3" xfId="5397" xr:uid="{00000000-0005-0000-0000-00001F050000}"/>
    <cellStyle name="40% - Accent3 2 2 4 3 2" xfId="13847" xr:uid="{A5D316B1-74C8-489D-9148-F98DBFE07EBE}"/>
    <cellStyle name="40% - Accent3 2 2 4 3 3" xfId="22294" xr:uid="{AC371AB9-9FA0-4500-88F1-1898A213EDA9}"/>
    <cellStyle name="40% - Accent3 2 2 4 3 4" xfId="30741" xr:uid="{09C664EB-22D3-4EF6-9A3B-13DB93B0739E}"/>
    <cellStyle name="40% - Accent3 2 2 4 4" xfId="9629" xr:uid="{DCA605D5-8809-4820-9047-3EA6E453F8AA}"/>
    <cellStyle name="40% - Accent3 2 2 4 5" xfId="18077" xr:uid="{936915F4-88DF-43AD-83B5-3F8FF95AB080}"/>
    <cellStyle name="40% - Accent3 2 2 4 6" xfId="26524" xr:uid="{B4F0290E-6DF9-421E-958D-2B638DF55E69}"/>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74855A2B-52D9-4791-9C61-0BEE17A9CFC4}"/>
    <cellStyle name="40% - Accent3 2 2 5 2 2 3" xfId="24852" xr:uid="{C32F1300-9233-4721-BE13-94A770AC9BCD}"/>
    <cellStyle name="40% - Accent3 2 2 5 2 2 4" xfId="33299" xr:uid="{2F951574-D856-40A8-8699-A6892570968E}"/>
    <cellStyle name="40% - Accent3 2 2 5 2 3" xfId="12187" xr:uid="{67ECDC46-E93B-40C3-B25E-5FF87495F50B}"/>
    <cellStyle name="40% - Accent3 2 2 5 2 4" xfId="20635" xr:uid="{50F2AED4-5A0E-4859-A9DF-3E2D07A8CF73}"/>
    <cellStyle name="40% - Accent3 2 2 5 2 5" xfId="29082" xr:uid="{A4195062-3965-45B0-ADFA-5FC5BA79ABD9}"/>
    <cellStyle name="40% - Accent3 2 2 5 3" xfId="5810" xr:uid="{00000000-0005-0000-0000-000023050000}"/>
    <cellStyle name="40% - Accent3 2 2 5 3 2" xfId="14260" xr:uid="{EBCBFE2B-22D3-412E-9787-C4C2B01BC03E}"/>
    <cellStyle name="40% - Accent3 2 2 5 3 3" xfId="22707" xr:uid="{0B147468-8F55-48B3-9F9D-AB19CD630DF2}"/>
    <cellStyle name="40% - Accent3 2 2 5 3 4" xfId="31154" xr:uid="{D0E8AD9D-FD7A-422F-A54B-59E274F81F86}"/>
    <cellStyle name="40% - Accent3 2 2 5 4" xfId="10042" xr:uid="{CA78BA0D-B56E-4DC5-9658-ABFC08AEBEA1}"/>
    <cellStyle name="40% - Accent3 2 2 5 5" xfId="18490" xr:uid="{EBED426F-E4F7-47BF-8155-A080C8434B86}"/>
    <cellStyle name="40% - Accent3 2 2 5 6" xfId="26937" xr:uid="{8968A017-A62B-4A28-9588-DA802AB4631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6EF1A4FC-D431-4D6E-94EC-E754BCB0DAB2}"/>
    <cellStyle name="40% - Accent3 2 2 6 2 2 3" xfId="25265" xr:uid="{B12CD7AA-ABD8-4934-89B4-FB5D99F4A37E}"/>
    <cellStyle name="40% - Accent3 2 2 6 2 2 4" xfId="33712" xr:uid="{C4286513-5383-471A-8DBF-7AADB0C01A64}"/>
    <cellStyle name="40% - Accent3 2 2 6 2 3" xfId="12600" xr:uid="{89B19BA0-C59F-4DA2-9DD0-4A7CED7F3A8F}"/>
    <cellStyle name="40% - Accent3 2 2 6 2 4" xfId="21048" xr:uid="{16396FD6-90E2-4C15-AE61-FC11F584214C}"/>
    <cellStyle name="40% - Accent3 2 2 6 2 5" xfId="29495" xr:uid="{9FFC6CA7-32AB-4D04-BB13-63650D348739}"/>
    <cellStyle name="40% - Accent3 2 2 6 3" xfId="6223" xr:uid="{00000000-0005-0000-0000-000027050000}"/>
    <cellStyle name="40% - Accent3 2 2 6 3 2" xfId="14673" xr:uid="{6814F25E-910B-4AA4-BA00-AD205CDF5E23}"/>
    <cellStyle name="40% - Accent3 2 2 6 3 3" xfId="23120" xr:uid="{BC1F468F-6B6F-4792-BF7B-C3F38B6E9C5D}"/>
    <cellStyle name="40% - Accent3 2 2 6 3 4" xfId="31567" xr:uid="{422F606B-41B6-40DC-BFB6-0E8BD1B7C0BD}"/>
    <cellStyle name="40% - Accent3 2 2 6 4" xfId="10455" xr:uid="{D4E83449-CA6F-4EC3-A79A-A10743BD4C15}"/>
    <cellStyle name="40% - Accent3 2 2 6 5" xfId="18903" xr:uid="{7FE45D05-EFD6-4B39-9AC4-3E3C5A7EA953}"/>
    <cellStyle name="40% - Accent3 2 2 6 6" xfId="27350" xr:uid="{6161E13F-42AA-4EC6-889B-D7A49BED23AC}"/>
    <cellStyle name="40% - Accent3 2 2 7" xfId="2330" xr:uid="{00000000-0005-0000-0000-000028050000}"/>
    <cellStyle name="40% - Accent3 2 2 7 2" xfId="6636" xr:uid="{00000000-0005-0000-0000-000029050000}"/>
    <cellStyle name="40% - Accent3 2 2 7 2 2" xfId="15086" xr:uid="{2520D3A6-674F-402C-B46A-714F659A1F63}"/>
    <cellStyle name="40% - Accent3 2 2 7 2 3" xfId="23533" xr:uid="{027A2B3C-19EC-4CAE-8925-5C93752121F5}"/>
    <cellStyle name="40% - Accent3 2 2 7 2 4" xfId="31980" xr:uid="{CB141ED4-E9A1-47B8-A675-93483E373818}"/>
    <cellStyle name="40% - Accent3 2 2 7 3" xfId="10868" xr:uid="{1FCC9EC7-4394-44F1-9714-56353A0D75F0}"/>
    <cellStyle name="40% - Accent3 2 2 7 4" xfId="19316" xr:uid="{2F833174-13C0-4DC4-BE50-29314968AFD7}"/>
    <cellStyle name="40% - Accent3 2 2 7 5" xfId="27763" xr:uid="{8265E0EB-E304-4FB1-B853-0A0A301B38C5}"/>
    <cellStyle name="40% - Accent3 2 2 8" xfId="4570" xr:uid="{00000000-0005-0000-0000-00002A050000}"/>
    <cellStyle name="40% - Accent3 2 2 8 2" xfId="13020" xr:uid="{2C29C2F9-F347-487E-B6FF-B9DDC65A7C9B}"/>
    <cellStyle name="40% - Accent3 2 2 8 3" xfId="21467" xr:uid="{A5C10645-575D-4968-9AFE-B10311BECE38}"/>
    <cellStyle name="40% - Accent3 2 2 8 4" xfId="29914" xr:uid="{99F54350-7114-459C-9516-195D0A83CF0C}"/>
    <cellStyle name="40% - Accent3 2 2 9" xfId="8802" xr:uid="{2C053DEA-2A20-4FB7-8640-601BA6ED0E17}"/>
    <cellStyle name="40% - Accent3 2 3" xfId="69" xr:uid="{00000000-0005-0000-0000-00002B050000}"/>
    <cellStyle name="40% - Accent3 2 3 10" xfId="25699" xr:uid="{BB60513D-4D86-419E-A2AB-852606AE7761}"/>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1182BA99-C47E-46E6-8A77-F1F1299168F6}"/>
    <cellStyle name="40% - Accent3 2 3 2 2 2 3" xfId="24028" xr:uid="{97200C16-EEB7-4582-8197-DCCB721B805B}"/>
    <cellStyle name="40% - Accent3 2 3 2 2 2 4" xfId="32475" xr:uid="{5A18832F-B0AB-4AB5-897F-07F263F19828}"/>
    <cellStyle name="40% - Accent3 2 3 2 2 3" xfId="11363" xr:uid="{556718AC-D2A5-4394-9C22-37F6BB7857E7}"/>
    <cellStyle name="40% - Accent3 2 3 2 2 4" xfId="19811" xr:uid="{37282519-042C-4E6F-8779-4E01CB578B14}"/>
    <cellStyle name="40% - Accent3 2 3 2 2 5" xfId="28258" xr:uid="{7C03BCE1-0BFF-4C91-AAEA-93B49FB72655}"/>
    <cellStyle name="40% - Accent3 2 3 2 3" xfId="4986" xr:uid="{00000000-0005-0000-0000-00002F050000}"/>
    <cellStyle name="40% - Accent3 2 3 2 3 2" xfId="13436" xr:uid="{C7142F16-752A-453E-818E-648D5331F7C2}"/>
    <cellStyle name="40% - Accent3 2 3 2 3 3" xfId="21883" xr:uid="{4B192764-8588-4370-9ACA-B807DEFE8056}"/>
    <cellStyle name="40% - Accent3 2 3 2 3 4" xfId="30330" xr:uid="{F02F7B9C-110F-4870-ADBD-FBD0BCBC6575}"/>
    <cellStyle name="40% - Accent3 2 3 2 4" xfId="9218" xr:uid="{B345241C-BECE-4140-854F-0EED7AE523ED}"/>
    <cellStyle name="40% - Accent3 2 3 2 5" xfId="17666" xr:uid="{3F1FE6A1-1B64-4E1F-8255-070365E562A6}"/>
    <cellStyle name="40% - Accent3 2 3 2 6" xfId="26113" xr:uid="{C94E0D18-7A73-4C4D-844F-AF2957248ADD}"/>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BE1E6FFF-235F-4691-9CF8-A7F1397A1600}"/>
    <cellStyle name="40% - Accent3 2 3 3 2 2 3" xfId="24441" xr:uid="{4417A131-C8F4-4004-9180-DFF536F1CE2E}"/>
    <cellStyle name="40% - Accent3 2 3 3 2 2 4" xfId="32888" xr:uid="{CBABA5BE-0CF2-4E7B-A868-0DDCEDE47C9D}"/>
    <cellStyle name="40% - Accent3 2 3 3 2 3" xfId="11776" xr:uid="{E0791360-9179-4534-B360-3CEF58C59315}"/>
    <cellStyle name="40% - Accent3 2 3 3 2 4" xfId="20224" xr:uid="{C36E8ACE-412F-47B2-817D-95A16ACF6C84}"/>
    <cellStyle name="40% - Accent3 2 3 3 2 5" xfId="28671" xr:uid="{62285659-0F10-4DCA-AE59-6EEF3249363D}"/>
    <cellStyle name="40% - Accent3 2 3 3 3" xfId="5399" xr:uid="{00000000-0005-0000-0000-000033050000}"/>
    <cellStyle name="40% - Accent3 2 3 3 3 2" xfId="13849" xr:uid="{6CCC8ECE-4B6D-4625-8650-11AE5EE7D298}"/>
    <cellStyle name="40% - Accent3 2 3 3 3 3" xfId="22296" xr:uid="{2A1B65E1-1AE7-4426-9EC4-E6EEAF4BEAA0}"/>
    <cellStyle name="40% - Accent3 2 3 3 3 4" xfId="30743" xr:uid="{00CE30FB-328A-45B3-B575-9C6BC2BAA008}"/>
    <cellStyle name="40% - Accent3 2 3 3 4" xfId="9631" xr:uid="{813FDF9F-395B-4D72-9ED4-52E5E7AACEA3}"/>
    <cellStyle name="40% - Accent3 2 3 3 5" xfId="18079" xr:uid="{EAD1208B-EE04-4B98-9D1D-B8558816FFB0}"/>
    <cellStyle name="40% - Accent3 2 3 3 6" xfId="26526" xr:uid="{F2951645-982D-4A2B-839D-C24A84B2F8A9}"/>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38D0F79A-649F-4EB9-82B8-4051479781DF}"/>
    <cellStyle name="40% - Accent3 2 3 4 2 2 3" xfId="24854" xr:uid="{B9B50F99-5E24-494F-9879-046BF7EBDEED}"/>
    <cellStyle name="40% - Accent3 2 3 4 2 2 4" xfId="33301" xr:uid="{EFF7AC36-7FD1-42C1-90B1-E99FB71C7BF4}"/>
    <cellStyle name="40% - Accent3 2 3 4 2 3" xfId="12189" xr:uid="{F078B9ED-C625-4DF3-94D3-6E0232FEB544}"/>
    <cellStyle name="40% - Accent3 2 3 4 2 4" xfId="20637" xr:uid="{2B4D4EF7-0B9B-431F-B62E-DE806B955557}"/>
    <cellStyle name="40% - Accent3 2 3 4 2 5" xfId="29084" xr:uid="{1B2617BF-01E1-4730-BBB5-2FCB713C31A3}"/>
    <cellStyle name="40% - Accent3 2 3 4 3" xfId="5812" xr:uid="{00000000-0005-0000-0000-000037050000}"/>
    <cellStyle name="40% - Accent3 2 3 4 3 2" xfId="14262" xr:uid="{903F5206-2DEB-4477-8B97-714E8FEB4702}"/>
    <cellStyle name="40% - Accent3 2 3 4 3 3" xfId="22709" xr:uid="{37BD2BF8-DDC9-4A9D-A4A9-70952D6361E3}"/>
    <cellStyle name="40% - Accent3 2 3 4 3 4" xfId="31156" xr:uid="{2480DC98-F383-495C-A6CB-DF7C2B4FE020}"/>
    <cellStyle name="40% - Accent3 2 3 4 4" xfId="10044" xr:uid="{F7CB9C64-6751-4558-957F-097C07DF3EB6}"/>
    <cellStyle name="40% - Accent3 2 3 4 5" xfId="18492" xr:uid="{9BAAC135-62D4-4AC1-81B0-BF7F38302D18}"/>
    <cellStyle name="40% - Accent3 2 3 4 6" xfId="26939" xr:uid="{31E48A09-CFC7-4115-BBF6-D15F8DD891A0}"/>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41E79232-903A-49DF-B09E-403AF590B90B}"/>
    <cellStyle name="40% - Accent3 2 3 5 2 2 3" xfId="25267" xr:uid="{375BC2F0-56D4-4D03-B2B8-8F24C20CADE6}"/>
    <cellStyle name="40% - Accent3 2 3 5 2 2 4" xfId="33714" xr:uid="{A393FB68-ED47-4D69-8654-5DC182A7C3F1}"/>
    <cellStyle name="40% - Accent3 2 3 5 2 3" xfId="12602" xr:uid="{5792AD73-EEA2-489E-8738-3BC59341A322}"/>
    <cellStyle name="40% - Accent3 2 3 5 2 4" xfId="21050" xr:uid="{62AB1F42-BE23-4234-89FB-3F4D8DFFDDB1}"/>
    <cellStyle name="40% - Accent3 2 3 5 2 5" xfId="29497" xr:uid="{4398DADC-FDD4-4AD7-9D98-D883C1C67343}"/>
    <cellStyle name="40% - Accent3 2 3 5 3" xfId="6225" xr:uid="{00000000-0005-0000-0000-00003B050000}"/>
    <cellStyle name="40% - Accent3 2 3 5 3 2" xfId="14675" xr:uid="{DF24313F-D6CD-489B-A05E-79BE11F3D381}"/>
    <cellStyle name="40% - Accent3 2 3 5 3 3" xfId="23122" xr:uid="{5C2006E0-F6AE-4E87-9919-B08CEEAFF2A3}"/>
    <cellStyle name="40% - Accent3 2 3 5 3 4" xfId="31569" xr:uid="{4441D0C4-DEDF-4C1B-9237-E159663A1CEB}"/>
    <cellStyle name="40% - Accent3 2 3 5 4" xfId="10457" xr:uid="{925E928F-CFD7-4F97-B716-2A29CAFE0CF1}"/>
    <cellStyle name="40% - Accent3 2 3 5 5" xfId="18905" xr:uid="{1EBB4731-1D81-4691-8F74-6A3FDA02C2A1}"/>
    <cellStyle name="40% - Accent3 2 3 5 6" xfId="27352" xr:uid="{CB7E325D-3CA7-4B75-AB9F-1320C1F79A88}"/>
    <cellStyle name="40% - Accent3 2 3 6" xfId="2332" xr:uid="{00000000-0005-0000-0000-00003C050000}"/>
    <cellStyle name="40% - Accent3 2 3 6 2" xfId="6638" xr:uid="{00000000-0005-0000-0000-00003D050000}"/>
    <cellStyle name="40% - Accent3 2 3 6 2 2" xfId="15088" xr:uid="{668145B5-6F99-4D1E-9C7A-853262B8FDCC}"/>
    <cellStyle name="40% - Accent3 2 3 6 2 3" xfId="23535" xr:uid="{74282713-F116-4FC3-8CFE-2469CD09D464}"/>
    <cellStyle name="40% - Accent3 2 3 6 2 4" xfId="31982" xr:uid="{58C9C007-E0D1-4060-BB6F-194C64D47819}"/>
    <cellStyle name="40% - Accent3 2 3 6 3" xfId="10870" xr:uid="{F92A070F-D200-4A0D-84E2-D0C1C2E2A9BE}"/>
    <cellStyle name="40% - Accent3 2 3 6 4" xfId="19318" xr:uid="{D83236D6-B1B3-403C-8C16-97D869B557C1}"/>
    <cellStyle name="40% - Accent3 2 3 6 5" xfId="27765" xr:uid="{A0B3620A-6E89-4D67-9203-6D9F401A0760}"/>
    <cellStyle name="40% - Accent3 2 3 7" xfId="4572" xr:uid="{00000000-0005-0000-0000-00003E050000}"/>
    <cellStyle name="40% - Accent3 2 3 7 2" xfId="13022" xr:uid="{2D3E7ADB-78AC-4E69-B1B8-57C00490032D}"/>
    <cellStyle name="40% - Accent3 2 3 7 3" xfId="21469" xr:uid="{BCBD43F9-2C06-4ACF-94CC-8DAF589FE005}"/>
    <cellStyle name="40% - Accent3 2 3 7 4" xfId="29916" xr:uid="{6A1C36CD-9A90-4968-9D4A-123C57E061F5}"/>
    <cellStyle name="40% - Accent3 2 3 8" xfId="8804" xr:uid="{A5626F0F-21B2-4FA3-8B82-3BB6E8A4F094}"/>
    <cellStyle name="40% - Accent3 2 3 9" xfId="17252" xr:uid="{52949C7D-CADB-4FFC-8136-1AE32B9E5985}"/>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A39A2D97-93ED-4F53-A8F2-A356CC19E182}"/>
    <cellStyle name="40% - Accent3 2 4 2 2 3" xfId="24025" xr:uid="{F0D46F7C-8ABE-4D77-B2F0-0842839A0E9E}"/>
    <cellStyle name="40% - Accent3 2 4 2 2 4" xfId="32472" xr:uid="{FF8858FF-7AA2-4067-888F-40A3501592C6}"/>
    <cellStyle name="40% - Accent3 2 4 2 3" xfId="11360" xr:uid="{B98208EE-7400-4E2A-8051-49BFF3F6E75A}"/>
    <cellStyle name="40% - Accent3 2 4 2 4" xfId="19808" xr:uid="{EABCAB93-B8D7-4D14-949F-F2E697CEBB23}"/>
    <cellStyle name="40% - Accent3 2 4 2 5" xfId="28255" xr:uid="{221D63A2-481E-490F-8BDD-73F6DAF0E776}"/>
    <cellStyle name="40% - Accent3 2 4 3" xfId="4983" xr:uid="{00000000-0005-0000-0000-000042050000}"/>
    <cellStyle name="40% - Accent3 2 4 3 2" xfId="13433" xr:uid="{08BFA8D4-1F7F-4281-BAA4-2BA1A02EC60B}"/>
    <cellStyle name="40% - Accent3 2 4 3 3" xfId="21880" xr:uid="{576C13ED-1769-4867-9322-E75708781C62}"/>
    <cellStyle name="40% - Accent3 2 4 3 4" xfId="30327" xr:uid="{BEA6CC70-5C92-4184-BDEF-6C5E1B426285}"/>
    <cellStyle name="40% - Accent3 2 4 4" xfId="9215" xr:uid="{899DA2B0-C432-4809-AE10-591C388CBA99}"/>
    <cellStyle name="40% - Accent3 2 4 5" xfId="17663" xr:uid="{9C138F02-C8C4-4EB0-A7E1-A79D63625529}"/>
    <cellStyle name="40% - Accent3 2 4 6" xfId="26110" xr:uid="{194F14A9-E3A3-4A20-AD14-2979CFDDF319}"/>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990B6E12-79A7-49C4-BAAC-7A1477D9AA23}"/>
    <cellStyle name="40% - Accent3 2 5 2 2 3" xfId="24438" xr:uid="{4B6E72DD-9E3C-44E3-9A9F-B3CE865CEDD5}"/>
    <cellStyle name="40% - Accent3 2 5 2 2 4" xfId="32885" xr:uid="{36005916-CBB1-4403-A6AB-5375702216FA}"/>
    <cellStyle name="40% - Accent3 2 5 2 3" xfId="11773" xr:uid="{F6F1C5CD-E348-429A-8177-35F8CBC6AFAF}"/>
    <cellStyle name="40% - Accent3 2 5 2 4" xfId="20221" xr:uid="{B35F9E38-702E-421D-8B5B-265195B570CD}"/>
    <cellStyle name="40% - Accent3 2 5 2 5" xfId="28668" xr:uid="{6CEAB8D9-FB1B-4BC6-B03F-B494A309000C}"/>
    <cellStyle name="40% - Accent3 2 5 3" xfId="5396" xr:uid="{00000000-0005-0000-0000-000046050000}"/>
    <cellStyle name="40% - Accent3 2 5 3 2" xfId="13846" xr:uid="{42F82228-8A56-4670-AB0B-F5B01FFC3108}"/>
    <cellStyle name="40% - Accent3 2 5 3 3" xfId="22293" xr:uid="{FA60739D-79BF-4D3D-AB5A-C3C45B0811CF}"/>
    <cellStyle name="40% - Accent3 2 5 3 4" xfId="30740" xr:uid="{673C9FFC-27A7-4D6E-95C4-6C4A0ADEB2AE}"/>
    <cellStyle name="40% - Accent3 2 5 4" xfId="9628" xr:uid="{60CAB7C7-169A-4CB2-9D7E-32F824BA012D}"/>
    <cellStyle name="40% - Accent3 2 5 5" xfId="18076" xr:uid="{4507F52B-6348-4604-8088-5FA6B4164390}"/>
    <cellStyle name="40% - Accent3 2 5 6" xfId="26523" xr:uid="{2E927AB2-2E47-4F1F-B604-B74BC9737ED7}"/>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7D5B590D-414E-4AE5-9196-614945BDA5C2}"/>
    <cellStyle name="40% - Accent3 2 6 2 2 3" xfId="24851" xr:uid="{34051948-9D74-4738-9568-423D7EA48B0A}"/>
    <cellStyle name="40% - Accent3 2 6 2 2 4" xfId="33298" xr:uid="{BE5D1D34-F7D3-4F1A-862B-ABC184AD0A25}"/>
    <cellStyle name="40% - Accent3 2 6 2 3" xfId="12186" xr:uid="{B262FF0A-7967-4A54-A3C3-9D14FB22823E}"/>
    <cellStyle name="40% - Accent3 2 6 2 4" xfId="20634" xr:uid="{8A747CD7-95CC-4038-AE42-D33E608C4F21}"/>
    <cellStyle name="40% - Accent3 2 6 2 5" xfId="29081" xr:uid="{2A29AEE1-BCAF-4DC3-B834-209DBDDA51F3}"/>
    <cellStyle name="40% - Accent3 2 6 3" xfId="5809" xr:uid="{00000000-0005-0000-0000-00004A050000}"/>
    <cellStyle name="40% - Accent3 2 6 3 2" xfId="14259" xr:uid="{65B07E52-1728-4763-A396-89910EF5BEB0}"/>
    <cellStyle name="40% - Accent3 2 6 3 3" xfId="22706" xr:uid="{FE92DBB3-91FF-4306-836B-E73AB4DBDD2C}"/>
    <cellStyle name="40% - Accent3 2 6 3 4" xfId="31153" xr:uid="{FC8FCE2F-8E4C-472D-A637-AEEEDC82F30E}"/>
    <cellStyle name="40% - Accent3 2 6 4" xfId="10041" xr:uid="{4AC77D97-FF35-415C-B4F7-BA6CA30AD924}"/>
    <cellStyle name="40% - Accent3 2 6 5" xfId="18489" xr:uid="{6B002177-9C1E-491E-BA94-8A54C1434038}"/>
    <cellStyle name="40% - Accent3 2 6 6" xfId="26936" xr:uid="{8E1A887C-8A6F-4FA2-AEB3-973E49F8EF25}"/>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F44778C4-D316-4B74-B6CB-8AFA36486834}"/>
    <cellStyle name="40% - Accent3 2 7 2 2 3" xfId="25264" xr:uid="{0F941269-9DB9-40FF-BE39-2776853B7491}"/>
    <cellStyle name="40% - Accent3 2 7 2 2 4" xfId="33711" xr:uid="{36B47D51-A49D-45BD-BCB0-4459453F63CB}"/>
    <cellStyle name="40% - Accent3 2 7 2 3" xfId="12599" xr:uid="{04F7C923-B9F2-4807-86C2-099C52F36648}"/>
    <cellStyle name="40% - Accent3 2 7 2 4" xfId="21047" xr:uid="{43653685-1E09-4F16-B927-280A74D711D5}"/>
    <cellStyle name="40% - Accent3 2 7 2 5" xfId="29494" xr:uid="{BA0145A7-2EA3-4E50-8CBE-68F746A5760B}"/>
    <cellStyle name="40% - Accent3 2 7 3" xfId="6222" xr:uid="{00000000-0005-0000-0000-00004E050000}"/>
    <cellStyle name="40% - Accent3 2 7 3 2" xfId="14672" xr:uid="{6DDC9048-E58D-4E66-98EA-0DB6EF77FE8C}"/>
    <cellStyle name="40% - Accent3 2 7 3 3" xfId="23119" xr:uid="{D38E8415-8C02-48BF-809D-A72BC2026714}"/>
    <cellStyle name="40% - Accent3 2 7 3 4" xfId="31566" xr:uid="{F0FDAEE2-09CA-4E4B-9653-5C6B7A7340B4}"/>
    <cellStyle name="40% - Accent3 2 7 4" xfId="10454" xr:uid="{1260F279-E43B-4A98-B930-0B8B6687B208}"/>
    <cellStyle name="40% - Accent3 2 7 5" xfId="18902" xr:uid="{C56350A3-C70C-4CB0-A2AE-7D0515FABCE5}"/>
    <cellStyle name="40% - Accent3 2 7 6" xfId="27349" xr:uid="{FFA71A8B-699F-4ABD-BC3F-CA99A17BCCD3}"/>
    <cellStyle name="40% - Accent3 2 8" xfId="2329" xr:uid="{00000000-0005-0000-0000-00004F050000}"/>
    <cellStyle name="40% - Accent3 2 8 2" xfId="6635" xr:uid="{00000000-0005-0000-0000-000050050000}"/>
    <cellStyle name="40% - Accent3 2 8 2 2" xfId="15085" xr:uid="{399C9A9A-BF40-4573-8B24-A633A1174F70}"/>
    <cellStyle name="40% - Accent3 2 8 2 3" xfId="23532" xr:uid="{B3683985-FF03-43E5-B60D-ECB4DD47BA5A}"/>
    <cellStyle name="40% - Accent3 2 8 2 4" xfId="31979" xr:uid="{C7730A62-817A-4BB7-990D-EF21A69A2425}"/>
    <cellStyle name="40% - Accent3 2 8 3" xfId="10867" xr:uid="{0E4E9D68-F7F8-4038-9B1F-973F47091F42}"/>
    <cellStyle name="40% - Accent3 2 8 4" xfId="19315" xr:uid="{968A7B76-A5B1-4AA5-9D7E-B5E9DDF17110}"/>
    <cellStyle name="40% - Accent3 2 8 5" xfId="27762" xr:uid="{A1E301CB-7D52-4E54-B66A-553C628047BC}"/>
    <cellStyle name="40% - Accent3 2 9" xfId="4569" xr:uid="{00000000-0005-0000-0000-000051050000}"/>
    <cellStyle name="40% - Accent3 2 9 2" xfId="13019" xr:uid="{3E9314B4-CD7C-425F-84DA-55020A527C3C}"/>
    <cellStyle name="40% - Accent3 2 9 3" xfId="21466" xr:uid="{2498A213-2CEB-4589-86F6-2202D3B9CB78}"/>
    <cellStyle name="40% - Accent3 2 9 4" xfId="29913" xr:uid="{22FAFB5A-4156-4F26-A69D-5B01FEBBFEF9}"/>
    <cellStyle name="40% - Accent3 3" xfId="70" xr:uid="{00000000-0005-0000-0000-000052050000}"/>
    <cellStyle name="40% - Accent3 3 10" xfId="17253" xr:uid="{7844959E-D511-4C2E-8DE0-036735F37FA5}"/>
    <cellStyle name="40% - Accent3 3 11" xfId="25700" xr:uid="{185E1276-6314-4C56-9021-831F625289A8}"/>
    <cellStyle name="40% - Accent3 3 2" xfId="71" xr:uid="{00000000-0005-0000-0000-000053050000}"/>
    <cellStyle name="40% - Accent3 3 2 10" xfId="25701" xr:uid="{48E9E473-5D50-4563-8BA9-1D8703B42E3D}"/>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6612ADD8-7267-4541-846E-33A490C92DEA}"/>
    <cellStyle name="40% - Accent3 3 2 2 2 2 3" xfId="24030" xr:uid="{D2D94E15-834F-4FB4-A22B-8CC1A41B16E5}"/>
    <cellStyle name="40% - Accent3 3 2 2 2 2 4" xfId="32477" xr:uid="{1DD607D3-91DA-45F0-BD5B-6E0CCCBFEFF0}"/>
    <cellStyle name="40% - Accent3 3 2 2 2 3" xfId="11365" xr:uid="{ECF01D17-4FF9-45A0-AF4B-09B0E3E9BAA7}"/>
    <cellStyle name="40% - Accent3 3 2 2 2 4" xfId="19813" xr:uid="{01F5FBC2-EA87-4325-9979-A2D653D45C7B}"/>
    <cellStyle name="40% - Accent3 3 2 2 2 5" xfId="28260" xr:uid="{0958E406-A23F-4717-AD9A-98FB312D35D1}"/>
    <cellStyle name="40% - Accent3 3 2 2 3" xfId="4988" xr:uid="{00000000-0005-0000-0000-000057050000}"/>
    <cellStyle name="40% - Accent3 3 2 2 3 2" xfId="13438" xr:uid="{758479D6-A37C-4788-9210-74D29AA6488A}"/>
    <cellStyle name="40% - Accent3 3 2 2 3 3" xfId="21885" xr:uid="{4C3A758E-AA15-471D-A7A8-D8A1C4414785}"/>
    <cellStyle name="40% - Accent3 3 2 2 3 4" xfId="30332" xr:uid="{66071B04-EBA2-4AAE-A1BA-D938BE07DCCE}"/>
    <cellStyle name="40% - Accent3 3 2 2 4" xfId="9220" xr:uid="{6BF99F98-ADC3-4AA7-A618-A63FD51A0605}"/>
    <cellStyle name="40% - Accent3 3 2 2 5" xfId="17668" xr:uid="{2B30A0C3-ABFB-460C-A89F-9B01CAD81BBF}"/>
    <cellStyle name="40% - Accent3 3 2 2 6" xfId="26115" xr:uid="{20B3DE26-36F3-4D5C-90D8-1B92DD718A73}"/>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CC938603-BF69-48FB-BC15-4E6655F9F95F}"/>
    <cellStyle name="40% - Accent3 3 2 3 2 2 3" xfId="24443" xr:uid="{02D5F3B5-AE1D-4FB8-BEB9-63980C0A1391}"/>
    <cellStyle name="40% - Accent3 3 2 3 2 2 4" xfId="32890" xr:uid="{C0123F75-1BD4-4185-B084-2C6B6447255A}"/>
    <cellStyle name="40% - Accent3 3 2 3 2 3" xfId="11778" xr:uid="{3D42AD28-485B-481B-A640-A2B524561C9A}"/>
    <cellStyle name="40% - Accent3 3 2 3 2 4" xfId="20226" xr:uid="{FB178249-B65B-4B1C-B185-837DD05FC87C}"/>
    <cellStyle name="40% - Accent3 3 2 3 2 5" xfId="28673" xr:uid="{771CA7BE-212C-49AB-A90A-968915420EC0}"/>
    <cellStyle name="40% - Accent3 3 2 3 3" xfId="5401" xr:uid="{00000000-0005-0000-0000-00005B050000}"/>
    <cellStyle name="40% - Accent3 3 2 3 3 2" xfId="13851" xr:uid="{9D551545-0E4A-44D4-B143-23CD4CC79CBA}"/>
    <cellStyle name="40% - Accent3 3 2 3 3 3" xfId="22298" xr:uid="{DA41D7DE-8439-404E-AFBD-C462DFFD4515}"/>
    <cellStyle name="40% - Accent3 3 2 3 3 4" xfId="30745" xr:uid="{FB268B2F-ECC1-425E-9AAF-8F1A5D263AD1}"/>
    <cellStyle name="40% - Accent3 3 2 3 4" xfId="9633" xr:uid="{6BBC7F7E-4340-4CA4-859D-C8A3E35A291C}"/>
    <cellStyle name="40% - Accent3 3 2 3 5" xfId="18081" xr:uid="{4DCF5743-6F51-4A03-8D04-66C4F0E7CEE2}"/>
    <cellStyle name="40% - Accent3 3 2 3 6" xfId="26528" xr:uid="{B815019D-DF62-416F-AF21-DF7A299C7DD9}"/>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251F1515-0523-490D-8C1C-0E6C8D667298}"/>
    <cellStyle name="40% - Accent3 3 2 4 2 2 3" xfId="24856" xr:uid="{9FA4ADA3-1DF2-485A-8484-FACF072E4C23}"/>
    <cellStyle name="40% - Accent3 3 2 4 2 2 4" xfId="33303" xr:uid="{A2A3C55A-F685-4756-9B41-82D77601D87A}"/>
    <cellStyle name="40% - Accent3 3 2 4 2 3" xfId="12191" xr:uid="{FF832B46-77E1-4404-B56F-78F8A341ECAF}"/>
    <cellStyle name="40% - Accent3 3 2 4 2 4" xfId="20639" xr:uid="{5F80BB93-BF03-447F-9A63-15A42FAE9D33}"/>
    <cellStyle name="40% - Accent3 3 2 4 2 5" xfId="29086" xr:uid="{A549DBB4-2A11-4227-A5E2-86B2EB6109F1}"/>
    <cellStyle name="40% - Accent3 3 2 4 3" xfId="5814" xr:uid="{00000000-0005-0000-0000-00005F050000}"/>
    <cellStyle name="40% - Accent3 3 2 4 3 2" xfId="14264" xr:uid="{43B2911D-98A3-4DF2-9B76-32A63CDD316C}"/>
    <cellStyle name="40% - Accent3 3 2 4 3 3" xfId="22711" xr:uid="{BCF2CD45-5E6B-4200-9102-55F90B59D097}"/>
    <cellStyle name="40% - Accent3 3 2 4 3 4" xfId="31158" xr:uid="{455E84FD-EAB6-4374-8ADA-83C1DD4FDD24}"/>
    <cellStyle name="40% - Accent3 3 2 4 4" xfId="10046" xr:uid="{D30818D2-7734-432E-ADC9-CB949EC31C34}"/>
    <cellStyle name="40% - Accent3 3 2 4 5" xfId="18494" xr:uid="{7BFBA119-4177-4256-8120-086B5A966AEF}"/>
    <cellStyle name="40% - Accent3 3 2 4 6" xfId="26941" xr:uid="{7C2AB881-84C1-4F37-A3E0-1B70FA7F16C9}"/>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8B14D7EB-D02B-4F1A-AD00-96AAD2EDF02C}"/>
    <cellStyle name="40% - Accent3 3 2 5 2 2 3" xfId="25269" xr:uid="{ED82E7DA-0ABA-4BBF-AA16-33B26565031C}"/>
    <cellStyle name="40% - Accent3 3 2 5 2 2 4" xfId="33716" xr:uid="{8F41DB51-720B-4B5B-A722-9699C94AF90A}"/>
    <cellStyle name="40% - Accent3 3 2 5 2 3" xfId="12604" xr:uid="{756CF47E-8B0A-4246-B2D5-BA2444A8C044}"/>
    <cellStyle name="40% - Accent3 3 2 5 2 4" xfId="21052" xr:uid="{C54B0DA5-7740-4689-8D93-0C9531150E67}"/>
    <cellStyle name="40% - Accent3 3 2 5 2 5" xfId="29499" xr:uid="{AD5218C3-8F97-46E4-8ED3-A2BB64657D66}"/>
    <cellStyle name="40% - Accent3 3 2 5 3" xfId="6227" xr:uid="{00000000-0005-0000-0000-000063050000}"/>
    <cellStyle name="40% - Accent3 3 2 5 3 2" xfId="14677" xr:uid="{B99AD0EC-2553-409A-8DA9-F1D254BDA255}"/>
    <cellStyle name="40% - Accent3 3 2 5 3 3" xfId="23124" xr:uid="{F552E381-FB41-4219-BCA9-2FDEC00DFD6E}"/>
    <cellStyle name="40% - Accent3 3 2 5 3 4" xfId="31571" xr:uid="{EA0EAF0B-CF1D-400E-B670-81CF9885BECE}"/>
    <cellStyle name="40% - Accent3 3 2 5 4" xfId="10459" xr:uid="{508575C5-C7F6-4BD1-A1C0-440BA0BBFBD2}"/>
    <cellStyle name="40% - Accent3 3 2 5 5" xfId="18907" xr:uid="{A0959C75-EC6C-473E-8F37-EAA741723A92}"/>
    <cellStyle name="40% - Accent3 3 2 5 6" xfId="27354" xr:uid="{ABB9BEAF-2DFF-409E-ACC6-E7741BB699D1}"/>
    <cellStyle name="40% - Accent3 3 2 6" xfId="2334" xr:uid="{00000000-0005-0000-0000-000064050000}"/>
    <cellStyle name="40% - Accent3 3 2 6 2" xfId="6640" xr:uid="{00000000-0005-0000-0000-000065050000}"/>
    <cellStyle name="40% - Accent3 3 2 6 2 2" xfId="15090" xr:uid="{BF1D0FCB-E7AB-4112-B5E6-32F329A01781}"/>
    <cellStyle name="40% - Accent3 3 2 6 2 3" xfId="23537" xr:uid="{36275BE4-5BA6-4543-82FC-4D2FF20C1535}"/>
    <cellStyle name="40% - Accent3 3 2 6 2 4" xfId="31984" xr:uid="{D532345A-93BB-4473-9367-6C10C9397614}"/>
    <cellStyle name="40% - Accent3 3 2 6 3" xfId="10872" xr:uid="{35454949-C72C-44C2-B855-55A1C449B37F}"/>
    <cellStyle name="40% - Accent3 3 2 6 4" xfId="19320" xr:uid="{172D1BAA-F076-4C0D-8572-D6FA9B85BB54}"/>
    <cellStyle name="40% - Accent3 3 2 6 5" xfId="27767" xr:uid="{B2C52039-0705-4444-8568-708910ABBAEF}"/>
    <cellStyle name="40% - Accent3 3 2 7" xfId="4574" xr:uid="{00000000-0005-0000-0000-000066050000}"/>
    <cellStyle name="40% - Accent3 3 2 7 2" xfId="13024" xr:uid="{72DCDB92-E85E-42DC-9259-826D211C408F}"/>
    <cellStyle name="40% - Accent3 3 2 7 3" xfId="21471" xr:uid="{B2A59FF4-E8F7-4A97-A075-CD8C6E54E64A}"/>
    <cellStyle name="40% - Accent3 3 2 7 4" xfId="29918" xr:uid="{BE6096E3-BDB5-417D-A6CF-28CDA431BF8C}"/>
    <cellStyle name="40% - Accent3 3 2 8" xfId="8806" xr:uid="{5A9E6266-BEF2-47BF-B5A9-B24D2CB31A33}"/>
    <cellStyle name="40% - Accent3 3 2 9" xfId="17254" xr:uid="{1FB16289-2F3F-4BD6-A8BE-C30F67FC334D}"/>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4BCD5B9C-200B-4EAC-B808-2F86F0DBA83E}"/>
    <cellStyle name="40% - Accent3 3 3 2 2 3" xfId="24029" xr:uid="{28B455E7-5E3D-4C38-ABC2-0D3A7514971A}"/>
    <cellStyle name="40% - Accent3 3 3 2 2 4" xfId="32476" xr:uid="{E0F3B415-DB92-4E5E-BDBF-79FFF328D247}"/>
    <cellStyle name="40% - Accent3 3 3 2 3" xfId="11364" xr:uid="{7D71C495-21C9-45F8-BE02-8BB7B80CE134}"/>
    <cellStyle name="40% - Accent3 3 3 2 4" xfId="19812" xr:uid="{F1FE990C-F953-4180-8396-570AB29E2926}"/>
    <cellStyle name="40% - Accent3 3 3 2 5" xfId="28259" xr:uid="{C4174E6A-AC2B-44C3-AF99-B15A5A988399}"/>
    <cellStyle name="40% - Accent3 3 3 3" xfId="4987" xr:uid="{00000000-0005-0000-0000-00006A050000}"/>
    <cellStyle name="40% - Accent3 3 3 3 2" xfId="13437" xr:uid="{4E24A55A-5AD3-4112-BAB3-CD7CD22C9EF0}"/>
    <cellStyle name="40% - Accent3 3 3 3 3" xfId="21884" xr:uid="{E926FBD1-C9CE-4CEA-BA99-29BC47A1D6FB}"/>
    <cellStyle name="40% - Accent3 3 3 3 4" xfId="30331" xr:uid="{86F9EBEE-F7B0-4534-9857-FC00002FDD0C}"/>
    <cellStyle name="40% - Accent3 3 3 4" xfId="9219" xr:uid="{F15F2C06-3394-478C-AC25-67797920D321}"/>
    <cellStyle name="40% - Accent3 3 3 5" xfId="17667" xr:uid="{2D121325-F9F8-4EDD-A0EC-018D62A64A11}"/>
    <cellStyle name="40% - Accent3 3 3 6" xfId="26114" xr:uid="{4145B9EB-7CD5-47D5-BCCF-712A93B32F92}"/>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D532104C-623A-48E9-8714-4C76D5E95E46}"/>
    <cellStyle name="40% - Accent3 3 4 2 2 3" xfId="24442" xr:uid="{DD5CA585-25CC-41EF-824B-00EDA1EE45E2}"/>
    <cellStyle name="40% - Accent3 3 4 2 2 4" xfId="32889" xr:uid="{09EEDEF7-1D39-48B1-9E88-B48140455690}"/>
    <cellStyle name="40% - Accent3 3 4 2 3" xfId="11777" xr:uid="{AD11CA98-3F7B-4341-A4DC-7482035A0A75}"/>
    <cellStyle name="40% - Accent3 3 4 2 4" xfId="20225" xr:uid="{5D3F8AB3-733C-4432-8E5A-9943A79C9859}"/>
    <cellStyle name="40% - Accent3 3 4 2 5" xfId="28672" xr:uid="{4618118A-3B59-4BE8-947D-9B12C17E9998}"/>
    <cellStyle name="40% - Accent3 3 4 3" xfId="5400" xr:uid="{00000000-0005-0000-0000-00006E050000}"/>
    <cellStyle name="40% - Accent3 3 4 3 2" xfId="13850" xr:uid="{CC06A54B-B986-478B-8D56-6B7A22CA8C4B}"/>
    <cellStyle name="40% - Accent3 3 4 3 3" xfId="22297" xr:uid="{9DA7ACD4-76A4-4ABB-833C-7B3131218856}"/>
    <cellStyle name="40% - Accent3 3 4 3 4" xfId="30744" xr:uid="{6DF3F2FA-1B0D-4EB2-A6E6-0BF99704D44C}"/>
    <cellStyle name="40% - Accent3 3 4 4" xfId="9632" xr:uid="{DBC2E923-4905-4228-BEDA-211CA53BFA04}"/>
    <cellStyle name="40% - Accent3 3 4 5" xfId="18080" xr:uid="{924AE364-5444-4C01-8C0A-8FDD17DF07A8}"/>
    <cellStyle name="40% - Accent3 3 4 6" xfId="26527" xr:uid="{A110B8E4-C795-4A16-95DB-FEE10B314111}"/>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4053788B-3ED9-4EFB-8032-338C724B7F80}"/>
    <cellStyle name="40% - Accent3 3 5 2 2 3" xfId="24855" xr:uid="{6C541731-CE27-46DA-8F67-997CAE2A575D}"/>
    <cellStyle name="40% - Accent3 3 5 2 2 4" xfId="33302" xr:uid="{AAF98DD4-9472-489F-BE31-CD9338C4780E}"/>
    <cellStyle name="40% - Accent3 3 5 2 3" xfId="12190" xr:uid="{F16330E8-1797-4A79-A1EA-A01C0A7C05EF}"/>
    <cellStyle name="40% - Accent3 3 5 2 4" xfId="20638" xr:uid="{F5900887-8CEB-4267-ADFA-1B096A74C64F}"/>
    <cellStyle name="40% - Accent3 3 5 2 5" xfId="29085" xr:uid="{03D48AD9-0690-485B-B5C6-8A27C347059B}"/>
    <cellStyle name="40% - Accent3 3 5 3" xfId="5813" xr:uid="{00000000-0005-0000-0000-000072050000}"/>
    <cellStyle name="40% - Accent3 3 5 3 2" xfId="14263" xr:uid="{95CE6495-A365-4110-B9A2-B4032A85BE89}"/>
    <cellStyle name="40% - Accent3 3 5 3 3" xfId="22710" xr:uid="{2F539BFA-00CB-4732-BAAB-0E9A54ECC534}"/>
    <cellStyle name="40% - Accent3 3 5 3 4" xfId="31157" xr:uid="{811F4CF4-ABC2-4CB3-A98D-6FB3374AE56A}"/>
    <cellStyle name="40% - Accent3 3 5 4" xfId="10045" xr:uid="{F8BA3530-FA68-4668-AE90-0128328CEFE5}"/>
    <cellStyle name="40% - Accent3 3 5 5" xfId="18493" xr:uid="{9A51E266-BA00-4A47-AD25-3FAB6E095CE1}"/>
    <cellStyle name="40% - Accent3 3 5 6" xfId="26940" xr:uid="{546FCAEA-1932-4249-B8E7-FB9E1032ADCB}"/>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C1185E01-D98B-4DC7-8004-45CC0AB59548}"/>
    <cellStyle name="40% - Accent3 3 6 2 2 3" xfId="25268" xr:uid="{62794657-B71A-4499-9A70-F291D5FF91AE}"/>
    <cellStyle name="40% - Accent3 3 6 2 2 4" xfId="33715" xr:uid="{D9C7403F-07C4-4768-AC8C-B6A9901AB38D}"/>
    <cellStyle name="40% - Accent3 3 6 2 3" xfId="12603" xr:uid="{350D8608-9B18-44B0-BA6E-BD112E171F6D}"/>
    <cellStyle name="40% - Accent3 3 6 2 4" xfId="21051" xr:uid="{AC953729-3F6E-430E-B71A-6E78B30B45B0}"/>
    <cellStyle name="40% - Accent3 3 6 2 5" xfId="29498" xr:uid="{BC5B5EC1-EB11-464E-92BA-628733FEBA43}"/>
    <cellStyle name="40% - Accent3 3 6 3" xfId="6226" xr:uid="{00000000-0005-0000-0000-000076050000}"/>
    <cellStyle name="40% - Accent3 3 6 3 2" xfId="14676" xr:uid="{FBC191E1-43AD-4B88-8B0E-FD8F22BAA3C9}"/>
    <cellStyle name="40% - Accent3 3 6 3 3" xfId="23123" xr:uid="{B983060D-B941-4015-BCDC-45D7EE1CFE10}"/>
    <cellStyle name="40% - Accent3 3 6 3 4" xfId="31570" xr:uid="{15DB1A74-6D13-4CC6-A5CA-91A2FD4CAD6B}"/>
    <cellStyle name="40% - Accent3 3 6 4" xfId="10458" xr:uid="{53B69D31-74D9-4DA3-AE09-DA5BE1FD0111}"/>
    <cellStyle name="40% - Accent3 3 6 5" xfId="18906" xr:uid="{7059DAE3-4142-4382-9E8D-B926544087EA}"/>
    <cellStyle name="40% - Accent3 3 6 6" xfId="27353" xr:uid="{B31EF087-7CEE-413E-8D38-381FEDD6A126}"/>
    <cellStyle name="40% - Accent3 3 7" xfId="2333" xr:uid="{00000000-0005-0000-0000-000077050000}"/>
    <cellStyle name="40% - Accent3 3 7 2" xfId="6639" xr:uid="{00000000-0005-0000-0000-000078050000}"/>
    <cellStyle name="40% - Accent3 3 7 2 2" xfId="15089" xr:uid="{C2056791-F2DF-4BCA-9284-F5814DB0CB5F}"/>
    <cellStyle name="40% - Accent3 3 7 2 3" xfId="23536" xr:uid="{C291D5ED-2CEB-44C3-8AF3-66405BF83575}"/>
    <cellStyle name="40% - Accent3 3 7 2 4" xfId="31983" xr:uid="{6E3DB0E5-F4DE-4A2C-B6F9-C6E0D8D86B6F}"/>
    <cellStyle name="40% - Accent3 3 7 3" xfId="10871" xr:uid="{4A317B14-0812-41A0-A664-9E0B99068D62}"/>
    <cellStyle name="40% - Accent3 3 7 4" xfId="19319" xr:uid="{C05B545D-B78B-4C17-B330-0054A14CB0A8}"/>
    <cellStyle name="40% - Accent3 3 7 5" xfId="27766" xr:uid="{99D1B756-F6DA-43E2-BCF8-52A171B9E9C0}"/>
    <cellStyle name="40% - Accent3 3 8" xfId="4573" xr:uid="{00000000-0005-0000-0000-000079050000}"/>
    <cellStyle name="40% - Accent3 3 8 2" xfId="13023" xr:uid="{AEA0C4BE-BC84-4AE8-8BA3-413B1AF27D98}"/>
    <cellStyle name="40% - Accent3 3 8 3" xfId="21470" xr:uid="{22BE0005-7A47-4129-B34D-A6656334AA9C}"/>
    <cellStyle name="40% - Accent3 3 8 4" xfId="29917" xr:uid="{1DFC8140-FAD2-4D5D-A300-ECD034F8792B}"/>
    <cellStyle name="40% - Accent3 3 9" xfId="8805" xr:uid="{CCC0F709-8ADA-4ADE-ACD8-B5E504BAFDC6}"/>
    <cellStyle name="40% - Accent3 4" xfId="72" xr:uid="{00000000-0005-0000-0000-00007A050000}"/>
    <cellStyle name="40% - Accent3 4 10" xfId="25702" xr:uid="{9B297291-B00F-4AB1-A564-073FDD521C3B}"/>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B13AADC7-4561-4F42-9C9F-E9B95816F2AE}"/>
    <cellStyle name="40% - Accent3 4 2 2 2 3" xfId="24031" xr:uid="{C4324B79-B748-488B-8EC8-DF9B6DE1742F}"/>
    <cellStyle name="40% - Accent3 4 2 2 2 4" xfId="32478" xr:uid="{07B79405-FFA0-4F2D-816F-DFD968B1ADCF}"/>
    <cellStyle name="40% - Accent3 4 2 2 3" xfId="11366" xr:uid="{80AB7ACF-C964-4C54-B104-E593D64DD46F}"/>
    <cellStyle name="40% - Accent3 4 2 2 4" xfId="19814" xr:uid="{F257D4E3-FEE9-4EF0-A6DE-B5063140E29D}"/>
    <cellStyle name="40% - Accent3 4 2 2 5" xfId="28261" xr:uid="{CA99A45E-C7F7-40DD-888E-1A79E2D060D7}"/>
    <cellStyle name="40% - Accent3 4 2 3" xfId="4989" xr:uid="{00000000-0005-0000-0000-00007E050000}"/>
    <cellStyle name="40% - Accent3 4 2 3 2" xfId="13439" xr:uid="{608B6DA5-D987-4B47-B7BB-7840054C9254}"/>
    <cellStyle name="40% - Accent3 4 2 3 3" xfId="21886" xr:uid="{4302A1EB-EB1C-4C4B-A2F6-2D399A2B5E6E}"/>
    <cellStyle name="40% - Accent3 4 2 3 4" xfId="30333" xr:uid="{B945A361-4FD0-4881-A90C-9A90B601723D}"/>
    <cellStyle name="40% - Accent3 4 2 4" xfId="9221" xr:uid="{B6BBE08F-BA67-4379-9FAC-65A01A8F3A58}"/>
    <cellStyle name="40% - Accent3 4 2 5" xfId="17669" xr:uid="{87C18DDB-4EE2-437A-B53F-FF4AC06C31F8}"/>
    <cellStyle name="40% - Accent3 4 2 6" xfId="26116" xr:uid="{91BD81A7-BEDE-470C-B10C-773F8BFFD698}"/>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5DE6AE8E-5663-408F-90C9-1E4663B0C8C7}"/>
    <cellStyle name="40% - Accent3 4 3 2 2 3" xfId="24444" xr:uid="{73987DD8-1B9C-4730-ABE3-1B27CE092F4F}"/>
    <cellStyle name="40% - Accent3 4 3 2 2 4" xfId="32891" xr:uid="{5BBD4403-BEE0-4255-B71B-8ECA8FFF6D88}"/>
    <cellStyle name="40% - Accent3 4 3 2 3" xfId="11779" xr:uid="{A09DFFF6-2EF6-4E49-8308-32F83533C531}"/>
    <cellStyle name="40% - Accent3 4 3 2 4" xfId="20227" xr:uid="{57C511CA-217C-4288-85F2-D1C713B75F7A}"/>
    <cellStyle name="40% - Accent3 4 3 2 5" xfId="28674" xr:uid="{EF9C509C-29BA-4C8D-8F4F-0A325B1D83AD}"/>
    <cellStyle name="40% - Accent3 4 3 3" xfId="5402" xr:uid="{00000000-0005-0000-0000-000082050000}"/>
    <cellStyle name="40% - Accent3 4 3 3 2" xfId="13852" xr:uid="{36C3FB24-6907-4558-BCA8-B5513859E72B}"/>
    <cellStyle name="40% - Accent3 4 3 3 3" xfId="22299" xr:uid="{FE76C4D4-B9CE-422D-A134-B1731DA9B36E}"/>
    <cellStyle name="40% - Accent3 4 3 3 4" xfId="30746" xr:uid="{0706E90B-78A1-4B9F-BF8C-97D9DAA1505A}"/>
    <cellStyle name="40% - Accent3 4 3 4" xfId="9634" xr:uid="{CFBD2A4B-7B36-4961-9D8B-E799831FC98E}"/>
    <cellStyle name="40% - Accent3 4 3 5" xfId="18082" xr:uid="{6B28A3AE-204D-4361-970D-71152F52BA6B}"/>
    <cellStyle name="40% - Accent3 4 3 6" xfId="26529" xr:uid="{7FB88B7C-4AF5-4F65-A1AD-5F1B41A3FB2F}"/>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8F4EC9B8-CCA5-4911-8DAC-8F4810533F0E}"/>
    <cellStyle name="40% - Accent3 4 4 2 2 3" xfId="24857" xr:uid="{2D0F065E-FEB5-4AA3-9E7A-F3731060A775}"/>
    <cellStyle name="40% - Accent3 4 4 2 2 4" xfId="33304" xr:uid="{5B2CC20E-280E-4109-B18F-8C0A9E1A065D}"/>
    <cellStyle name="40% - Accent3 4 4 2 3" xfId="12192" xr:uid="{E1A0C024-736A-4ACF-BA24-038AF199E615}"/>
    <cellStyle name="40% - Accent3 4 4 2 4" xfId="20640" xr:uid="{F193E668-47E9-4FCE-B340-1DAF85C7FC59}"/>
    <cellStyle name="40% - Accent3 4 4 2 5" xfId="29087" xr:uid="{ABDB9163-9A3E-4FE4-8AEA-0145CD68F873}"/>
    <cellStyle name="40% - Accent3 4 4 3" xfId="5815" xr:uid="{00000000-0005-0000-0000-000086050000}"/>
    <cellStyle name="40% - Accent3 4 4 3 2" xfId="14265" xr:uid="{28213D61-DAA7-461F-A0B0-6FA96837A522}"/>
    <cellStyle name="40% - Accent3 4 4 3 3" xfId="22712" xr:uid="{F629C342-4E72-4ED8-8E2A-918DBB180C4E}"/>
    <cellStyle name="40% - Accent3 4 4 3 4" xfId="31159" xr:uid="{A1FEE14D-C143-4DBB-907D-630E8868558B}"/>
    <cellStyle name="40% - Accent3 4 4 4" xfId="10047" xr:uid="{6F23F430-83B3-41AA-9801-9B0CA689C748}"/>
    <cellStyle name="40% - Accent3 4 4 5" xfId="18495" xr:uid="{8BD9AD32-EF2E-4968-9D29-F55E3B09179B}"/>
    <cellStyle name="40% - Accent3 4 4 6" xfId="26942" xr:uid="{7DCCF2DB-5300-41AE-B139-33813EFC4B12}"/>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AF7A4018-7592-40A6-AC7D-85D397CB5426}"/>
    <cellStyle name="40% - Accent3 4 5 2 2 3" xfId="25270" xr:uid="{0CE174D7-A556-44D5-B7A0-B64893A87783}"/>
    <cellStyle name="40% - Accent3 4 5 2 2 4" xfId="33717" xr:uid="{5E015980-BE59-4BF8-8F1A-5903A23B9AC1}"/>
    <cellStyle name="40% - Accent3 4 5 2 3" xfId="12605" xr:uid="{18100E20-D969-45E5-A3F0-9040CE137D6E}"/>
    <cellStyle name="40% - Accent3 4 5 2 4" xfId="21053" xr:uid="{532708C0-FD61-42DB-B8A8-E92158EFA8C7}"/>
    <cellStyle name="40% - Accent3 4 5 2 5" xfId="29500" xr:uid="{9BCC01D2-563D-481F-90C1-90FF02F31247}"/>
    <cellStyle name="40% - Accent3 4 5 3" xfId="6228" xr:uid="{00000000-0005-0000-0000-00008A050000}"/>
    <cellStyle name="40% - Accent3 4 5 3 2" xfId="14678" xr:uid="{7A85F3BF-F628-4968-8379-1246E0A3F122}"/>
    <cellStyle name="40% - Accent3 4 5 3 3" xfId="23125" xr:uid="{9DA3AF4E-659A-42D2-A120-40873DDFDE4B}"/>
    <cellStyle name="40% - Accent3 4 5 3 4" xfId="31572" xr:uid="{C45DFF2D-3F1D-4E6E-8800-D4AFA1FDA426}"/>
    <cellStyle name="40% - Accent3 4 5 4" xfId="10460" xr:uid="{0E29E9E6-9BCA-4E24-A758-AF7B38D21CD4}"/>
    <cellStyle name="40% - Accent3 4 5 5" xfId="18908" xr:uid="{69656D73-D57C-4F88-B0C1-7359DC58FC5E}"/>
    <cellStyle name="40% - Accent3 4 5 6" xfId="27355" xr:uid="{54F260B7-CDAF-4279-B493-97C888CB834C}"/>
    <cellStyle name="40% - Accent3 4 6" xfId="2335" xr:uid="{00000000-0005-0000-0000-00008B050000}"/>
    <cellStyle name="40% - Accent3 4 6 2" xfId="6641" xr:uid="{00000000-0005-0000-0000-00008C050000}"/>
    <cellStyle name="40% - Accent3 4 6 2 2" xfId="15091" xr:uid="{A44A8EFB-F850-4BE7-B1C1-19FE12EA2FA3}"/>
    <cellStyle name="40% - Accent3 4 6 2 3" xfId="23538" xr:uid="{3B3BF86E-95D7-4E80-8B4E-0D5BC3DF6A08}"/>
    <cellStyle name="40% - Accent3 4 6 2 4" xfId="31985" xr:uid="{154ACFF2-ACC4-422D-85DD-9A36EACD50A7}"/>
    <cellStyle name="40% - Accent3 4 6 3" xfId="10873" xr:uid="{5C8A4211-B266-4C9E-BC44-900C6DF98993}"/>
    <cellStyle name="40% - Accent3 4 6 4" xfId="19321" xr:uid="{04BE4B87-9767-4845-B1E3-EC06F4C00DCF}"/>
    <cellStyle name="40% - Accent3 4 6 5" xfId="27768" xr:uid="{D28C2363-08E8-47C8-909B-27F395A431D5}"/>
    <cellStyle name="40% - Accent3 4 7" xfId="4575" xr:uid="{00000000-0005-0000-0000-00008D050000}"/>
    <cellStyle name="40% - Accent3 4 7 2" xfId="13025" xr:uid="{DD6616BD-0C97-4171-9816-135C8F0F8A31}"/>
    <cellStyle name="40% - Accent3 4 7 3" xfId="21472" xr:uid="{B31BB478-5223-4AD3-85FC-7432A4E942ED}"/>
    <cellStyle name="40% - Accent3 4 7 4" xfId="29919" xr:uid="{2FD0678A-0D7F-4F9B-8992-5321221E581C}"/>
    <cellStyle name="40% - Accent3 4 8" xfId="8807" xr:uid="{4222A088-9F83-4FC1-BF80-871A1EAFDB78}"/>
    <cellStyle name="40% - Accent3 4 9" xfId="17255" xr:uid="{A72643C8-88F5-4E63-8361-8E8C995E306E}"/>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781F9C21-7865-437C-A09B-76C4D1DF91A9}"/>
    <cellStyle name="40% - Accent3 5 2 2 3" xfId="24024" xr:uid="{25E37A69-08AD-4F1C-902D-3C2F326FAE07}"/>
    <cellStyle name="40% - Accent3 5 2 2 4" xfId="32471" xr:uid="{464AB8B9-6327-45CD-BEEC-86E160C7CE10}"/>
    <cellStyle name="40% - Accent3 5 2 3" xfId="11359" xr:uid="{A2D4BC37-E4BB-4E97-BC3E-1C18701B8574}"/>
    <cellStyle name="40% - Accent3 5 2 4" xfId="19807" xr:uid="{EF8F35E6-D373-4EBF-BFBB-3649EBBDA768}"/>
    <cellStyle name="40% - Accent3 5 2 5" xfId="28254" xr:uid="{D1D023B3-E9BF-47E5-ACE3-ACDA915C3088}"/>
    <cellStyle name="40% - Accent3 5 3" xfId="4982" xr:uid="{00000000-0005-0000-0000-000091050000}"/>
    <cellStyle name="40% - Accent3 5 3 2" xfId="13432" xr:uid="{0CE7B543-D871-4ADB-8FB3-71827E15073D}"/>
    <cellStyle name="40% - Accent3 5 3 3" xfId="21879" xr:uid="{0A567583-755C-4E43-AEFB-0351C74EDA4E}"/>
    <cellStyle name="40% - Accent3 5 3 4" xfId="30326" xr:uid="{0107FED2-A8A8-48D5-B824-4DF300E875AD}"/>
    <cellStyle name="40% - Accent3 5 4" xfId="9214" xr:uid="{742A37E3-F43C-4B53-BE50-26E2EEF163A9}"/>
    <cellStyle name="40% - Accent3 5 5" xfId="17662" xr:uid="{762D8DF9-CBFA-4D40-87AA-C675A7DD4CA0}"/>
    <cellStyle name="40% - Accent3 5 6" xfId="26109" xr:uid="{95DFC391-92B6-43B8-A73D-78510CB33BA1}"/>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36A8DE0B-A0F3-47B7-A19F-F08E1FAA8659}"/>
    <cellStyle name="40% - Accent3 6 2 2 3" xfId="24437" xr:uid="{E338BC98-302F-4591-BB7E-3C5052DEC89E}"/>
    <cellStyle name="40% - Accent3 6 2 2 4" xfId="32884" xr:uid="{FE89B3D8-A1F0-4988-A83A-9962976E75A6}"/>
    <cellStyle name="40% - Accent3 6 2 3" xfId="11772" xr:uid="{7B4F6C18-F60F-4228-AC6F-AC2EB80FF898}"/>
    <cellStyle name="40% - Accent3 6 2 4" xfId="20220" xr:uid="{9DB44D71-8243-456B-96B7-53D9B14EF7F9}"/>
    <cellStyle name="40% - Accent3 6 2 5" xfId="28667" xr:uid="{18AD866C-B0C7-476F-AAF8-94AAABA12DF9}"/>
    <cellStyle name="40% - Accent3 6 3" xfId="5395" xr:uid="{00000000-0005-0000-0000-000095050000}"/>
    <cellStyle name="40% - Accent3 6 3 2" xfId="13845" xr:uid="{1DCAD567-9EF7-48A2-86BA-1E2CFBD57589}"/>
    <cellStyle name="40% - Accent3 6 3 3" xfId="22292" xr:uid="{2648514E-A2C1-4AA2-9009-9A1118C5AD48}"/>
    <cellStyle name="40% - Accent3 6 3 4" xfId="30739" xr:uid="{2F2E4C8C-7B99-44E0-AE98-0449AC635971}"/>
    <cellStyle name="40% - Accent3 6 4" xfId="9627" xr:uid="{2134D953-6B31-4F7D-B37D-C4C5655C4AF9}"/>
    <cellStyle name="40% - Accent3 6 5" xfId="18075" xr:uid="{A58AF680-13B4-49F7-8565-BDA2655B9EC0}"/>
    <cellStyle name="40% - Accent3 6 6" xfId="26522" xr:uid="{880A177B-27E1-4E83-A01D-3BED4220EA34}"/>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56C651C5-11D1-48E0-B9C6-C4022CE41FD5}"/>
    <cellStyle name="40% - Accent3 7 2 2 3" xfId="24850" xr:uid="{0A746CA7-987D-41C3-904A-B1C1D61436FE}"/>
    <cellStyle name="40% - Accent3 7 2 2 4" xfId="33297" xr:uid="{C324BABF-24E7-4D17-9966-28A13A1D75FE}"/>
    <cellStyle name="40% - Accent3 7 2 3" xfId="12185" xr:uid="{469BF67F-5334-4527-9CC0-4113FBAE3F58}"/>
    <cellStyle name="40% - Accent3 7 2 4" xfId="20633" xr:uid="{9140412C-E9FA-4302-B792-AE3463397113}"/>
    <cellStyle name="40% - Accent3 7 2 5" xfId="29080" xr:uid="{AEA97773-A3C0-4A29-A2E1-A9CAA5035326}"/>
    <cellStyle name="40% - Accent3 7 3" xfId="5808" xr:uid="{00000000-0005-0000-0000-000099050000}"/>
    <cellStyle name="40% - Accent3 7 3 2" xfId="14258" xr:uid="{0A50CB5F-7CD2-4E4E-88FC-D0018EFA0745}"/>
    <cellStyle name="40% - Accent3 7 3 3" xfId="22705" xr:uid="{039D08CC-2DF5-4FA7-A53A-5A850838B4FF}"/>
    <cellStyle name="40% - Accent3 7 3 4" xfId="31152" xr:uid="{A4D3C706-1ED2-4241-9D1C-66651C23CB0E}"/>
    <cellStyle name="40% - Accent3 7 4" xfId="10040" xr:uid="{11775DFF-0FEC-4CBD-9415-25EF4AF71B77}"/>
    <cellStyle name="40% - Accent3 7 5" xfId="18488" xr:uid="{077A9783-FE8F-4A03-A5F6-1BFB30231603}"/>
    <cellStyle name="40% - Accent3 7 6" xfId="26935" xr:uid="{95C9B8F9-F0C3-4C88-B5E8-BE93D6D4436B}"/>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6F9A26A2-C855-4FC5-9829-F856F83D6CCD}"/>
    <cellStyle name="40% - Accent3 8 2 2 3" xfId="25263" xr:uid="{26BC9549-C2CA-48AB-BEE7-684237A21F8D}"/>
    <cellStyle name="40% - Accent3 8 2 2 4" xfId="33710" xr:uid="{F9A0915D-90F4-436D-BA6B-7094842CB9DB}"/>
    <cellStyle name="40% - Accent3 8 2 3" xfId="12598" xr:uid="{1D7C7968-1F9A-43F9-9448-0ECC1ED1A976}"/>
    <cellStyle name="40% - Accent3 8 2 4" xfId="21046" xr:uid="{35DC4377-46E4-4BEA-8CBA-15BA028276E5}"/>
    <cellStyle name="40% - Accent3 8 2 5" xfId="29493" xr:uid="{9DD504BD-7101-473A-B861-1CD3B1856328}"/>
    <cellStyle name="40% - Accent3 8 3" xfId="6221" xr:uid="{00000000-0005-0000-0000-00009D050000}"/>
    <cellStyle name="40% - Accent3 8 3 2" xfId="14671" xr:uid="{347919C0-7DF2-499C-A5E7-24B380D296F6}"/>
    <cellStyle name="40% - Accent3 8 3 3" xfId="23118" xr:uid="{CA49B1B9-468B-465E-8D57-0F4E57FA42D9}"/>
    <cellStyle name="40% - Accent3 8 3 4" xfId="31565" xr:uid="{505A38C8-5F05-469A-BD41-8AB6503F88DF}"/>
    <cellStyle name="40% - Accent3 8 4" xfId="10453" xr:uid="{66E876EF-6B0B-4956-9B27-65DED7B0FB8A}"/>
    <cellStyle name="40% - Accent3 8 5" xfId="18901" xr:uid="{DDA39B02-4947-4795-AAF1-7D6B6BF4A97B}"/>
    <cellStyle name="40% - Accent3 8 6" xfId="27348" xr:uid="{96B7E1F5-3CA5-4BCC-AA93-0F9EF452585E}"/>
    <cellStyle name="40% - Accent3 9" xfId="2328" xr:uid="{00000000-0005-0000-0000-00009E050000}"/>
    <cellStyle name="40% - Accent3 9 2" xfId="6634" xr:uid="{00000000-0005-0000-0000-00009F050000}"/>
    <cellStyle name="40% - Accent3 9 2 2" xfId="15084" xr:uid="{C0CEE1D1-1BC0-41DB-9315-62DC1E4B4C20}"/>
    <cellStyle name="40% - Accent3 9 2 3" xfId="23531" xr:uid="{DBAAFC72-BA8E-4E8E-AAF7-8F6A3E1543E7}"/>
    <cellStyle name="40% - Accent3 9 2 4" xfId="31978" xr:uid="{20F86056-DE34-44D2-B7AE-E397AA2B621F}"/>
    <cellStyle name="40% - Accent3 9 3" xfId="10866" xr:uid="{06E9E8BF-5AF4-4F2F-9CF3-FE4D8B914A9C}"/>
    <cellStyle name="40% - Accent3 9 4" xfId="19314" xr:uid="{6F15D3F7-A52C-4497-931F-42CC88FAB102}"/>
    <cellStyle name="40% - Accent3 9 5" xfId="27761" xr:uid="{B2DE50D4-3F4B-4F4C-9B66-125451B91D0A}"/>
    <cellStyle name="40% - Accent4" xfId="73" builtinId="43" customBuiltin="1"/>
    <cellStyle name="40% - Accent4 10" xfId="4576" xr:uid="{00000000-0005-0000-0000-0000A1050000}"/>
    <cellStyle name="40% - Accent4 10 2" xfId="13026" xr:uid="{69FC7BBD-085D-41E0-8595-D0C7642C4FF4}"/>
    <cellStyle name="40% - Accent4 10 3" xfId="21473" xr:uid="{DD902085-02DF-4871-920B-B22461D20962}"/>
    <cellStyle name="40% - Accent4 10 4" xfId="29920" xr:uid="{C9DBE566-4CEF-4200-BA02-774E75B6C3A2}"/>
    <cellStyle name="40% - Accent4 11" xfId="8808" xr:uid="{49F0CEEA-3CC1-4C2E-A3EF-BBE2F4C14A3A}"/>
    <cellStyle name="40% - Accent4 12" xfId="17256" xr:uid="{F9CCE094-1114-4D9B-B99B-18BD5AA892FD}"/>
    <cellStyle name="40% - Accent4 13" xfId="25703" xr:uid="{C5B0AC75-981B-4D73-8956-15E61F07FBBE}"/>
    <cellStyle name="40% - Accent4 2" xfId="74" xr:uid="{00000000-0005-0000-0000-0000A2050000}"/>
    <cellStyle name="40% - Accent4 2 10" xfId="8809" xr:uid="{C9D62C08-0D74-4233-98E2-2785752645DA}"/>
    <cellStyle name="40% - Accent4 2 11" xfId="17257" xr:uid="{CE39C78C-91D7-47CC-A9AB-DCB6C76C28B9}"/>
    <cellStyle name="40% - Accent4 2 12" xfId="25704" xr:uid="{4EB97AD8-BBF6-4B1D-9F2A-2F54AE7D79C4}"/>
    <cellStyle name="40% - Accent4 2 2" xfId="75" xr:uid="{00000000-0005-0000-0000-0000A3050000}"/>
    <cellStyle name="40% - Accent4 2 2 10" xfId="17258" xr:uid="{FE810C83-1400-4BDD-907A-9E9E0E75D3C2}"/>
    <cellStyle name="40% - Accent4 2 2 11" xfId="25705" xr:uid="{87F0569B-D445-4CA8-82F0-5E4F06816580}"/>
    <cellStyle name="40% - Accent4 2 2 2" xfId="76" xr:uid="{00000000-0005-0000-0000-0000A4050000}"/>
    <cellStyle name="40% - Accent4 2 2 2 10" xfId="25706" xr:uid="{F3461B70-94B3-44BC-8878-01D3414B36DE}"/>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3D9BC0A2-C79D-4B4A-9C6D-27846DCE415F}"/>
    <cellStyle name="40% - Accent4 2 2 2 2 2 2 3" xfId="24035" xr:uid="{A0E55977-BFFF-4C32-A22E-693F612B97CF}"/>
    <cellStyle name="40% - Accent4 2 2 2 2 2 2 4" xfId="32482" xr:uid="{F9B4B8FD-73EE-43AD-B171-05A52C02196B}"/>
    <cellStyle name="40% - Accent4 2 2 2 2 2 3" xfId="11370" xr:uid="{5B9C400F-42B2-4AB5-94CB-DB8A9DB2ED9A}"/>
    <cellStyle name="40% - Accent4 2 2 2 2 2 4" xfId="19818" xr:uid="{D578F727-B6A8-42E4-B045-4B376F39C2FD}"/>
    <cellStyle name="40% - Accent4 2 2 2 2 2 5" xfId="28265" xr:uid="{2D6EBA08-32AB-4FC9-9A01-FEEE8A496F28}"/>
    <cellStyle name="40% - Accent4 2 2 2 2 3" xfId="4993" xr:uid="{00000000-0005-0000-0000-0000A8050000}"/>
    <cellStyle name="40% - Accent4 2 2 2 2 3 2" xfId="13443" xr:uid="{EBF57939-F886-49B8-9C85-6D8A1816DF96}"/>
    <cellStyle name="40% - Accent4 2 2 2 2 3 3" xfId="21890" xr:uid="{6836D614-EF28-4C7A-8D53-AB4B39303065}"/>
    <cellStyle name="40% - Accent4 2 2 2 2 3 4" xfId="30337" xr:uid="{3AAC3955-5846-45AA-BCB4-FE5C0C1D1F7C}"/>
    <cellStyle name="40% - Accent4 2 2 2 2 4" xfId="9225" xr:uid="{DA065B15-BF84-4D4B-AEDA-32F6DD9B7E2D}"/>
    <cellStyle name="40% - Accent4 2 2 2 2 5" xfId="17673" xr:uid="{DA550C3D-4A52-4E1D-ADAB-E07838453188}"/>
    <cellStyle name="40% - Accent4 2 2 2 2 6" xfId="26120" xr:uid="{A2C97B47-D096-4F36-89D5-07C005E8C83B}"/>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75254B9A-ED0F-4834-956F-5EF63ACD49EA}"/>
    <cellStyle name="40% - Accent4 2 2 2 3 2 2 3" xfId="24448" xr:uid="{290C6A2E-5344-46D7-A1B5-2C4D1E7F5B5F}"/>
    <cellStyle name="40% - Accent4 2 2 2 3 2 2 4" xfId="32895" xr:uid="{DABE7F77-69A2-45D8-89A0-8B56641572D0}"/>
    <cellStyle name="40% - Accent4 2 2 2 3 2 3" xfId="11783" xr:uid="{D6562F7F-771C-41EC-999F-0817F8871364}"/>
    <cellStyle name="40% - Accent4 2 2 2 3 2 4" xfId="20231" xr:uid="{D75D2926-EAD3-4BB8-8017-4CD4CC346336}"/>
    <cellStyle name="40% - Accent4 2 2 2 3 2 5" xfId="28678" xr:uid="{1826E17F-E29E-42EA-8B1B-DAB46E3D1772}"/>
    <cellStyle name="40% - Accent4 2 2 2 3 3" xfId="5406" xr:uid="{00000000-0005-0000-0000-0000AC050000}"/>
    <cellStyle name="40% - Accent4 2 2 2 3 3 2" xfId="13856" xr:uid="{30E02EDB-2CAB-44C9-B499-0ED2C12E2916}"/>
    <cellStyle name="40% - Accent4 2 2 2 3 3 3" xfId="22303" xr:uid="{06EF518D-D426-472A-B1A5-4F6AF6F201E4}"/>
    <cellStyle name="40% - Accent4 2 2 2 3 3 4" xfId="30750" xr:uid="{51F8275A-4D82-436B-AC64-F68587AB721D}"/>
    <cellStyle name="40% - Accent4 2 2 2 3 4" xfId="9638" xr:uid="{67A8AFF3-69A1-4D11-9CC5-EF92325F8FDD}"/>
    <cellStyle name="40% - Accent4 2 2 2 3 5" xfId="18086" xr:uid="{DE299702-EF05-40A9-AA1F-5946FB899E04}"/>
    <cellStyle name="40% - Accent4 2 2 2 3 6" xfId="26533" xr:uid="{77AFEA45-19F8-49E2-9017-44936DFBF1FD}"/>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C9799082-7127-499E-82DD-84F3763BEC6D}"/>
    <cellStyle name="40% - Accent4 2 2 2 4 2 2 3" xfId="24861" xr:uid="{8DA8F73D-51AE-4AD9-B61E-8EB8D4D4DD3A}"/>
    <cellStyle name="40% - Accent4 2 2 2 4 2 2 4" xfId="33308" xr:uid="{44398701-961D-47BD-9749-F942CA3467CC}"/>
    <cellStyle name="40% - Accent4 2 2 2 4 2 3" xfId="12196" xr:uid="{7A823921-1CDF-4BEA-90F2-A6E4F808A420}"/>
    <cellStyle name="40% - Accent4 2 2 2 4 2 4" xfId="20644" xr:uid="{F9F703F5-FCEA-4921-8F85-D4823087B031}"/>
    <cellStyle name="40% - Accent4 2 2 2 4 2 5" xfId="29091" xr:uid="{AAF19064-348B-40CA-AA49-D168BF0FA55E}"/>
    <cellStyle name="40% - Accent4 2 2 2 4 3" xfId="5819" xr:uid="{00000000-0005-0000-0000-0000B0050000}"/>
    <cellStyle name="40% - Accent4 2 2 2 4 3 2" xfId="14269" xr:uid="{FDEB494D-4AB2-4B93-9697-7B5174BE94DA}"/>
    <cellStyle name="40% - Accent4 2 2 2 4 3 3" xfId="22716" xr:uid="{86BBE41A-D0B5-408F-8F32-C9C0DB3717AA}"/>
    <cellStyle name="40% - Accent4 2 2 2 4 3 4" xfId="31163" xr:uid="{9C3DFF8C-A925-4C78-B9B2-5568D9600876}"/>
    <cellStyle name="40% - Accent4 2 2 2 4 4" xfId="10051" xr:uid="{E6FCA474-03CE-4C70-B2CD-F01B26CC83D7}"/>
    <cellStyle name="40% - Accent4 2 2 2 4 5" xfId="18499" xr:uid="{40116652-6C71-41CB-927B-0D51549A6CF7}"/>
    <cellStyle name="40% - Accent4 2 2 2 4 6" xfId="26946" xr:uid="{50984A30-210D-4DC4-AC33-5A6836AD80BD}"/>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61F17647-9D5F-4C44-A896-C917BEBF772E}"/>
    <cellStyle name="40% - Accent4 2 2 2 5 2 2 3" xfId="25274" xr:uid="{5AFF5707-4C0F-45E7-B68B-3A9B5FA3D236}"/>
    <cellStyle name="40% - Accent4 2 2 2 5 2 2 4" xfId="33721" xr:uid="{FA1E0B68-607F-4F73-9FF8-F91A968AFA4F}"/>
    <cellStyle name="40% - Accent4 2 2 2 5 2 3" xfId="12609" xr:uid="{4E5BEF27-204E-4055-96A7-EDC1346987CF}"/>
    <cellStyle name="40% - Accent4 2 2 2 5 2 4" xfId="21057" xr:uid="{254CAD23-0559-435A-A9E0-BF4D191F4093}"/>
    <cellStyle name="40% - Accent4 2 2 2 5 2 5" xfId="29504" xr:uid="{BEABF15D-DE48-45BF-877E-C3D19B4DAD30}"/>
    <cellStyle name="40% - Accent4 2 2 2 5 3" xfId="6232" xr:uid="{00000000-0005-0000-0000-0000B4050000}"/>
    <cellStyle name="40% - Accent4 2 2 2 5 3 2" xfId="14682" xr:uid="{DDD27009-7F97-4FF1-A477-ACA7B3EBE15B}"/>
    <cellStyle name="40% - Accent4 2 2 2 5 3 3" xfId="23129" xr:uid="{91A8A2D7-DC1B-459B-B750-2A025B45592C}"/>
    <cellStyle name="40% - Accent4 2 2 2 5 3 4" xfId="31576" xr:uid="{62DBF0E6-004D-442F-936A-2942E46055B3}"/>
    <cellStyle name="40% - Accent4 2 2 2 5 4" xfId="10464" xr:uid="{DB87423F-75C7-488D-91C1-99DB4C4E86EB}"/>
    <cellStyle name="40% - Accent4 2 2 2 5 5" xfId="18912" xr:uid="{CD2A714C-493F-4520-B1D0-21267C5F98C1}"/>
    <cellStyle name="40% - Accent4 2 2 2 5 6" xfId="27359" xr:uid="{F42814F0-5EBF-45EF-A752-47A4643E27E7}"/>
    <cellStyle name="40% - Accent4 2 2 2 6" xfId="2339" xr:uid="{00000000-0005-0000-0000-0000B5050000}"/>
    <cellStyle name="40% - Accent4 2 2 2 6 2" xfId="6645" xr:uid="{00000000-0005-0000-0000-0000B6050000}"/>
    <cellStyle name="40% - Accent4 2 2 2 6 2 2" xfId="15095" xr:uid="{107CBA66-087E-4F05-907A-9A935D6DE248}"/>
    <cellStyle name="40% - Accent4 2 2 2 6 2 3" xfId="23542" xr:uid="{4FF7B0A4-E00D-4726-88DE-6BB0329C04BB}"/>
    <cellStyle name="40% - Accent4 2 2 2 6 2 4" xfId="31989" xr:uid="{08260F97-864E-4CA2-858C-F90D71D2FB5F}"/>
    <cellStyle name="40% - Accent4 2 2 2 6 3" xfId="10877" xr:uid="{D37C3765-B21F-4B8E-8742-15547888A419}"/>
    <cellStyle name="40% - Accent4 2 2 2 6 4" xfId="19325" xr:uid="{C7E1495B-2E76-4BC5-8224-FD6FA918F92F}"/>
    <cellStyle name="40% - Accent4 2 2 2 6 5" xfId="27772" xr:uid="{5EB0ED5A-DBD0-41AF-B7FE-42EB516CE0BF}"/>
    <cellStyle name="40% - Accent4 2 2 2 7" xfId="4579" xr:uid="{00000000-0005-0000-0000-0000B7050000}"/>
    <cellStyle name="40% - Accent4 2 2 2 7 2" xfId="13029" xr:uid="{E760EDD1-4CE1-4C3F-AD47-00A53E8AD23F}"/>
    <cellStyle name="40% - Accent4 2 2 2 7 3" xfId="21476" xr:uid="{7A9A9056-2842-48CC-91CF-65E2150CF853}"/>
    <cellStyle name="40% - Accent4 2 2 2 7 4" xfId="29923" xr:uid="{B3DD0AD1-9162-4C0E-9FB1-7E835D26FD51}"/>
    <cellStyle name="40% - Accent4 2 2 2 8" xfId="8811" xr:uid="{812E40DE-0A73-4DFE-9952-4767E1A52B09}"/>
    <cellStyle name="40% - Accent4 2 2 2 9" xfId="17259" xr:uid="{2BB58C9C-8565-454A-8366-3DB3A0669C23}"/>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A31CFD58-BA20-4F8B-9F63-76D4A495D1C9}"/>
    <cellStyle name="40% - Accent4 2 2 3 2 2 3" xfId="24034" xr:uid="{8B822132-D5C8-42F4-8721-C130116331CB}"/>
    <cellStyle name="40% - Accent4 2 2 3 2 2 4" xfId="32481" xr:uid="{D09B5274-D94D-42B2-9678-7537F8BA7F9C}"/>
    <cellStyle name="40% - Accent4 2 2 3 2 3" xfId="11369" xr:uid="{593DA593-BE6D-4B84-BF87-77554286004F}"/>
    <cellStyle name="40% - Accent4 2 2 3 2 4" xfId="19817" xr:uid="{CA2D02B0-B339-437D-9778-5C4C841715B6}"/>
    <cellStyle name="40% - Accent4 2 2 3 2 5" xfId="28264" xr:uid="{EEA6A425-6C57-4458-8E00-0982B4BD56E5}"/>
    <cellStyle name="40% - Accent4 2 2 3 3" xfId="4992" xr:uid="{00000000-0005-0000-0000-0000BB050000}"/>
    <cellStyle name="40% - Accent4 2 2 3 3 2" xfId="13442" xr:uid="{32BE2EE7-91B9-4EDF-ACF7-ED9D522C13F7}"/>
    <cellStyle name="40% - Accent4 2 2 3 3 3" xfId="21889" xr:uid="{CED65FD9-6A0D-45D0-A016-325F04D141AC}"/>
    <cellStyle name="40% - Accent4 2 2 3 3 4" xfId="30336" xr:uid="{01B89805-0A16-4DE8-B0A6-6E65F16B12D2}"/>
    <cellStyle name="40% - Accent4 2 2 3 4" xfId="9224" xr:uid="{8092B421-F198-4494-9F87-A30C9767C84A}"/>
    <cellStyle name="40% - Accent4 2 2 3 5" xfId="17672" xr:uid="{EF5D5A68-CAE8-458F-9135-E8AFBB4C970C}"/>
    <cellStyle name="40% - Accent4 2 2 3 6" xfId="26119" xr:uid="{DE1907A0-3BE8-4884-A3EF-CB75DB705BCC}"/>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7CF71AE9-A930-42F4-BA88-9ADC4DEE2453}"/>
    <cellStyle name="40% - Accent4 2 2 4 2 2 3" xfId="24447" xr:uid="{F8C74E82-045F-4043-823F-F9AE629F8B36}"/>
    <cellStyle name="40% - Accent4 2 2 4 2 2 4" xfId="32894" xr:uid="{7ECF29F9-CCD8-4124-90E9-82F87974A887}"/>
    <cellStyle name="40% - Accent4 2 2 4 2 3" xfId="11782" xr:uid="{8DEF0838-9890-41F0-8407-32D4582C49B9}"/>
    <cellStyle name="40% - Accent4 2 2 4 2 4" xfId="20230" xr:uid="{EAEC570F-AA54-45B9-9315-6B2746B95032}"/>
    <cellStyle name="40% - Accent4 2 2 4 2 5" xfId="28677" xr:uid="{EA8CA1BB-A20B-4E75-8459-FED7E87D8F65}"/>
    <cellStyle name="40% - Accent4 2 2 4 3" xfId="5405" xr:uid="{00000000-0005-0000-0000-0000BF050000}"/>
    <cellStyle name="40% - Accent4 2 2 4 3 2" xfId="13855" xr:uid="{EB100B48-5EE4-43BC-8056-58037A6F75A4}"/>
    <cellStyle name="40% - Accent4 2 2 4 3 3" xfId="22302" xr:uid="{252C91DD-E948-4C48-B353-9505C7B22A17}"/>
    <cellStyle name="40% - Accent4 2 2 4 3 4" xfId="30749" xr:uid="{3F739BC0-5014-4C39-A8FA-E886BE28BA52}"/>
    <cellStyle name="40% - Accent4 2 2 4 4" xfId="9637" xr:uid="{0520DD13-A0AE-42AB-B20D-6274AABE9726}"/>
    <cellStyle name="40% - Accent4 2 2 4 5" xfId="18085" xr:uid="{E21BCF34-AD64-4611-9100-C796AADF3EC9}"/>
    <cellStyle name="40% - Accent4 2 2 4 6" xfId="26532" xr:uid="{43CDD7F4-C847-4CB8-88F6-40698F8D2AF7}"/>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69F7A047-8A48-4799-AAC1-7493362DF397}"/>
    <cellStyle name="40% - Accent4 2 2 5 2 2 3" xfId="24860" xr:uid="{EBAA851B-CF72-4F10-B8A4-A02AB92E7D70}"/>
    <cellStyle name="40% - Accent4 2 2 5 2 2 4" xfId="33307" xr:uid="{8CC92E4E-6962-4895-B6A0-919BCE1B5116}"/>
    <cellStyle name="40% - Accent4 2 2 5 2 3" xfId="12195" xr:uid="{0B3590D7-2D65-4F54-AF8B-46633C0E5EEB}"/>
    <cellStyle name="40% - Accent4 2 2 5 2 4" xfId="20643" xr:uid="{BE76BF44-6BF7-425D-847D-93B2B3513C06}"/>
    <cellStyle name="40% - Accent4 2 2 5 2 5" xfId="29090" xr:uid="{EE69292F-B31E-4473-A581-A5B38B03A33E}"/>
    <cellStyle name="40% - Accent4 2 2 5 3" xfId="5818" xr:uid="{00000000-0005-0000-0000-0000C3050000}"/>
    <cellStyle name="40% - Accent4 2 2 5 3 2" xfId="14268" xr:uid="{3964B57C-3CDA-4A1F-833B-AE327902E3B1}"/>
    <cellStyle name="40% - Accent4 2 2 5 3 3" xfId="22715" xr:uid="{5382FB5F-6B1E-4356-BC93-A6C8B1EA65D3}"/>
    <cellStyle name="40% - Accent4 2 2 5 3 4" xfId="31162" xr:uid="{72544D7C-22E5-4659-A28C-B4EC833925FB}"/>
    <cellStyle name="40% - Accent4 2 2 5 4" xfId="10050" xr:uid="{5E1C1B04-22D7-41CB-A063-6C5D031BE382}"/>
    <cellStyle name="40% - Accent4 2 2 5 5" xfId="18498" xr:uid="{AAD0C979-A0B5-4CB3-981B-F826117A824E}"/>
    <cellStyle name="40% - Accent4 2 2 5 6" xfId="26945" xr:uid="{54085788-CC2C-405F-948E-4111117DC644}"/>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9DCE24BA-AD70-4902-91C1-B8AAE8C6DCD4}"/>
    <cellStyle name="40% - Accent4 2 2 6 2 2 3" xfId="25273" xr:uid="{42045C40-125E-4B87-B6B0-29676050C036}"/>
    <cellStyle name="40% - Accent4 2 2 6 2 2 4" xfId="33720" xr:uid="{43833E71-CC0F-45B0-8638-8A6E39B0517E}"/>
    <cellStyle name="40% - Accent4 2 2 6 2 3" xfId="12608" xr:uid="{FB4882B0-7742-49DF-ACCA-3351E7D06F10}"/>
    <cellStyle name="40% - Accent4 2 2 6 2 4" xfId="21056" xr:uid="{76B95AA7-1ECD-4249-98E6-8DAF500A04F2}"/>
    <cellStyle name="40% - Accent4 2 2 6 2 5" xfId="29503" xr:uid="{771D5EB9-0EFA-40F1-B228-858538D9DCAF}"/>
    <cellStyle name="40% - Accent4 2 2 6 3" xfId="6231" xr:uid="{00000000-0005-0000-0000-0000C7050000}"/>
    <cellStyle name="40% - Accent4 2 2 6 3 2" xfId="14681" xr:uid="{DEA9B959-4C16-4340-B6C0-EED59C0D5437}"/>
    <cellStyle name="40% - Accent4 2 2 6 3 3" xfId="23128" xr:uid="{B6D14E36-9428-43AD-B727-94C9D7C234F0}"/>
    <cellStyle name="40% - Accent4 2 2 6 3 4" xfId="31575" xr:uid="{BE78A75B-4FD8-4594-A773-134811CF2728}"/>
    <cellStyle name="40% - Accent4 2 2 6 4" xfId="10463" xr:uid="{29871516-7F70-4092-877E-8440BE23F57B}"/>
    <cellStyle name="40% - Accent4 2 2 6 5" xfId="18911" xr:uid="{7F49F6B2-0E9B-48EE-83E3-0C2C5805918F}"/>
    <cellStyle name="40% - Accent4 2 2 6 6" xfId="27358" xr:uid="{89004326-F705-4579-94C6-0D3E48B5ECF7}"/>
    <cellStyle name="40% - Accent4 2 2 7" xfId="2338" xr:uid="{00000000-0005-0000-0000-0000C8050000}"/>
    <cellStyle name="40% - Accent4 2 2 7 2" xfId="6644" xr:uid="{00000000-0005-0000-0000-0000C9050000}"/>
    <cellStyle name="40% - Accent4 2 2 7 2 2" xfId="15094" xr:uid="{5572BE3E-7FBA-4B0E-903E-8FEB076543D1}"/>
    <cellStyle name="40% - Accent4 2 2 7 2 3" xfId="23541" xr:uid="{2CDBB1CA-184A-49B8-8271-F1CB6F71A57D}"/>
    <cellStyle name="40% - Accent4 2 2 7 2 4" xfId="31988" xr:uid="{2928FDAB-0634-40B1-AC51-2BB6B611B28A}"/>
    <cellStyle name="40% - Accent4 2 2 7 3" xfId="10876" xr:uid="{0F10D421-A456-4435-A36C-3CB0ED50CC7B}"/>
    <cellStyle name="40% - Accent4 2 2 7 4" xfId="19324" xr:uid="{AC4A005E-5971-4D0C-9C6E-192F88704C70}"/>
    <cellStyle name="40% - Accent4 2 2 7 5" xfId="27771" xr:uid="{FC03938A-06EE-42E3-B522-D8EB5E91A60A}"/>
    <cellStyle name="40% - Accent4 2 2 8" xfId="4578" xr:uid="{00000000-0005-0000-0000-0000CA050000}"/>
    <cellStyle name="40% - Accent4 2 2 8 2" xfId="13028" xr:uid="{896730F1-820F-4E89-A2C4-C75640E0037B}"/>
    <cellStyle name="40% - Accent4 2 2 8 3" xfId="21475" xr:uid="{4722B9BB-B258-4595-81FB-FF17622AFAEB}"/>
    <cellStyle name="40% - Accent4 2 2 8 4" xfId="29922" xr:uid="{D7ED3BEE-8ACC-4E2E-9198-457FC578C7EC}"/>
    <cellStyle name="40% - Accent4 2 2 9" xfId="8810" xr:uid="{EEDA5BB7-461D-4DAA-BAE3-58A98379FBC7}"/>
    <cellStyle name="40% - Accent4 2 3" xfId="77" xr:uid="{00000000-0005-0000-0000-0000CB050000}"/>
    <cellStyle name="40% - Accent4 2 3 10" xfId="25707" xr:uid="{DD37FA41-A553-42C2-AE5F-404DEFCCC789}"/>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86BAB31F-33CA-41D4-BCB4-5874DEFA4180}"/>
    <cellStyle name="40% - Accent4 2 3 2 2 2 3" xfId="24036" xr:uid="{B75BFCD3-6E7F-4B95-BE03-DC7D37745AFE}"/>
    <cellStyle name="40% - Accent4 2 3 2 2 2 4" xfId="32483" xr:uid="{3741C757-9F86-4503-A78F-FC34376B0C8D}"/>
    <cellStyle name="40% - Accent4 2 3 2 2 3" xfId="11371" xr:uid="{186C16AB-5203-49B5-A804-4AC4974B0969}"/>
    <cellStyle name="40% - Accent4 2 3 2 2 4" xfId="19819" xr:uid="{A583861F-07A0-466A-99E4-F912142A0E52}"/>
    <cellStyle name="40% - Accent4 2 3 2 2 5" xfId="28266" xr:uid="{47467912-4A62-4656-8B2F-7F9A31BF7583}"/>
    <cellStyle name="40% - Accent4 2 3 2 3" xfId="4994" xr:uid="{00000000-0005-0000-0000-0000CF050000}"/>
    <cellStyle name="40% - Accent4 2 3 2 3 2" xfId="13444" xr:uid="{7EDC6157-AF55-4F36-A587-9B627F32692C}"/>
    <cellStyle name="40% - Accent4 2 3 2 3 3" xfId="21891" xr:uid="{7E359ACB-E3A4-47C9-A175-F112A9FD7DA1}"/>
    <cellStyle name="40% - Accent4 2 3 2 3 4" xfId="30338" xr:uid="{C54FB021-75B0-4531-83DB-26FBF572A96A}"/>
    <cellStyle name="40% - Accent4 2 3 2 4" xfId="9226" xr:uid="{CB0D973A-ECCA-40C9-9DB9-19CA6C8C79A8}"/>
    <cellStyle name="40% - Accent4 2 3 2 5" xfId="17674" xr:uid="{25822C2A-3C8F-4618-85B6-FAF730000836}"/>
    <cellStyle name="40% - Accent4 2 3 2 6" xfId="26121" xr:uid="{97BAB7E4-66A4-44D4-A10C-629F3E1F1244}"/>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55A9C3BE-65C5-47C7-94D9-24CF575A2626}"/>
    <cellStyle name="40% - Accent4 2 3 3 2 2 3" xfId="24449" xr:uid="{22121B00-3A26-46EC-8693-E999284F916C}"/>
    <cellStyle name="40% - Accent4 2 3 3 2 2 4" xfId="32896" xr:uid="{969C395C-FF34-44BE-992A-7363B5046BCA}"/>
    <cellStyle name="40% - Accent4 2 3 3 2 3" xfId="11784" xr:uid="{184186B2-ECC8-468D-9873-29CC9B333679}"/>
    <cellStyle name="40% - Accent4 2 3 3 2 4" xfId="20232" xr:uid="{D520FEE2-EEDE-4DE7-B756-3F90944A1496}"/>
    <cellStyle name="40% - Accent4 2 3 3 2 5" xfId="28679" xr:uid="{44E7F1CD-AC30-4892-9023-BF469DB7270C}"/>
    <cellStyle name="40% - Accent4 2 3 3 3" xfId="5407" xr:uid="{00000000-0005-0000-0000-0000D3050000}"/>
    <cellStyle name="40% - Accent4 2 3 3 3 2" xfId="13857" xr:uid="{52809BAB-1D7A-451D-8036-C1D9FC1E2818}"/>
    <cellStyle name="40% - Accent4 2 3 3 3 3" xfId="22304" xr:uid="{036C5E0A-4128-4E29-A9F9-B73ACCF22457}"/>
    <cellStyle name="40% - Accent4 2 3 3 3 4" xfId="30751" xr:uid="{55C44FCF-8D53-4EF4-B353-6B1F7CCD6C16}"/>
    <cellStyle name="40% - Accent4 2 3 3 4" xfId="9639" xr:uid="{2FBCA874-1FB8-4FA6-8196-CEA5AB83EA87}"/>
    <cellStyle name="40% - Accent4 2 3 3 5" xfId="18087" xr:uid="{7978BF61-89A9-4C8D-B541-5531B86CDD99}"/>
    <cellStyle name="40% - Accent4 2 3 3 6" xfId="26534" xr:uid="{29F84B90-C6EC-4ACB-AFAB-E8EC24CCB501}"/>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49F43340-D2C4-45B2-8536-4F930AD3BF3E}"/>
    <cellStyle name="40% - Accent4 2 3 4 2 2 3" xfId="24862" xr:uid="{DEF97AA9-B16F-43C4-A2C4-904D481E32BC}"/>
    <cellStyle name="40% - Accent4 2 3 4 2 2 4" xfId="33309" xr:uid="{26E8EAE6-D2B7-4987-A889-C0BCF30AE575}"/>
    <cellStyle name="40% - Accent4 2 3 4 2 3" xfId="12197" xr:uid="{110C45FF-8A65-4A93-A4F3-AD59655AD59A}"/>
    <cellStyle name="40% - Accent4 2 3 4 2 4" xfId="20645" xr:uid="{1325EAA6-EE7D-43D9-8835-9989AA156B3B}"/>
    <cellStyle name="40% - Accent4 2 3 4 2 5" xfId="29092" xr:uid="{8DF0DC12-2624-47E2-B67A-6C3596FD07DB}"/>
    <cellStyle name="40% - Accent4 2 3 4 3" xfId="5820" xr:uid="{00000000-0005-0000-0000-0000D7050000}"/>
    <cellStyle name="40% - Accent4 2 3 4 3 2" xfId="14270" xr:uid="{4FCB4205-9A09-4A2A-8605-5E10C239B35E}"/>
    <cellStyle name="40% - Accent4 2 3 4 3 3" xfId="22717" xr:uid="{A75698F9-BCD6-48D4-9B3A-44DE23A49E62}"/>
    <cellStyle name="40% - Accent4 2 3 4 3 4" xfId="31164" xr:uid="{F7E73EFC-6DD3-48C2-9E53-541784D4962A}"/>
    <cellStyle name="40% - Accent4 2 3 4 4" xfId="10052" xr:uid="{11CD0AB1-FE98-48BA-937A-30ED628FB622}"/>
    <cellStyle name="40% - Accent4 2 3 4 5" xfId="18500" xr:uid="{134C40CE-E233-4053-9291-1AD06C3AEF3D}"/>
    <cellStyle name="40% - Accent4 2 3 4 6" xfId="26947" xr:uid="{43E6E819-1E75-4C7C-A0CB-0988FFE00E70}"/>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0CBC73B1-8487-4B2D-ADAB-4B10C8FF424A}"/>
    <cellStyle name="40% - Accent4 2 3 5 2 2 3" xfId="25275" xr:uid="{EC8C45B2-4F89-4FF1-BA0F-FB0D17E82D1B}"/>
    <cellStyle name="40% - Accent4 2 3 5 2 2 4" xfId="33722" xr:uid="{4DF5E1FC-7ABC-477D-982B-0223E189243B}"/>
    <cellStyle name="40% - Accent4 2 3 5 2 3" xfId="12610" xr:uid="{69F76C9C-5C54-458D-94C0-81D20EDCC09D}"/>
    <cellStyle name="40% - Accent4 2 3 5 2 4" xfId="21058" xr:uid="{B4BA99CB-CF43-40FC-ADAB-72FA884DD48A}"/>
    <cellStyle name="40% - Accent4 2 3 5 2 5" xfId="29505" xr:uid="{E6FF4F84-B3E2-4086-8340-B006CA18F2D8}"/>
    <cellStyle name="40% - Accent4 2 3 5 3" xfId="6233" xr:uid="{00000000-0005-0000-0000-0000DB050000}"/>
    <cellStyle name="40% - Accent4 2 3 5 3 2" xfId="14683" xr:uid="{BC9FD842-C679-42B4-9553-426D0D056619}"/>
    <cellStyle name="40% - Accent4 2 3 5 3 3" xfId="23130" xr:uid="{2617EFF6-8D84-4A38-9CDF-0EF92F2F0F05}"/>
    <cellStyle name="40% - Accent4 2 3 5 3 4" xfId="31577" xr:uid="{6ED0D9E6-CC81-4275-9B48-7E504C98A68C}"/>
    <cellStyle name="40% - Accent4 2 3 5 4" xfId="10465" xr:uid="{12D3811F-430E-4883-B7F3-E7FA09B31740}"/>
    <cellStyle name="40% - Accent4 2 3 5 5" xfId="18913" xr:uid="{230C4497-3640-4A8D-B4CD-9E2ECB9163DF}"/>
    <cellStyle name="40% - Accent4 2 3 5 6" xfId="27360" xr:uid="{3C6FC426-1F78-4FD5-A262-BC2102499CD2}"/>
    <cellStyle name="40% - Accent4 2 3 6" xfId="2340" xr:uid="{00000000-0005-0000-0000-0000DC050000}"/>
    <cellStyle name="40% - Accent4 2 3 6 2" xfId="6646" xr:uid="{00000000-0005-0000-0000-0000DD050000}"/>
    <cellStyle name="40% - Accent4 2 3 6 2 2" xfId="15096" xr:uid="{8695AF1F-7CE9-4AA0-BA79-7454F134CE05}"/>
    <cellStyle name="40% - Accent4 2 3 6 2 3" xfId="23543" xr:uid="{C973FAC9-4E81-43EA-96C3-D8F5C15216CB}"/>
    <cellStyle name="40% - Accent4 2 3 6 2 4" xfId="31990" xr:uid="{968A6596-CEEE-4033-A9B7-969FE7C70279}"/>
    <cellStyle name="40% - Accent4 2 3 6 3" xfId="10878" xr:uid="{B9C78485-D858-4706-A6C6-8478E4A9A931}"/>
    <cellStyle name="40% - Accent4 2 3 6 4" xfId="19326" xr:uid="{3EAD9443-631E-4690-9E80-88B482D5D1FB}"/>
    <cellStyle name="40% - Accent4 2 3 6 5" xfId="27773" xr:uid="{0609DBB0-94E7-4F2A-8513-DA0EF1F9F2E9}"/>
    <cellStyle name="40% - Accent4 2 3 7" xfId="4580" xr:uid="{00000000-0005-0000-0000-0000DE050000}"/>
    <cellStyle name="40% - Accent4 2 3 7 2" xfId="13030" xr:uid="{6E6474EB-AC4C-4F67-9DBB-1ACACC0555ED}"/>
    <cellStyle name="40% - Accent4 2 3 7 3" xfId="21477" xr:uid="{7909FBCB-312C-4021-944D-52BDCD3D8E9E}"/>
    <cellStyle name="40% - Accent4 2 3 7 4" xfId="29924" xr:uid="{0ADB1542-3FEB-4273-930D-0856AA16E885}"/>
    <cellStyle name="40% - Accent4 2 3 8" xfId="8812" xr:uid="{EDF484BF-BC52-48EB-9214-64EE0115AB79}"/>
    <cellStyle name="40% - Accent4 2 3 9" xfId="17260" xr:uid="{ECC03A51-6AEF-4CEF-AC8E-096BA33A087D}"/>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13C6E84E-5CA0-415A-A236-A95793B2BC70}"/>
    <cellStyle name="40% - Accent4 2 4 2 2 3" xfId="24033" xr:uid="{6181064B-4DDE-49E8-8874-28E0149B90C7}"/>
    <cellStyle name="40% - Accent4 2 4 2 2 4" xfId="32480" xr:uid="{43187B83-68FC-4320-84C6-F280C0FC5A65}"/>
    <cellStyle name="40% - Accent4 2 4 2 3" xfId="11368" xr:uid="{4404C31B-8063-4CC5-92F7-57BC9D9BF742}"/>
    <cellStyle name="40% - Accent4 2 4 2 4" xfId="19816" xr:uid="{311BB41A-D5FE-49FF-9959-36D2F14BBB5B}"/>
    <cellStyle name="40% - Accent4 2 4 2 5" xfId="28263" xr:uid="{9FABB9B5-F940-40DA-98B7-A5A3D1E2E42B}"/>
    <cellStyle name="40% - Accent4 2 4 3" xfId="4991" xr:uid="{00000000-0005-0000-0000-0000E2050000}"/>
    <cellStyle name="40% - Accent4 2 4 3 2" xfId="13441" xr:uid="{6C47CCE8-A56F-4A26-A77F-E9DA31E9FFAB}"/>
    <cellStyle name="40% - Accent4 2 4 3 3" xfId="21888" xr:uid="{31BAD389-D6C4-449C-A896-25DAC2D85A68}"/>
    <cellStyle name="40% - Accent4 2 4 3 4" xfId="30335" xr:uid="{293E52EF-45F9-4BE7-8670-6F92B77FDB88}"/>
    <cellStyle name="40% - Accent4 2 4 4" xfId="9223" xr:uid="{2499AB83-D6DC-403F-9C03-BF1A0398563A}"/>
    <cellStyle name="40% - Accent4 2 4 5" xfId="17671" xr:uid="{3C33A193-501C-4A53-9732-E2097AB1C2B3}"/>
    <cellStyle name="40% - Accent4 2 4 6" xfId="26118" xr:uid="{F2299362-7F21-48F3-B080-D4D070730DAF}"/>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D8EEF4C9-EAFA-4500-9F7F-A47CFF3E85B7}"/>
    <cellStyle name="40% - Accent4 2 5 2 2 3" xfId="24446" xr:uid="{3F275B16-01FC-42E0-8E40-52F3A2DD9560}"/>
    <cellStyle name="40% - Accent4 2 5 2 2 4" xfId="32893" xr:uid="{9EFD3A93-B4CB-4C7A-AE7A-4C29CA2D24CB}"/>
    <cellStyle name="40% - Accent4 2 5 2 3" xfId="11781" xr:uid="{DFA93489-5648-49F2-8243-CB25F0D5046E}"/>
    <cellStyle name="40% - Accent4 2 5 2 4" xfId="20229" xr:uid="{6DB919C5-88AA-4565-BC57-2BACCC218D12}"/>
    <cellStyle name="40% - Accent4 2 5 2 5" xfId="28676" xr:uid="{AE9466B8-28EC-4977-A92D-C7F997EC4329}"/>
    <cellStyle name="40% - Accent4 2 5 3" xfId="5404" xr:uid="{00000000-0005-0000-0000-0000E6050000}"/>
    <cellStyle name="40% - Accent4 2 5 3 2" xfId="13854" xr:uid="{54D4C576-428B-4AAD-9435-242F63B465A8}"/>
    <cellStyle name="40% - Accent4 2 5 3 3" xfId="22301" xr:uid="{99D342AD-24BD-465F-9494-E3A1D7AEC0E7}"/>
    <cellStyle name="40% - Accent4 2 5 3 4" xfId="30748" xr:uid="{F2FFD72D-E9C2-491F-9131-D1DCF230C607}"/>
    <cellStyle name="40% - Accent4 2 5 4" xfId="9636" xr:uid="{54EBBEF2-F034-46BB-BB82-35AE1D2B331C}"/>
    <cellStyle name="40% - Accent4 2 5 5" xfId="18084" xr:uid="{EF6F47DE-BEDD-4D65-8238-D2BF3015CD24}"/>
    <cellStyle name="40% - Accent4 2 5 6" xfId="26531" xr:uid="{2F9FFDA3-B54A-4BEA-9841-FF637C39A85A}"/>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3D351259-37AB-4A1F-8045-DE444405D360}"/>
    <cellStyle name="40% - Accent4 2 6 2 2 3" xfId="24859" xr:uid="{183B3F46-CA2E-451B-B185-4985C5BC2137}"/>
    <cellStyle name="40% - Accent4 2 6 2 2 4" xfId="33306" xr:uid="{EC5A7EC7-E452-486F-81FC-EDF170FF66AC}"/>
    <cellStyle name="40% - Accent4 2 6 2 3" xfId="12194" xr:uid="{F069AD7A-3A78-46FD-9425-B8E229BA8A4C}"/>
    <cellStyle name="40% - Accent4 2 6 2 4" xfId="20642" xr:uid="{AC447D87-32AE-4861-8295-D9E66927CA3A}"/>
    <cellStyle name="40% - Accent4 2 6 2 5" xfId="29089" xr:uid="{80B04970-79A8-4317-BCBA-62920F5B3BE0}"/>
    <cellStyle name="40% - Accent4 2 6 3" xfId="5817" xr:uid="{00000000-0005-0000-0000-0000EA050000}"/>
    <cellStyle name="40% - Accent4 2 6 3 2" xfId="14267" xr:uid="{604D112C-22E7-4E24-B1E4-39A521065AB5}"/>
    <cellStyle name="40% - Accent4 2 6 3 3" xfId="22714" xr:uid="{EA846346-22BD-4496-912D-4F1D3EF6717F}"/>
    <cellStyle name="40% - Accent4 2 6 3 4" xfId="31161" xr:uid="{D4BD5D26-898B-4DE2-9CA0-2046156DADCE}"/>
    <cellStyle name="40% - Accent4 2 6 4" xfId="10049" xr:uid="{C530C828-E478-471C-B7DC-DFD0E9838F64}"/>
    <cellStyle name="40% - Accent4 2 6 5" xfId="18497" xr:uid="{E1541BE8-C0A3-447C-B0F5-25C07DAC6C82}"/>
    <cellStyle name="40% - Accent4 2 6 6" xfId="26944" xr:uid="{854B4A50-1EDC-41BD-BA3A-AFD0D944BC9A}"/>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6515E24D-6BBC-4069-9F4B-768AB40508CC}"/>
    <cellStyle name="40% - Accent4 2 7 2 2 3" xfId="25272" xr:uid="{BAC274F1-94F6-4F73-9C55-4D2DFC9A7426}"/>
    <cellStyle name="40% - Accent4 2 7 2 2 4" xfId="33719" xr:uid="{E09D830A-7CEF-4834-8DCB-0D257F09BCB9}"/>
    <cellStyle name="40% - Accent4 2 7 2 3" xfId="12607" xr:uid="{6FE5B523-9E9C-494C-8276-C5EC0C812CED}"/>
    <cellStyle name="40% - Accent4 2 7 2 4" xfId="21055" xr:uid="{82CDC62E-BF89-4BBE-96A2-5A613CDDC1B9}"/>
    <cellStyle name="40% - Accent4 2 7 2 5" xfId="29502" xr:uid="{8A450858-5609-4FE3-A39C-5924C1C17687}"/>
    <cellStyle name="40% - Accent4 2 7 3" xfId="6230" xr:uid="{00000000-0005-0000-0000-0000EE050000}"/>
    <cellStyle name="40% - Accent4 2 7 3 2" xfId="14680" xr:uid="{83A6B30D-BC2D-4924-ABE7-9E420562FD8C}"/>
    <cellStyle name="40% - Accent4 2 7 3 3" xfId="23127" xr:uid="{D9A4A43A-3F23-4D5A-BCE3-BFFBBF853FFF}"/>
    <cellStyle name="40% - Accent4 2 7 3 4" xfId="31574" xr:uid="{D31C1E2B-11DD-428E-8758-8BE000E144FD}"/>
    <cellStyle name="40% - Accent4 2 7 4" xfId="10462" xr:uid="{5F4A307E-080B-4BF8-B0BD-1712BBCA9C49}"/>
    <cellStyle name="40% - Accent4 2 7 5" xfId="18910" xr:uid="{4B36BF1D-6325-4532-AE5D-42473884FC91}"/>
    <cellStyle name="40% - Accent4 2 7 6" xfId="27357" xr:uid="{4664CDD7-3508-4E24-A4B4-EE4EF872D84B}"/>
    <cellStyle name="40% - Accent4 2 8" xfId="2337" xr:uid="{00000000-0005-0000-0000-0000EF050000}"/>
    <cellStyle name="40% - Accent4 2 8 2" xfId="6643" xr:uid="{00000000-0005-0000-0000-0000F0050000}"/>
    <cellStyle name="40% - Accent4 2 8 2 2" xfId="15093" xr:uid="{0A443D86-B6C8-49EA-80E7-22AF25A713CF}"/>
    <cellStyle name="40% - Accent4 2 8 2 3" xfId="23540" xr:uid="{E19F59CB-30AB-404B-9578-2CB48DD85EED}"/>
    <cellStyle name="40% - Accent4 2 8 2 4" xfId="31987" xr:uid="{F5F847D4-635C-4911-8567-4A941E6BFD27}"/>
    <cellStyle name="40% - Accent4 2 8 3" xfId="10875" xr:uid="{245B9BE9-0B9E-4A28-9ED0-6B87505E9781}"/>
    <cellStyle name="40% - Accent4 2 8 4" xfId="19323" xr:uid="{B55A5C6E-8F4E-4B83-9C61-D01A7DFADB96}"/>
    <cellStyle name="40% - Accent4 2 8 5" xfId="27770" xr:uid="{18AA8546-E43F-4B6B-9640-F8075D99259F}"/>
    <cellStyle name="40% - Accent4 2 9" xfId="4577" xr:uid="{00000000-0005-0000-0000-0000F1050000}"/>
    <cellStyle name="40% - Accent4 2 9 2" xfId="13027" xr:uid="{7AAE9F81-6807-4BA7-94D2-BFBA2A9EB828}"/>
    <cellStyle name="40% - Accent4 2 9 3" xfId="21474" xr:uid="{3F7CE364-9C0D-4565-83A1-793C9428218B}"/>
    <cellStyle name="40% - Accent4 2 9 4" xfId="29921" xr:uid="{102A0F50-4A28-4B02-8B90-D0BAF000F9A4}"/>
    <cellStyle name="40% - Accent4 3" xfId="78" xr:uid="{00000000-0005-0000-0000-0000F2050000}"/>
    <cellStyle name="40% - Accent4 3 10" xfId="17261" xr:uid="{4C6AD734-B425-4A01-8969-E089433664FB}"/>
    <cellStyle name="40% - Accent4 3 11" xfId="25708" xr:uid="{01CF853F-9090-46E8-968E-03A08CA09C42}"/>
    <cellStyle name="40% - Accent4 3 2" xfId="79" xr:uid="{00000000-0005-0000-0000-0000F3050000}"/>
    <cellStyle name="40% - Accent4 3 2 10" xfId="25709" xr:uid="{7D6BE548-FE02-42F7-91AA-C5614C690F67}"/>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FD1AB5D3-F392-4B09-B885-F5AA93F14693}"/>
    <cellStyle name="40% - Accent4 3 2 2 2 2 3" xfId="24038" xr:uid="{9EE2F6EF-B0F2-497F-884F-19E5F140669B}"/>
    <cellStyle name="40% - Accent4 3 2 2 2 2 4" xfId="32485" xr:uid="{1BBA4D9E-9C8A-4AB8-9E3D-5AAB7B74CF75}"/>
    <cellStyle name="40% - Accent4 3 2 2 2 3" xfId="11373" xr:uid="{642E7865-7FB0-4C05-B24A-E280F69A300A}"/>
    <cellStyle name="40% - Accent4 3 2 2 2 4" xfId="19821" xr:uid="{CD6D0B01-6D81-44DD-8524-3ED29AEEF5D8}"/>
    <cellStyle name="40% - Accent4 3 2 2 2 5" xfId="28268" xr:uid="{89D9DD1C-1B66-4CC1-8315-6DD4D0C7FA23}"/>
    <cellStyle name="40% - Accent4 3 2 2 3" xfId="4996" xr:uid="{00000000-0005-0000-0000-0000F7050000}"/>
    <cellStyle name="40% - Accent4 3 2 2 3 2" xfId="13446" xr:uid="{40CFB4DE-EDF4-48D3-BE9A-61BC3EC69DFC}"/>
    <cellStyle name="40% - Accent4 3 2 2 3 3" xfId="21893" xr:uid="{9DC16070-DAB4-43D7-89D6-799B4E10C3D7}"/>
    <cellStyle name="40% - Accent4 3 2 2 3 4" xfId="30340" xr:uid="{6384B6F0-7942-457A-92C1-9F7482313C41}"/>
    <cellStyle name="40% - Accent4 3 2 2 4" xfId="9228" xr:uid="{4D62A494-CE03-45BA-9B94-BD296812B76C}"/>
    <cellStyle name="40% - Accent4 3 2 2 5" xfId="17676" xr:uid="{3B0C8B9D-8B85-4AF4-B7CE-1F7C4F3F567B}"/>
    <cellStyle name="40% - Accent4 3 2 2 6" xfId="26123" xr:uid="{C2A29E2B-5203-40D9-AD8E-7D0AF762520E}"/>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0DB5DBF7-0CDC-4080-8294-AC6C887C3CCA}"/>
    <cellStyle name="40% - Accent4 3 2 3 2 2 3" xfId="24451" xr:uid="{0C361353-483B-4894-AB74-0AC63B2CFA4B}"/>
    <cellStyle name="40% - Accent4 3 2 3 2 2 4" xfId="32898" xr:uid="{FA0B86D6-B020-4A51-9E57-E28B1F75BD42}"/>
    <cellStyle name="40% - Accent4 3 2 3 2 3" xfId="11786" xr:uid="{64773DF3-4134-4697-A616-A8E38EE6AB53}"/>
    <cellStyle name="40% - Accent4 3 2 3 2 4" xfId="20234" xr:uid="{3B4749AA-BA6B-4962-863B-C5F18C83238E}"/>
    <cellStyle name="40% - Accent4 3 2 3 2 5" xfId="28681" xr:uid="{B7125EB3-7769-4ACD-B2E6-9CBA9E035625}"/>
    <cellStyle name="40% - Accent4 3 2 3 3" xfId="5409" xr:uid="{00000000-0005-0000-0000-0000FB050000}"/>
    <cellStyle name="40% - Accent4 3 2 3 3 2" xfId="13859" xr:uid="{55D608AC-6C34-4865-9199-B422AC58560F}"/>
    <cellStyle name="40% - Accent4 3 2 3 3 3" xfId="22306" xr:uid="{D853EA44-2ECA-4B2A-9C76-5A9630D0943F}"/>
    <cellStyle name="40% - Accent4 3 2 3 3 4" xfId="30753" xr:uid="{6F5A1CA8-2B40-4090-AD19-CA179801A116}"/>
    <cellStyle name="40% - Accent4 3 2 3 4" xfId="9641" xr:uid="{637E3CA2-786E-4585-A766-CD0FFFA103F6}"/>
    <cellStyle name="40% - Accent4 3 2 3 5" xfId="18089" xr:uid="{040B2834-0C04-49CC-BCFE-345FC97C50E6}"/>
    <cellStyle name="40% - Accent4 3 2 3 6" xfId="26536" xr:uid="{C87F6D36-658D-466E-9331-6A541354E9BD}"/>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5C81AEBA-83EC-4869-9222-0ECC9ABE89BA}"/>
    <cellStyle name="40% - Accent4 3 2 4 2 2 3" xfId="24864" xr:uid="{D823DABE-A66F-41DE-8C85-44FB7CD04042}"/>
    <cellStyle name="40% - Accent4 3 2 4 2 2 4" xfId="33311" xr:uid="{9EED29BF-6FE6-4CD7-A902-405AA5D78427}"/>
    <cellStyle name="40% - Accent4 3 2 4 2 3" xfId="12199" xr:uid="{027D6881-A6D7-4907-9B75-BD715732ABDE}"/>
    <cellStyle name="40% - Accent4 3 2 4 2 4" xfId="20647" xr:uid="{3054E5D4-D66D-41A5-9119-C75FC34BFF01}"/>
    <cellStyle name="40% - Accent4 3 2 4 2 5" xfId="29094" xr:uid="{5706D84A-827A-4A93-B4C1-A1EB106FDEC9}"/>
    <cellStyle name="40% - Accent4 3 2 4 3" xfId="5822" xr:uid="{00000000-0005-0000-0000-0000FF050000}"/>
    <cellStyle name="40% - Accent4 3 2 4 3 2" xfId="14272" xr:uid="{D593FCD6-C2E6-4D7C-B350-6220AC8D2B34}"/>
    <cellStyle name="40% - Accent4 3 2 4 3 3" xfId="22719" xr:uid="{5B4BB362-EE9B-4583-847C-7FE906FB51AF}"/>
    <cellStyle name="40% - Accent4 3 2 4 3 4" xfId="31166" xr:uid="{93FDEB1C-2F99-4D2D-8650-0F36CE1BDB01}"/>
    <cellStyle name="40% - Accent4 3 2 4 4" xfId="10054" xr:uid="{57D44FD6-DFF0-45F4-ABC8-2490358FF4F6}"/>
    <cellStyle name="40% - Accent4 3 2 4 5" xfId="18502" xr:uid="{B87D5AF3-CB1E-4B4F-B460-956121ECD884}"/>
    <cellStyle name="40% - Accent4 3 2 4 6" xfId="26949" xr:uid="{9D6BA6AB-301C-40B6-B568-29E0D0CB02C3}"/>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8D9342D9-8CD0-409B-B40A-54EAE6A43DF3}"/>
    <cellStyle name="40% - Accent4 3 2 5 2 2 3" xfId="25277" xr:uid="{C79BDB2D-1FE3-4D24-B053-962573647143}"/>
    <cellStyle name="40% - Accent4 3 2 5 2 2 4" xfId="33724" xr:uid="{E959748A-A32E-48C6-95CA-DA358BE1828E}"/>
    <cellStyle name="40% - Accent4 3 2 5 2 3" xfId="12612" xr:uid="{6115746B-3EA2-4016-A40B-48F1E3F38A70}"/>
    <cellStyle name="40% - Accent4 3 2 5 2 4" xfId="21060" xr:uid="{D61E05F5-F737-427E-91E6-7190364EF83A}"/>
    <cellStyle name="40% - Accent4 3 2 5 2 5" xfId="29507" xr:uid="{8BAC2777-826C-45F4-A7A0-266BDEB7B20D}"/>
    <cellStyle name="40% - Accent4 3 2 5 3" xfId="6235" xr:uid="{00000000-0005-0000-0000-000003060000}"/>
    <cellStyle name="40% - Accent4 3 2 5 3 2" xfId="14685" xr:uid="{A1DBC051-256D-4471-B7FA-5635B810781C}"/>
    <cellStyle name="40% - Accent4 3 2 5 3 3" xfId="23132" xr:uid="{B2DC8410-CE91-4BDD-BA50-2081C2ADF4E9}"/>
    <cellStyle name="40% - Accent4 3 2 5 3 4" xfId="31579" xr:uid="{03C7DD6C-DC41-4A0C-A07F-C86ED111C4FB}"/>
    <cellStyle name="40% - Accent4 3 2 5 4" xfId="10467" xr:uid="{2D8EB30D-4C04-4637-98DB-16C95598247F}"/>
    <cellStyle name="40% - Accent4 3 2 5 5" xfId="18915" xr:uid="{FCC63EDE-F93E-4A87-9774-E5F5E66A6F7B}"/>
    <cellStyle name="40% - Accent4 3 2 5 6" xfId="27362" xr:uid="{00A5C699-E11E-40AF-8C5F-A1B1B075F52A}"/>
    <cellStyle name="40% - Accent4 3 2 6" xfId="2342" xr:uid="{00000000-0005-0000-0000-000004060000}"/>
    <cellStyle name="40% - Accent4 3 2 6 2" xfId="6648" xr:uid="{00000000-0005-0000-0000-000005060000}"/>
    <cellStyle name="40% - Accent4 3 2 6 2 2" xfId="15098" xr:uid="{ED9EB4E7-9635-434B-9FC7-4E855DC3E16C}"/>
    <cellStyle name="40% - Accent4 3 2 6 2 3" xfId="23545" xr:uid="{392EA4C0-FE64-4DDE-9F7C-F9AA70A76BA2}"/>
    <cellStyle name="40% - Accent4 3 2 6 2 4" xfId="31992" xr:uid="{6FAC3DBC-61AD-4C6B-BD8D-51ADD6C5FE50}"/>
    <cellStyle name="40% - Accent4 3 2 6 3" xfId="10880" xr:uid="{23075B81-26B0-455C-AA95-C40B2AFE086B}"/>
    <cellStyle name="40% - Accent4 3 2 6 4" xfId="19328" xr:uid="{65FB6A82-ADBB-4DB8-B446-D01184E918AD}"/>
    <cellStyle name="40% - Accent4 3 2 6 5" xfId="27775" xr:uid="{64FB022A-5CC3-4F12-892B-F3DBF6A153FB}"/>
    <cellStyle name="40% - Accent4 3 2 7" xfId="4582" xr:uid="{00000000-0005-0000-0000-000006060000}"/>
    <cellStyle name="40% - Accent4 3 2 7 2" xfId="13032" xr:uid="{0C4808E4-285E-4855-A395-BAF34EC2225E}"/>
    <cellStyle name="40% - Accent4 3 2 7 3" xfId="21479" xr:uid="{29178BAC-995E-4E05-8F9D-843BB321FAAD}"/>
    <cellStyle name="40% - Accent4 3 2 7 4" xfId="29926" xr:uid="{8DAFEF5B-8984-4D0B-9EF7-DAC7A7FBAD19}"/>
    <cellStyle name="40% - Accent4 3 2 8" xfId="8814" xr:uid="{B03E063C-7376-4B21-AF10-A7A2C4A27B17}"/>
    <cellStyle name="40% - Accent4 3 2 9" xfId="17262" xr:uid="{43939487-EA98-40F2-8224-A0390AB0FF61}"/>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BB28FDB1-66A1-4513-9379-5E4542698CD8}"/>
    <cellStyle name="40% - Accent4 3 3 2 2 3" xfId="24037" xr:uid="{99E680DA-A356-4EFE-BAD9-71188359A80B}"/>
    <cellStyle name="40% - Accent4 3 3 2 2 4" xfId="32484" xr:uid="{80962CF7-5964-48DF-A3B3-3C79FD0B4862}"/>
    <cellStyle name="40% - Accent4 3 3 2 3" xfId="11372" xr:uid="{5F6E22C6-DC7B-4AA2-831F-ADB1FBA97380}"/>
    <cellStyle name="40% - Accent4 3 3 2 4" xfId="19820" xr:uid="{4174BA66-EA34-41E8-9825-16BE1ABE1B19}"/>
    <cellStyle name="40% - Accent4 3 3 2 5" xfId="28267" xr:uid="{8563C1F0-5A2F-4D22-85BB-7A74DA59E07E}"/>
    <cellStyle name="40% - Accent4 3 3 3" xfId="4995" xr:uid="{00000000-0005-0000-0000-00000A060000}"/>
    <cellStyle name="40% - Accent4 3 3 3 2" xfId="13445" xr:uid="{34CF519D-E181-4EA2-8B55-01D2AFDA7535}"/>
    <cellStyle name="40% - Accent4 3 3 3 3" xfId="21892" xr:uid="{9E63AA90-F347-47BA-A813-3C1CBBC37F22}"/>
    <cellStyle name="40% - Accent4 3 3 3 4" xfId="30339" xr:uid="{AAA888FC-0B06-43FC-A27D-B98FF9702BC6}"/>
    <cellStyle name="40% - Accent4 3 3 4" xfId="9227" xr:uid="{CCE66B16-4AC7-4DE3-A8EE-ABE8F5DBD8D3}"/>
    <cellStyle name="40% - Accent4 3 3 5" xfId="17675" xr:uid="{F83139DA-E124-4C6A-A141-067CFDF953B3}"/>
    <cellStyle name="40% - Accent4 3 3 6" xfId="26122" xr:uid="{1F3B3349-68B0-4F51-B3A9-BBE745EB488E}"/>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E9FD4F9C-6540-4E37-A9BF-7E2B89F3EBAC}"/>
    <cellStyle name="40% - Accent4 3 4 2 2 3" xfId="24450" xr:uid="{F19CF79C-FFD3-499C-9F94-1ED1F6A2FD68}"/>
    <cellStyle name="40% - Accent4 3 4 2 2 4" xfId="32897" xr:uid="{4C15F735-43B4-4E75-823B-4AAC3BC7A2D2}"/>
    <cellStyle name="40% - Accent4 3 4 2 3" xfId="11785" xr:uid="{AC25C0C1-FDFE-40B3-853C-3FF5D4E6E439}"/>
    <cellStyle name="40% - Accent4 3 4 2 4" xfId="20233" xr:uid="{B10B195C-59C5-425A-9027-E0301C437621}"/>
    <cellStyle name="40% - Accent4 3 4 2 5" xfId="28680" xr:uid="{17428C2C-2D80-44B0-8254-76D28D0C1D3F}"/>
    <cellStyle name="40% - Accent4 3 4 3" xfId="5408" xr:uid="{00000000-0005-0000-0000-00000E060000}"/>
    <cellStyle name="40% - Accent4 3 4 3 2" xfId="13858" xr:uid="{C4B03E3A-7F7B-49E2-92B3-EEF403113B50}"/>
    <cellStyle name="40% - Accent4 3 4 3 3" xfId="22305" xr:uid="{4FB6AF56-8936-4206-9553-3A79CEC428E2}"/>
    <cellStyle name="40% - Accent4 3 4 3 4" xfId="30752" xr:uid="{05858DFE-7517-4527-BD40-600A8D58FA76}"/>
    <cellStyle name="40% - Accent4 3 4 4" xfId="9640" xr:uid="{B1ED5C7A-554B-4D3C-BEBE-3C0D56A322C6}"/>
    <cellStyle name="40% - Accent4 3 4 5" xfId="18088" xr:uid="{4969B566-82F8-474E-A89F-88FDACD85E7A}"/>
    <cellStyle name="40% - Accent4 3 4 6" xfId="26535" xr:uid="{431F70C3-3C8E-4331-B75A-5A44A914BBE4}"/>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24D0D842-3B01-4A13-838F-FAD2B95737EF}"/>
    <cellStyle name="40% - Accent4 3 5 2 2 3" xfId="24863" xr:uid="{A5F7771E-FBA5-4409-8235-05F45EB8F14A}"/>
    <cellStyle name="40% - Accent4 3 5 2 2 4" xfId="33310" xr:uid="{DA937826-8DB7-489D-A517-B4DA6999D0CC}"/>
    <cellStyle name="40% - Accent4 3 5 2 3" xfId="12198" xr:uid="{68DF318F-CCF8-427C-B7AB-D456A662E4E3}"/>
    <cellStyle name="40% - Accent4 3 5 2 4" xfId="20646" xr:uid="{D9F76DCB-050E-425E-87A0-3696002554E8}"/>
    <cellStyle name="40% - Accent4 3 5 2 5" xfId="29093" xr:uid="{B67838BE-B124-4408-9151-EB53BB3B441C}"/>
    <cellStyle name="40% - Accent4 3 5 3" xfId="5821" xr:uid="{00000000-0005-0000-0000-000012060000}"/>
    <cellStyle name="40% - Accent4 3 5 3 2" xfId="14271" xr:uid="{1E31561E-E053-4880-8D7F-84CB8BE5DF64}"/>
    <cellStyle name="40% - Accent4 3 5 3 3" xfId="22718" xr:uid="{A629F014-D87E-422F-8A6D-11703076AD61}"/>
    <cellStyle name="40% - Accent4 3 5 3 4" xfId="31165" xr:uid="{0F3C45CA-BE8E-47BB-AB5C-2F21839EC4A7}"/>
    <cellStyle name="40% - Accent4 3 5 4" xfId="10053" xr:uid="{AAFE12C1-7285-4D47-8BD0-3F08C2C960BA}"/>
    <cellStyle name="40% - Accent4 3 5 5" xfId="18501" xr:uid="{EE60F7CE-42D1-41A7-B958-E1110A235EC1}"/>
    <cellStyle name="40% - Accent4 3 5 6" xfId="26948" xr:uid="{B0BC38A7-9014-43B0-AB3E-CC141B4DDACA}"/>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53346467-B2BC-4F2E-B110-E6FA81D6CB54}"/>
    <cellStyle name="40% - Accent4 3 6 2 2 3" xfId="25276" xr:uid="{FD27B576-288A-4AD3-B04D-6CEA6F111152}"/>
    <cellStyle name="40% - Accent4 3 6 2 2 4" xfId="33723" xr:uid="{2282D984-298B-4367-A231-CABBACB9797D}"/>
    <cellStyle name="40% - Accent4 3 6 2 3" xfId="12611" xr:uid="{5D7CFA71-F218-42F4-844F-C3332052867B}"/>
    <cellStyle name="40% - Accent4 3 6 2 4" xfId="21059" xr:uid="{5BAA1244-CCEE-4013-8270-3825DB381C1D}"/>
    <cellStyle name="40% - Accent4 3 6 2 5" xfId="29506" xr:uid="{EC3F0AF4-1919-4E65-A2F6-F4ACE5BC0F88}"/>
    <cellStyle name="40% - Accent4 3 6 3" xfId="6234" xr:uid="{00000000-0005-0000-0000-000016060000}"/>
    <cellStyle name="40% - Accent4 3 6 3 2" xfId="14684" xr:uid="{A71CD8F5-843B-4695-A7BB-4E009554760E}"/>
    <cellStyle name="40% - Accent4 3 6 3 3" xfId="23131" xr:uid="{12308C95-FF0D-4740-8B6A-A211CCFAD778}"/>
    <cellStyle name="40% - Accent4 3 6 3 4" xfId="31578" xr:uid="{56E63AC9-3471-4620-8DE4-DA6FCA1F17BB}"/>
    <cellStyle name="40% - Accent4 3 6 4" xfId="10466" xr:uid="{F81D2AA8-D2ED-4A9E-978B-C527E5DD5884}"/>
    <cellStyle name="40% - Accent4 3 6 5" xfId="18914" xr:uid="{C2FD38EB-28A5-45EE-A1D8-70E8171ABC4C}"/>
    <cellStyle name="40% - Accent4 3 6 6" xfId="27361" xr:uid="{C7DFF461-7514-41AB-AAEA-D7A7D3CAD27F}"/>
    <cellStyle name="40% - Accent4 3 7" xfId="2341" xr:uid="{00000000-0005-0000-0000-000017060000}"/>
    <cellStyle name="40% - Accent4 3 7 2" xfId="6647" xr:uid="{00000000-0005-0000-0000-000018060000}"/>
    <cellStyle name="40% - Accent4 3 7 2 2" xfId="15097" xr:uid="{57A23795-1B4A-40F8-98EA-987A54DB7CFD}"/>
    <cellStyle name="40% - Accent4 3 7 2 3" xfId="23544" xr:uid="{7E59F8D9-612D-4DC3-B1CC-C6CDEF86A8A8}"/>
    <cellStyle name="40% - Accent4 3 7 2 4" xfId="31991" xr:uid="{4CB31C5B-9EAA-4D17-922D-68AF63009878}"/>
    <cellStyle name="40% - Accent4 3 7 3" xfId="10879" xr:uid="{2A7DC1B9-A9FE-44DD-92B6-81EED4FF20F1}"/>
    <cellStyle name="40% - Accent4 3 7 4" xfId="19327" xr:uid="{3232E08B-5556-4383-9416-672B020D87BD}"/>
    <cellStyle name="40% - Accent4 3 7 5" xfId="27774" xr:uid="{DE62810C-4707-44C0-A853-C3EC6C49C541}"/>
    <cellStyle name="40% - Accent4 3 8" xfId="4581" xr:uid="{00000000-0005-0000-0000-000019060000}"/>
    <cellStyle name="40% - Accent4 3 8 2" xfId="13031" xr:uid="{95E00D6D-3351-40EB-88B5-289D792234DE}"/>
    <cellStyle name="40% - Accent4 3 8 3" xfId="21478" xr:uid="{8C4116F8-4E5C-4DA0-A776-63430C928729}"/>
    <cellStyle name="40% - Accent4 3 8 4" xfId="29925" xr:uid="{62069EC4-F946-4F59-9E1C-5F71920DAED6}"/>
    <cellStyle name="40% - Accent4 3 9" xfId="8813" xr:uid="{0FD4934E-A0C0-462A-91CC-F9CF94FE6989}"/>
    <cellStyle name="40% - Accent4 4" xfId="80" xr:uid="{00000000-0005-0000-0000-00001A060000}"/>
    <cellStyle name="40% - Accent4 4 10" xfId="25710" xr:uid="{D56C8904-C943-461C-A1DC-D949D714CBDE}"/>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3095DF51-74C0-4F32-B7D8-3B6AD342D70D}"/>
    <cellStyle name="40% - Accent4 4 2 2 2 3" xfId="24039" xr:uid="{0940AFEC-661F-414E-847B-50553C078208}"/>
    <cellStyle name="40% - Accent4 4 2 2 2 4" xfId="32486" xr:uid="{F7B8237D-94EE-4720-823E-2125735BF3B8}"/>
    <cellStyle name="40% - Accent4 4 2 2 3" xfId="11374" xr:uid="{6133EE22-131D-4C52-880A-90339684E1AC}"/>
    <cellStyle name="40% - Accent4 4 2 2 4" xfId="19822" xr:uid="{A3737BCC-F238-40F3-85D1-323E10A37017}"/>
    <cellStyle name="40% - Accent4 4 2 2 5" xfId="28269" xr:uid="{5C584F2D-4F10-4C13-B66D-C5746CB54FD2}"/>
    <cellStyle name="40% - Accent4 4 2 3" xfId="4997" xr:uid="{00000000-0005-0000-0000-00001E060000}"/>
    <cellStyle name="40% - Accent4 4 2 3 2" xfId="13447" xr:uid="{826CA89B-0313-4343-9EDD-D9970F2383AD}"/>
    <cellStyle name="40% - Accent4 4 2 3 3" xfId="21894" xr:uid="{2D438BAC-ADB7-461F-B5D9-1F4B0A7A38AB}"/>
    <cellStyle name="40% - Accent4 4 2 3 4" xfId="30341" xr:uid="{0B5D1CAA-5118-4109-B5D3-94E60059A014}"/>
    <cellStyle name="40% - Accent4 4 2 4" xfId="9229" xr:uid="{EDF0F6D9-BE5D-4D3B-B1AA-581F0F4F7D9B}"/>
    <cellStyle name="40% - Accent4 4 2 5" xfId="17677" xr:uid="{ECB9C3E2-C2A1-4E6A-A68A-55D3CFF46626}"/>
    <cellStyle name="40% - Accent4 4 2 6" xfId="26124" xr:uid="{A4C2934D-C9B1-49F8-8ED4-3036B2B48033}"/>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5B994B2F-AF09-4D27-A983-D805F46A1174}"/>
    <cellStyle name="40% - Accent4 4 3 2 2 3" xfId="24452" xr:uid="{391686CF-813A-4E81-9D75-3EA0F14DB5BD}"/>
    <cellStyle name="40% - Accent4 4 3 2 2 4" xfId="32899" xr:uid="{D84D8AE1-D881-4DBE-A4DD-3433FAB15F86}"/>
    <cellStyle name="40% - Accent4 4 3 2 3" xfId="11787" xr:uid="{49BE841E-61E9-410E-88DF-4D15DE13B374}"/>
    <cellStyle name="40% - Accent4 4 3 2 4" xfId="20235" xr:uid="{6FCA8786-CB02-4D2D-B649-B9DDBA5E8CAA}"/>
    <cellStyle name="40% - Accent4 4 3 2 5" xfId="28682" xr:uid="{E17E9008-B229-4103-BCA9-8EE06677275D}"/>
    <cellStyle name="40% - Accent4 4 3 3" xfId="5410" xr:uid="{00000000-0005-0000-0000-000022060000}"/>
    <cellStyle name="40% - Accent4 4 3 3 2" xfId="13860" xr:uid="{5D00941F-0952-4342-A883-5029CF26A67F}"/>
    <cellStyle name="40% - Accent4 4 3 3 3" xfId="22307" xr:uid="{7738D45A-8CC1-487A-B9A5-FEB3E669E888}"/>
    <cellStyle name="40% - Accent4 4 3 3 4" xfId="30754" xr:uid="{8DA7BF76-FC25-4E19-9D66-E0AA856E10D2}"/>
    <cellStyle name="40% - Accent4 4 3 4" xfId="9642" xr:uid="{053BA285-7DA9-40AD-A301-372E125E46BD}"/>
    <cellStyle name="40% - Accent4 4 3 5" xfId="18090" xr:uid="{7A5219E7-E841-4D85-9270-4022AD09C458}"/>
    <cellStyle name="40% - Accent4 4 3 6" xfId="26537" xr:uid="{A65D6C09-C765-496E-BD30-6221A0A511F8}"/>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5E2DE66C-38B9-47FA-8DE0-88C36271B357}"/>
    <cellStyle name="40% - Accent4 4 4 2 2 3" xfId="24865" xr:uid="{FB4C710B-409C-4347-882E-D6A52566E848}"/>
    <cellStyle name="40% - Accent4 4 4 2 2 4" xfId="33312" xr:uid="{ABBAE0C0-05CB-4CC5-82F1-6AF203336AFC}"/>
    <cellStyle name="40% - Accent4 4 4 2 3" xfId="12200" xr:uid="{3BD8A2B2-61FB-4935-B22F-B67602E3649C}"/>
    <cellStyle name="40% - Accent4 4 4 2 4" xfId="20648" xr:uid="{060341B0-170C-4BB5-96E0-3099CE0E1044}"/>
    <cellStyle name="40% - Accent4 4 4 2 5" xfId="29095" xr:uid="{FA9E3DC4-BE37-471E-9E6B-AD268424E35E}"/>
    <cellStyle name="40% - Accent4 4 4 3" xfId="5823" xr:uid="{00000000-0005-0000-0000-000026060000}"/>
    <cellStyle name="40% - Accent4 4 4 3 2" xfId="14273" xr:uid="{B7D28137-68B1-4D20-8321-E039443EEE9C}"/>
    <cellStyle name="40% - Accent4 4 4 3 3" xfId="22720" xr:uid="{568FFD4B-5EF4-47A9-8A2F-7E886D544555}"/>
    <cellStyle name="40% - Accent4 4 4 3 4" xfId="31167" xr:uid="{37A865B6-9CB8-433D-BB65-E0DD9B05F51A}"/>
    <cellStyle name="40% - Accent4 4 4 4" xfId="10055" xr:uid="{54A97833-C4EB-402F-B2F5-223920095BDA}"/>
    <cellStyle name="40% - Accent4 4 4 5" xfId="18503" xr:uid="{5C634E07-B04A-40A3-BD79-DB1A8E08083D}"/>
    <cellStyle name="40% - Accent4 4 4 6" xfId="26950" xr:uid="{5BD0A024-9129-43DB-8421-335747F1DE7F}"/>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C3CCBEE4-0578-4DA8-836A-127AAA352F77}"/>
    <cellStyle name="40% - Accent4 4 5 2 2 3" xfId="25278" xr:uid="{437E4DC0-E944-415D-889D-4F7FDCE3C951}"/>
    <cellStyle name="40% - Accent4 4 5 2 2 4" xfId="33725" xr:uid="{9B46B6A8-39BE-41B0-971D-7AF533F66FFD}"/>
    <cellStyle name="40% - Accent4 4 5 2 3" xfId="12613" xr:uid="{E14801B5-2761-4818-9F47-28F3D5D6FAD2}"/>
    <cellStyle name="40% - Accent4 4 5 2 4" xfId="21061" xr:uid="{6F2072D2-7B95-48DC-8898-551730F36BA5}"/>
    <cellStyle name="40% - Accent4 4 5 2 5" xfId="29508" xr:uid="{95B94DDF-BECD-4C42-8107-EC6FE6B6D43D}"/>
    <cellStyle name="40% - Accent4 4 5 3" xfId="6236" xr:uid="{00000000-0005-0000-0000-00002A060000}"/>
    <cellStyle name="40% - Accent4 4 5 3 2" xfId="14686" xr:uid="{0B24E6A3-178C-4858-8DBA-0E1F0E1A4FA4}"/>
    <cellStyle name="40% - Accent4 4 5 3 3" xfId="23133" xr:uid="{5EAE241E-EEB3-4988-98D4-64A66E5C5715}"/>
    <cellStyle name="40% - Accent4 4 5 3 4" xfId="31580" xr:uid="{A136B5B2-4FE6-40CA-9BC7-B6DF54D30A36}"/>
    <cellStyle name="40% - Accent4 4 5 4" xfId="10468" xr:uid="{309C3C9B-0730-428A-BFAE-4C4CD0859F7D}"/>
    <cellStyle name="40% - Accent4 4 5 5" xfId="18916" xr:uid="{B9F71C86-69F0-4D56-9E4D-05E25BA9C907}"/>
    <cellStyle name="40% - Accent4 4 5 6" xfId="27363" xr:uid="{95ACAC6D-EE6A-4D4B-ACCE-CAC4B55392C3}"/>
    <cellStyle name="40% - Accent4 4 6" xfId="2343" xr:uid="{00000000-0005-0000-0000-00002B060000}"/>
    <cellStyle name="40% - Accent4 4 6 2" xfId="6649" xr:uid="{00000000-0005-0000-0000-00002C060000}"/>
    <cellStyle name="40% - Accent4 4 6 2 2" xfId="15099" xr:uid="{10C2B168-10D4-4903-BCE4-F85A4FFD3FFE}"/>
    <cellStyle name="40% - Accent4 4 6 2 3" xfId="23546" xr:uid="{6CC2BE77-2F7C-403B-B623-052C38EB4A5B}"/>
    <cellStyle name="40% - Accent4 4 6 2 4" xfId="31993" xr:uid="{B17AD2B8-002C-4A95-962C-68251EF49F89}"/>
    <cellStyle name="40% - Accent4 4 6 3" xfId="10881" xr:uid="{7E9C3FB3-8D3C-49C5-9935-347E3430B659}"/>
    <cellStyle name="40% - Accent4 4 6 4" xfId="19329" xr:uid="{F7EF3809-B5C5-4B10-86F6-1D630362D59F}"/>
    <cellStyle name="40% - Accent4 4 6 5" xfId="27776" xr:uid="{D166B034-D660-4F06-827A-5B5BCC76D93F}"/>
    <cellStyle name="40% - Accent4 4 7" xfId="4583" xr:uid="{00000000-0005-0000-0000-00002D060000}"/>
    <cellStyle name="40% - Accent4 4 7 2" xfId="13033" xr:uid="{962AFEB3-B33A-4253-BFF9-45EBF868022F}"/>
    <cellStyle name="40% - Accent4 4 7 3" xfId="21480" xr:uid="{4825279F-AAD7-4155-82F5-4B42B2719448}"/>
    <cellStyle name="40% - Accent4 4 7 4" xfId="29927" xr:uid="{5689FCDE-185E-4D64-8405-C814E549D00E}"/>
    <cellStyle name="40% - Accent4 4 8" xfId="8815" xr:uid="{170DCDDC-DB26-40CF-A32D-D2E673702A62}"/>
    <cellStyle name="40% - Accent4 4 9" xfId="17263" xr:uid="{46CD0978-0A3F-4C0F-A3AA-BCF7D379EB52}"/>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A53450CE-046F-4D9A-9B2A-8FCFF46847C5}"/>
    <cellStyle name="40% - Accent4 5 2 2 3" xfId="24032" xr:uid="{0B9CEC13-44CB-4633-B5D7-CFEF5AED0C4F}"/>
    <cellStyle name="40% - Accent4 5 2 2 4" xfId="32479" xr:uid="{C0ADF6AD-C718-481E-AC88-9965B4AA7CF3}"/>
    <cellStyle name="40% - Accent4 5 2 3" xfId="11367" xr:uid="{0945477B-0F0B-41C7-81C9-B1B96B9AF596}"/>
    <cellStyle name="40% - Accent4 5 2 4" xfId="19815" xr:uid="{FB8C77DC-8678-4A16-9D6D-428F6641FF63}"/>
    <cellStyle name="40% - Accent4 5 2 5" xfId="28262" xr:uid="{2681A97D-6D9E-4CCB-B52D-D78D90BB5006}"/>
    <cellStyle name="40% - Accent4 5 3" xfId="4990" xr:uid="{00000000-0005-0000-0000-000031060000}"/>
    <cellStyle name="40% - Accent4 5 3 2" xfId="13440" xr:uid="{7F5B9BCC-087F-45A9-ABD6-8209F6077383}"/>
    <cellStyle name="40% - Accent4 5 3 3" xfId="21887" xr:uid="{627948BD-5255-4A63-9DBB-A4CA01B90AA0}"/>
    <cellStyle name="40% - Accent4 5 3 4" xfId="30334" xr:uid="{B4B311FA-0649-4B8E-A7A7-175AB63D74EA}"/>
    <cellStyle name="40% - Accent4 5 4" xfId="9222" xr:uid="{AA73E3DF-3908-4B0A-AF66-B2C6F630C7A4}"/>
    <cellStyle name="40% - Accent4 5 5" xfId="17670" xr:uid="{9D4A578F-7E46-4760-8B0A-C2D961B6A91C}"/>
    <cellStyle name="40% - Accent4 5 6" xfId="26117" xr:uid="{5AE3F39C-9BF0-4E91-BE8E-4A8DD5F828C9}"/>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73B35B93-14FC-4271-85E2-85CF47BADC00}"/>
    <cellStyle name="40% - Accent4 6 2 2 3" xfId="24445" xr:uid="{82C0EAA6-F422-46BC-97F1-81CF18339FB8}"/>
    <cellStyle name="40% - Accent4 6 2 2 4" xfId="32892" xr:uid="{B8D2B3A6-E484-4EEE-982A-E87746723F6B}"/>
    <cellStyle name="40% - Accent4 6 2 3" xfId="11780" xr:uid="{DDC9E6AE-44BB-4290-A5A4-B22C63EF1B3A}"/>
    <cellStyle name="40% - Accent4 6 2 4" xfId="20228" xr:uid="{BA86C37B-D74E-4213-8757-5220FD6D9857}"/>
    <cellStyle name="40% - Accent4 6 2 5" xfId="28675" xr:uid="{5DA18396-EB45-4AEE-9F40-AD3729DA5180}"/>
    <cellStyle name="40% - Accent4 6 3" xfId="5403" xr:uid="{00000000-0005-0000-0000-000035060000}"/>
    <cellStyle name="40% - Accent4 6 3 2" xfId="13853" xr:uid="{4E2046D1-8787-442C-9B0B-ED240DFBF120}"/>
    <cellStyle name="40% - Accent4 6 3 3" xfId="22300" xr:uid="{6A514648-F775-4B79-BA07-DBA4326C9F5B}"/>
    <cellStyle name="40% - Accent4 6 3 4" xfId="30747" xr:uid="{1E16F0B3-A91E-4075-AC58-AC835B0F15D4}"/>
    <cellStyle name="40% - Accent4 6 4" xfId="9635" xr:uid="{E433A752-7A66-4230-81C0-2FD423441045}"/>
    <cellStyle name="40% - Accent4 6 5" xfId="18083" xr:uid="{FF95AAF5-085A-46FE-9562-94CC6E2F647D}"/>
    <cellStyle name="40% - Accent4 6 6" xfId="26530" xr:uid="{D2FABAF8-7835-4A08-A9C5-FABC9437D80E}"/>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2A74A30A-4C09-400F-86C4-7F88467FC4DA}"/>
    <cellStyle name="40% - Accent4 7 2 2 3" xfId="24858" xr:uid="{EB1EC5D4-9B11-4832-937A-BC4F5D3408B4}"/>
    <cellStyle name="40% - Accent4 7 2 2 4" xfId="33305" xr:uid="{79DB904A-A80D-4CE5-B8BE-D7B90547AEF8}"/>
    <cellStyle name="40% - Accent4 7 2 3" xfId="12193" xr:uid="{71AB3D81-7B55-40FF-926F-1996FAF637FC}"/>
    <cellStyle name="40% - Accent4 7 2 4" xfId="20641" xr:uid="{B9026C45-52E1-4C25-BC50-AE1E5A4B4EE0}"/>
    <cellStyle name="40% - Accent4 7 2 5" xfId="29088" xr:uid="{2C819CD3-A3DC-463C-BA8E-0508D0B58E9F}"/>
    <cellStyle name="40% - Accent4 7 3" xfId="5816" xr:uid="{00000000-0005-0000-0000-000039060000}"/>
    <cellStyle name="40% - Accent4 7 3 2" xfId="14266" xr:uid="{716F19BF-C3EA-4895-B0A9-BA9C7FED4FBF}"/>
    <cellStyle name="40% - Accent4 7 3 3" xfId="22713" xr:uid="{5554B28F-713F-4746-AC86-732800C14329}"/>
    <cellStyle name="40% - Accent4 7 3 4" xfId="31160" xr:uid="{B16B36D5-2C99-4AF6-B732-25AF935BFE12}"/>
    <cellStyle name="40% - Accent4 7 4" xfId="10048" xr:uid="{762048D1-D04B-4F65-821B-FDC55C269595}"/>
    <cellStyle name="40% - Accent4 7 5" xfId="18496" xr:uid="{4CFFA8C6-4407-409C-BE40-083EBA2415BC}"/>
    <cellStyle name="40% - Accent4 7 6" xfId="26943" xr:uid="{8104CF4B-4C66-4393-A3CC-CD8B4F81725B}"/>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71CD92F6-0412-4578-9C11-52A703C54FDA}"/>
    <cellStyle name="40% - Accent4 8 2 2 3" xfId="25271" xr:uid="{6F56BE49-2BE8-40B3-A1A0-F2DD5FA2C06B}"/>
    <cellStyle name="40% - Accent4 8 2 2 4" xfId="33718" xr:uid="{B7E5B96C-9D47-4243-A47F-2F9BA6F2F32C}"/>
    <cellStyle name="40% - Accent4 8 2 3" xfId="12606" xr:uid="{1E39AD1F-DB1E-48FF-9947-C157E5327492}"/>
    <cellStyle name="40% - Accent4 8 2 4" xfId="21054" xr:uid="{A897D398-5C5C-4E14-B096-64528B45A324}"/>
    <cellStyle name="40% - Accent4 8 2 5" xfId="29501" xr:uid="{9FB53D46-9A06-4ACB-AD80-461C7F5F99E5}"/>
    <cellStyle name="40% - Accent4 8 3" xfId="6229" xr:uid="{00000000-0005-0000-0000-00003D060000}"/>
    <cellStyle name="40% - Accent4 8 3 2" xfId="14679" xr:uid="{7A49BE41-951A-4544-9A97-420B01B9390A}"/>
    <cellStyle name="40% - Accent4 8 3 3" xfId="23126" xr:uid="{DB016F7D-41CE-4DCB-8C60-8FAFFDFDE0EA}"/>
    <cellStyle name="40% - Accent4 8 3 4" xfId="31573" xr:uid="{9CF60F0C-5801-4A76-94FA-61C10138D794}"/>
    <cellStyle name="40% - Accent4 8 4" xfId="10461" xr:uid="{703244D1-B8F5-4CC4-A2C3-3DC039950AC3}"/>
    <cellStyle name="40% - Accent4 8 5" xfId="18909" xr:uid="{C44541E5-FD2D-4064-920B-91B9F6A5BF03}"/>
    <cellStyle name="40% - Accent4 8 6" xfId="27356" xr:uid="{7FE89787-0528-49B0-B88B-A24D664E1FC7}"/>
    <cellStyle name="40% - Accent4 9" xfId="2336" xr:uid="{00000000-0005-0000-0000-00003E060000}"/>
    <cellStyle name="40% - Accent4 9 2" xfId="6642" xr:uid="{00000000-0005-0000-0000-00003F060000}"/>
    <cellStyle name="40% - Accent4 9 2 2" xfId="15092" xr:uid="{C9E9ADDF-93CD-4AFA-B53F-FAD86D4BBD3D}"/>
    <cellStyle name="40% - Accent4 9 2 3" xfId="23539" xr:uid="{809BD7EE-A814-4FE9-B1AD-FCDC9D15F507}"/>
    <cellStyle name="40% - Accent4 9 2 4" xfId="31986" xr:uid="{CEAA0232-2088-4B32-8F70-A14F2F54D104}"/>
    <cellStyle name="40% - Accent4 9 3" xfId="10874" xr:uid="{DD45EC79-9530-4B18-86B8-1F1879708157}"/>
    <cellStyle name="40% - Accent4 9 4" xfId="19322" xr:uid="{F70C2AE0-AD92-4E10-8322-2199A23C8332}"/>
    <cellStyle name="40% - Accent4 9 5" xfId="27769" xr:uid="{29C7000F-ED16-47AB-B5A6-9EC3B15FB209}"/>
    <cellStyle name="40% - Accent5" xfId="81" builtinId="47" customBuiltin="1"/>
    <cellStyle name="40% - Accent5 10" xfId="4584" xr:uid="{00000000-0005-0000-0000-000041060000}"/>
    <cellStyle name="40% - Accent5 10 2" xfId="13034" xr:uid="{70BDCD31-6682-42A7-A8F4-D02A71685047}"/>
    <cellStyle name="40% - Accent5 10 3" xfId="21481" xr:uid="{DBF65DFA-9774-40C3-A3A3-E08E74ABCE0F}"/>
    <cellStyle name="40% - Accent5 10 4" xfId="29928" xr:uid="{A347FA27-EF1D-4F82-A8EC-699430ED6D5B}"/>
    <cellStyle name="40% - Accent5 11" xfId="8816" xr:uid="{81489C3C-0467-4E40-8914-78B9F4A3A651}"/>
    <cellStyle name="40% - Accent5 12" xfId="17264" xr:uid="{42593B1D-879C-4FCD-90D4-E614E7AFF2AE}"/>
    <cellStyle name="40% - Accent5 13" xfId="25711" xr:uid="{0701105E-8534-4107-B115-EBF97A935622}"/>
    <cellStyle name="40% - Accent5 2" xfId="82" xr:uid="{00000000-0005-0000-0000-000042060000}"/>
    <cellStyle name="40% - Accent5 2 10" xfId="8817" xr:uid="{19EF190F-8085-42B4-B2A6-641EB0E260DB}"/>
    <cellStyle name="40% - Accent5 2 11" xfId="17265" xr:uid="{2988CB41-81DC-49DF-B7DB-41F482D181E0}"/>
    <cellStyle name="40% - Accent5 2 12" xfId="25712" xr:uid="{6B0D7DD1-ABB9-498E-AF79-F4ABF433D69A}"/>
    <cellStyle name="40% - Accent5 2 2" xfId="83" xr:uid="{00000000-0005-0000-0000-000043060000}"/>
    <cellStyle name="40% - Accent5 2 2 10" xfId="17266" xr:uid="{34E1F4B3-295B-4979-AFA0-757558C80DC8}"/>
    <cellStyle name="40% - Accent5 2 2 11" xfId="25713" xr:uid="{08F4C61B-56A3-4C78-919A-2F4D03E57518}"/>
    <cellStyle name="40% - Accent5 2 2 2" xfId="84" xr:uid="{00000000-0005-0000-0000-000044060000}"/>
    <cellStyle name="40% - Accent5 2 2 2 10" xfId="25714" xr:uid="{AA4393EF-009B-46FC-8EE0-83374A744A0E}"/>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8CBCFC92-1923-4186-B3CF-20A90BA6E9D0}"/>
    <cellStyle name="40% - Accent5 2 2 2 2 2 2 3" xfId="24043" xr:uid="{9FDD4153-8444-4F97-9DF7-825F0DBE7FFE}"/>
    <cellStyle name="40% - Accent5 2 2 2 2 2 2 4" xfId="32490" xr:uid="{20D34851-2BEE-4C7E-A646-96C9EDB1C339}"/>
    <cellStyle name="40% - Accent5 2 2 2 2 2 3" xfId="11378" xr:uid="{39AE9147-8B77-4460-A304-FEF5ABAE3257}"/>
    <cellStyle name="40% - Accent5 2 2 2 2 2 4" xfId="19826" xr:uid="{BF10568C-5F9A-41F6-81D4-6CD65E1DC43A}"/>
    <cellStyle name="40% - Accent5 2 2 2 2 2 5" xfId="28273" xr:uid="{B6AA4B7E-AB99-4C71-A986-D6D41764DB2A}"/>
    <cellStyle name="40% - Accent5 2 2 2 2 3" xfId="5001" xr:uid="{00000000-0005-0000-0000-000048060000}"/>
    <cellStyle name="40% - Accent5 2 2 2 2 3 2" xfId="13451" xr:uid="{33656A87-0607-4FA2-8E16-8D7438686745}"/>
    <cellStyle name="40% - Accent5 2 2 2 2 3 3" xfId="21898" xr:uid="{CCF429F3-02DA-482B-A221-DDD470AEA34D}"/>
    <cellStyle name="40% - Accent5 2 2 2 2 3 4" xfId="30345" xr:uid="{F4E6B49E-4C0B-4E10-8AD9-07D74939705D}"/>
    <cellStyle name="40% - Accent5 2 2 2 2 4" xfId="9233" xr:uid="{61D970B8-3CCA-4CFE-902D-5CB2CC708765}"/>
    <cellStyle name="40% - Accent5 2 2 2 2 5" xfId="17681" xr:uid="{EBDA1C80-DDFB-4D6F-8D7D-BCCBFB8B1D49}"/>
    <cellStyle name="40% - Accent5 2 2 2 2 6" xfId="26128" xr:uid="{97567931-16FC-4319-864C-763EB0AC8FD4}"/>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24438833-66F4-41F9-A03E-E8FB9D3C0324}"/>
    <cellStyle name="40% - Accent5 2 2 2 3 2 2 3" xfId="24456" xr:uid="{345FEB5F-91DA-41F4-9384-B241911F5F2D}"/>
    <cellStyle name="40% - Accent5 2 2 2 3 2 2 4" xfId="32903" xr:uid="{05AC7DEE-8776-4B60-9DB0-7EBB3F2BDB91}"/>
    <cellStyle name="40% - Accent5 2 2 2 3 2 3" xfId="11791" xr:uid="{CFB9CEFD-0DA4-455F-A141-15649EDBD7ED}"/>
    <cellStyle name="40% - Accent5 2 2 2 3 2 4" xfId="20239" xr:uid="{62C3560D-E643-4B1E-B464-8D2099EB476D}"/>
    <cellStyle name="40% - Accent5 2 2 2 3 2 5" xfId="28686" xr:uid="{7F9D8A73-BCD2-4C26-B888-12948FD0572A}"/>
    <cellStyle name="40% - Accent5 2 2 2 3 3" xfId="5414" xr:uid="{00000000-0005-0000-0000-00004C060000}"/>
    <cellStyle name="40% - Accent5 2 2 2 3 3 2" xfId="13864" xr:uid="{0E918E2B-80AE-4079-8BAD-3A1E52AC5C7E}"/>
    <cellStyle name="40% - Accent5 2 2 2 3 3 3" xfId="22311" xr:uid="{69C22322-16D9-40DA-885A-3D962F88406C}"/>
    <cellStyle name="40% - Accent5 2 2 2 3 3 4" xfId="30758" xr:uid="{6A653480-32F5-4619-B31E-11F3F4DC8045}"/>
    <cellStyle name="40% - Accent5 2 2 2 3 4" xfId="9646" xr:uid="{FE3F4559-AB95-4309-8164-B6F6B765B8AA}"/>
    <cellStyle name="40% - Accent5 2 2 2 3 5" xfId="18094" xr:uid="{A8230462-EB46-4860-A47D-A12F6088A58E}"/>
    <cellStyle name="40% - Accent5 2 2 2 3 6" xfId="26541" xr:uid="{77673CE8-E6EE-4383-BBF9-52E42A75C42C}"/>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8B7E9B21-48CE-4F91-BD2A-1D547EC9BEB6}"/>
    <cellStyle name="40% - Accent5 2 2 2 4 2 2 3" xfId="24869" xr:uid="{4FCA038E-10A6-422A-9E9E-1FF2A88D954A}"/>
    <cellStyle name="40% - Accent5 2 2 2 4 2 2 4" xfId="33316" xr:uid="{AFCA6539-CE2D-47B8-B339-5F120E7CBD87}"/>
    <cellStyle name="40% - Accent5 2 2 2 4 2 3" xfId="12204" xr:uid="{8E306C41-8A9D-4860-9365-F3381BA31695}"/>
    <cellStyle name="40% - Accent5 2 2 2 4 2 4" xfId="20652" xr:uid="{68B59334-4624-4F62-9BFB-A7A3F11386F5}"/>
    <cellStyle name="40% - Accent5 2 2 2 4 2 5" xfId="29099" xr:uid="{A866E8FB-F6CE-4BDA-A46D-AD6A484C15D0}"/>
    <cellStyle name="40% - Accent5 2 2 2 4 3" xfId="5827" xr:uid="{00000000-0005-0000-0000-000050060000}"/>
    <cellStyle name="40% - Accent5 2 2 2 4 3 2" xfId="14277" xr:uid="{DC8F06F6-2AEF-4F6C-BEF1-583ABC20DA16}"/>
    <cellStyle name="40% - Accent5 2 2 2 4 3 3" xfId="22724" xr:uid="{46AB3D9B-DA3D-4F0D-85F8-3ABF6DECA281}"/>
    <cellStyle name="40% - Accent5 2 2 2 4 3 4" xfId="31171" xr:uid="{4902C4FF-AF0E-403A-AAB0-A9F37BD8CF97}"/>
    <cellStyle name="40% - Accent5 2 2 2 4 4" xfId="10059" xr:uid="{71FAB7DB-6E6C-45FC-8CA7-94FD9AA4E1AB}"/>
    <cellStyle name="40% - Accent5 2 2 2 4 5" xfId="18507" xr:uid="{0A177123-0596-49CD-9AA0-42F9B2FE49B6}"/>
    <cellStyle name="40% - Accent5 2 2 2 4 6" xfId="26954" xr:uid="{4F8AD47D-32B4-4289-857D-E125F0C480D6}"/>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EED576C3-27DA-46B6-B8A0-566254E474FE}"/>
    <cellStyle name="40% - Accent5 2 2 2 5 2 2 3" xfId="25282" xr:uid="{0DCE5228-2ABD-4CA5-90A3-D335E899FDA4}"/>
    <cellStyle name="40% - Accent5 2 2 2 5 2 2 4" xfId="33729" xr:uid="{72FEFC2E-A07F-4EF4-AFB5-5DF6528365B8}"/>
    <cellStyle name="40% - Accent5 2 2 2 5 2 3" xfId="12617" xr:uid="{CED690A4-5405-49D0-ADC1-3A62DD508890}"/>
    <cellStyle name="40% - Accent5 2 2 2 5 2 4" xfId="21065" xr:uid="{C67FC22D-74B2-4B18-B7C7-74A570CC82F2}"/>
    <cellStyle name="40% - Accent5 2 2 2 5 2 5" xfId="29512" xr:uid="{39EA4AC0-FCD3-400A-BD5A-008C6F940550}"/>
    <cellStyle name="40% - Accent5 2 2 2 5 3" xfId="6240" xr:uid="{00000000-0005-0000-0000-000054060000}"/>
    <cellStyle name="40% - Accent5 2 2 2 5 3 2" xfId="14690" xr:uid="{41EACB7C-84F7-42E1-A471-D8D64AFB4FDF}"/>
    <cellStyle name="40% - Accent5 2 2 2 5 3 3" xfId="23137" xr:uid="{D6FB9713-B2AE-479D-9124-E3FFDCFC2A91}"/>
    <cellStyle name="40% - Accent5 2 2 2 5 3 4" xfId="31584" xr:uid="{A42E86D7-2D66-442F-B27C-13D6140DA537}"/>
    <cellStyle name="40% - Accent5 2 2 2 5 4" xfId="10472" xr:uid="{CF760F70-66A7-4D35-B2ED-CFDF27046C68}"/>
    <cellStyle name="40% - Accent5 2 2 2 5 5" xfId="18920" xr:uid="{F5013784-D417-4494-969B-F1DD34FAFDDA}"/>
    <cellStyle name="40% - Accent5 2 2 2 5 6" xfId="27367" xr:uid="{97A7346A-23DA-43CF-A2EF-907A174D1A8F}"/>
    <cellStyle name="40% - Accent5 2 2 2 6" xfId="2347" xr:uid="{00000000-0005-0000-0000-000055060000}"/>
    <cellStyle name="40% - Accent5 2 2 2 6 2" xfId="6653" xr:uid="{00000000-0005-0000-0000-000056060000}"/>
    <cellStyle name="40% - Accent5 2 2 2 6 2 2" xfId="15103" xr:uid="{509A755E-ED21-483B-835D-F0C8DF02119B}"/>
    <cellStyle name="40% - Accent5 2 2 2 6 2 3" xfId="23550" xr:uid="{0F5BD30E-6E52-461B-A409-CF496AFF3C0E}"/>
    <cellStyle name="40% - Accent5 2 2 2 6 2 4" xfId="31997" xr:uid="{14F6C4AD-E339-411E-B083-8663F0C15A57}"/>
    <cellStyle name="40% - Accent5 2 2 2 6 3" xfId="10885" xr:uid="{10982E90-BCC8-406B-BE6B-E7CEA1794DF4}"/>
    <cellStyle name="40% - Accent5 2 2 2 6 4" xfId="19333" xr:uid="{0F3D73D7-210C-4C4F-82A2-9725C5C204E8}"/>
    <cellStyle name="40% - Accent5 2 2 2 6 5" xfId="27780" xr:uid="{2073115F-8805-43F1-9827-0E0EAC672FC3}"/>
    <cellStyle name="40% - Accent5 2 2 2 7" xfId="4587" xr:uid="{00000000-0005-0000-0000-000057060000}"/>
    <cellStyle name="40% - Accent5 2 2 2 7 2" xfId="13037" xr:uid="{CF53EB9A-DAE4-4B88-ADC9-F6DC599EBE9E}"/>
    <cellStyle name="40% - Accent5 2 2 2 7 3" xfId="21484" xr:uid="{3E2E424A-161E-4BDC-AF45-D7CE7EB90083}"/>
    <cellStyle name="40% - Accent5 2 2 2 7 4" xfId="29931" xr:uid="{F75C7DF2-28F1-487D-BF98-3716EA17E139}"/>
    <cellStyle name="40% - Accent5 2 2 2 8" xfId="8819" xr:uid="{EDB47C65-4FED-4414-B2C4-F09F3A86A64D}"/>
    <cellStyle name="40% - Accent5 2 2 2 9" xfId="17267" xr:uid="{FEDE5A05-D453-4342-9C6D-F733E938009A}"/>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36A0119D-C506-42AC-A6F7-CC9F51B4DD76}"/>
    <cellStyle name="40% - Accent5 2 2 3 2 2 3" xfId="24042" xr:uid="{FDCB7928-2A16-4808-A920-63A970AEFD59}"/>
    <cellStyle name="40% - Accent5 2 2 3 2 2 4" xfId="32489" xr:uid="{243C48CF-6926-478C-BB46-851EA23151F8}"/>
    <cellStyle name="40% - Accent5 2 2 3 2 3" xfId="11377" xr:uid="{DA19781B-C72B-49DD-B868-662876E38006}"/>
    <cellStyle name="40% - Accent5 2 2 3 2 4" xfId="19825" xr:uid="{CE03D33D-49BB-44E8-887D-031903545354}"/>
    <cellStyle name="40% - Accent5 2 2 3 2 5" xfId="28272" xr:uid="{70DDE07E-8E6C-49D4-A481-E3205D97C347}"/>
    <cellStyle name="40% - Accent5 2 2 3 3" xfId="5000" xr:uid="{00000000-0005-0000-0000-00005B060000}"/>
    <cellStyle name="40% - Accent5 2 2 3 3 2" xfId="13450" xr:uid="{0A849C3C-E675-4DAF-A9F3-431A892A93F1}"/>
    <cellStyle name="40% - Accent5 2 2 3 3 3" xfId="21897" xr:uid="{07A0B7BA-8403-4724-8811-0ECD82DC0D63}"/>
    <cellStyle name="40% - Accent5 2 2 3 3 4" xfId="30344" xr:uid="{CCEFDFE5-64E0-4180-9E9D-403C329D90CD}"/>
    <cellStyle name="40% - Accent5 2 2 3 4" xfId="9232" xr:uid="{31A80F38-9434-44D7-8C9F-6F327BCC7A30}"/>
    <cellStyle name="40% - Accent5 2 2 3 5" xfId="17680" xr:uid="{409474B4-B5E9-450D-B12D-538651BD76E6}"/>
    <cellStyle name="40% - Accent5 2 2 3 6" xfId="26127" xr:uid="{EB64739E-0862-484E-B96B-D8082C4A058F}"/>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956FD666-ECC6-4332-AF37-997D08771420}"/>
    <cellStyle name="40% - Accent5 2 2 4 2 2 3" xfId="24455" xr:uid="{F935FE09-5A4F-4241-BCAE-77E5DFB11DE7}"/>
    <cellStyle name="40% - Accent5 2 2 4 2 2 4" xfId="32902" xr:uid="{73F3D7B1-45A5-456D-97C9-0A8A12AA5C11}"/>
    <cellStyle name="40% - Accent5 2 2 4 2 3" xfId="11790" xr:uid="{D97D20D6-2620-4050-9A44-9FCFA786BDFF}"/>
    <cellStyle name="40% - Accent5 2 2 4 2 4" xfId="20238" xr:uid="{41D44BEF-805A-46C6-B21E-82EBA4F1D7D3}"/>
    <cellStyle name="40% - Accent5 2 2 4 2 5" xfId="28685" xr:uid="{2A41505E-AD26-4A7D-9A63-5F8509933C83}"/>
    <cellStyle name="40% - Accent5 2 2 4 3" xfId="5413" xr:uid="{00000000-0005-0000-0000-00005F060000}"/>
    <cellStyle name="40% - Accent5 2 2 4 3 2" xfId="13863" xr:uid="{D5CC58A2-1933-4E41-A2C5-80BFA3824F07}"/>
    <cellStyle name="40% - Accent5 2 2 4 3 3" xfId="22310" xr:uid="{BEA53709-1C92-46CF-8AA8-3A6136891A70}"/>
    <cellStyle name="40% - Accent5 2 2 4 3 4" xfId="30757" xr:uid="{48544C87-F0E2-4B52-BB43-C3D95C2158AD}"/>
    <cellStyle name="40% - Accent5 2 2 4 4" xfId="9645" xr:uid="{299FDEC2-55F0-4080-B06A-839E36702C84}"/>
    <cellStyle name="40% - Accent5 2 2 4 5" xfId="18093" xr:uid="{CF7F3FE4-447A-4844-BAF7-761E675E654A}"/>
    <cellStyle name="40% - Accent5 2 2 4 6" xfId="26540" xr:uid="{BC57517F-53DC-4607-BF30-1579F4B9793E}"/>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F6B74363-A79A-4F87-B107-025D54807A1F}"/>
    <cellStyle name="40% - Accent5 2 2 5 2 2 3" xfId="24868" xr:uid="{D9B00237-6D5A-413F-AE44-1753DEAF034F}"/>
    <cellStyle name="40% - Accent5 2 2 5 2 2 4" xfId="33315" xr:uid="{A40E70C4-1C28-4418-933B-027B7A4E4DCB}"/>
    <cellStyle name="40% - Accent5 2 2 5 2 3" xfId="12203" xr:uid="{E4CFD098-91D7-4AFA-B6BF-1B5AB0583CC0}"/>
    <cellStyle name="40% - Accent5 2 2 5 2 4" xfId="20651" xr:uid="{3F9AD9DA-D40A-4817-A754-F54CAB1F9107}"/>
    <cellStyle name="40% - Accent5 2 2 5 2 5" xfId="29098" xr:uid="{46F3E7C8-CD23-466C-AA9E-5DAACD1DC503}"/>
    <cellStyle name="40% - Accent5 2 2 5 3" xfId="5826" xr:uid="{00000000-0005-0000-0000-000063060000}"/>
    <cellStyle name="40% - Accent5 2 2 5 3 2" xfId="14276" xr:uid="{55079466-5C80-49CC-AA95-4A33C58C0B28}"/>
    <cellStyle name="40% - Accent5 2 2 5 3 3" xfId="22723" xr:uid="{32A6EF63-2589-4776-9590-9E8F41E2DC09}"/>
    <cellStyle name="40% - Accent5 2 2 5 3 4" xfId="31170" xr:uid="{5DC430B0-E1D5-476E-8767-D45113E4CE78}"/>
    <cellStyle name="40% - Accent5 2 2 5 4" xfId="10058" xr:uid="{2898C8CB-8F0E-4541-AFCC-A0C925C52E33}"/>
    <cellStyle name="40% - Accent5 2 2 5 5" xfId="18506" xr:uid="{4390D01C-53CE-432E-95C9-E54D1FE1CD98}"/>
    <cellStyle name="40% - Accent5 2 2 5 6" xfId="26953" xr:uid="{B039EC47-0EB5-43FE-9623-5CCC7DD65DD9}"/>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6B16B0EB-8419-4EFD-8332-2C00F2D0507A}"/>
    <cellStyle name="40% - Accent5 2 2 6 2 2 3" xfId="25281" xr:uid="{775F5F16-1B51-4A13-BBFF-8D8B93B4A0BD}"/>
    <cellStyle name="40% - Accent5 2 2 6 2 2 4" xfId="33728" xr:uid="{096DC22D-65B5-4F9C-BD8B-568959CBD3C4}"/>
    <cellStyle name="40% - Accent5 2 2 6 2 3" xfId="12616" xr:uid="{9A38B5FD-D139-42E0-88A0-D9F2FD2740E2}"/>
    <cellStyle name="40% - Accent5 2 2 6 2 4" xfId="21064" xr:uid="{DAA500C8-97DF-496F-B545-60D91DFBC7CE}"/>
    <cellStyle name="40% - Accent5 2 2 6 2 5" xfId="29511" xr:uid="{949363E7-E816-4E2E-955E-306473C85EE6}"/>
    <cellStyle name="40% - Accent5 2 2 6 3" xfId="6239" xr:uid="{00000000-0005-0000-0000-000067060000}"/>
    <cellStyle name="40% - Accent5 2 2 6 3 2" xfId="14689" xr:uid="{A6ABEAB0-EDD4-406A-8C17-106D7E69A2EB}"/>
    <cellStyle name="40% - Accent5 2 2 6 3 3" xfId="23136" xr:uid="{50832758-D629-43B6-BE1B-CD8DCB897E12}"/>
    <cellStyle name="40% - Accent5 2 2 6 3 4" xfId="31583" xr:uid="{8012C5DA-528A-46D8-8D4D-4C5A54D08422}"/>
    <cellStyle name="40% - Accent5 2 2 6 4" xfId="10471" xr:uid="{873C32F0-13FF-4A8C-BE85-3ACB088EDB4D}"/>
    <cellStyle name="40% - Accent5 2 2 6 5" xfId="18919" xr:uid="{C029E6BC-AD4B-448A-93C1-5EB29B2642DD}"/>
    <cellStyle name="40% - Accent5 2 2 6 6" xfId="27366" xr:uid="{65441C6E-3952-42E6-896C-8A6132DA6C3C}"/>
    <cellStyle name="40% - Accent5 2 2 7" xfId="2346" xr:uid="{00000000-0005-0000-0000-000068060000}"/>
    <cellStyle name="40% - Accent5 2 2 7 2" xfId="6652" xr:uid="{00000000-0005-0000-0000-000069060000}"/>
    <cellStyle name="40% - Accent5 2 2 7 2 2" xfId="15102" xr:uid="{604309EB-9EC3-4787-9088-544E06507FC1}"/>
    <cellStyle name="40% - Accent5 2 2 7 2 3" xfId="23549" xr:uid="{92F5F781-29B5-4661-B00A-C35A997D294A}"/>
    <cellStyle name="40% - Accent5 2 2 7 2 4" xfId="31996" xr:uid="{882FFA1C-3F00-4EEA-9B54-0A69B5ADEFC9}"/>
    <cellStyle name="40% - Accent5 2 2 7 3" xfId="10884" xr:uid="{03669368-C08E-467C-8C4E-475013DDF0D7}"/>
    <cellStyle name="40% - Accent5 2 2 7 4" xfId="19332" xr:uid="{450D0493-228E-4CD6-B446-4C0AB78A802B}"/>
    <cellStyle name="40% - Accent5 2 2 7 5" xfId="27779" xr:uid="{BE654A31-702C-4EDA-B8A6-39C065D9C3FE}"/>
    <cellStyle name="40% - Accent5 2 2 8" xfId="4586" xr:uid="{00000000-0005-0000-0000-00006A060000}"/>
    <cellStyle name="40% - Accent5 2 2 8 2" xfId="13036" xr:uid="{2706BBB6-1846-4DD0-8C6F-7A1D939AC1F4}"/>
    <cellStyle name="40% - Accent5 2 2 8 3" xfId="21483" xr:uid="{A7D47158-9DA7-47DF-8647-6D38096940E4}"/>
    <cellStyle name="40% - Accent5 2 2 8 4" xfId="29930" xr:uid="{5DD05990-8B4A-4418-9052-4EFB747A5D5B}"/>
    <cellStyle name="40% - Accent5 2 2 9" xfId="8818" xr:uid="{BD0FF8E3-6C85-419E-B718-3C7BE3776CA8}"/>
    <cellStyle name="40% - Accent5 2 3" xfId="85" xr:uid="{00000000-0005-0000-0000-00006B060000}"/>
    <cellStyle name="40% - Accent5 2 3 10" xfId="25715" xr:uid="{58EE7F8E-008F-4A12-BAF6-388DC42C8243}"/>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9B297FDC-4A09-47DE-AADB-60B361D3B8E3}"/>
    <cellStyle name="40% - Accent5 2 3 2 2 2 3" xfId="24044" xr:uid="{4E31F05E-4E4E-48FD-A1F4-B696606EA4B5}"/>
    <cellStyle name="40% - Accent5 2 3 2 2 2 4" xfId="32491" xr:uid="{42FC4327-0316-4A86-8336-77576DA6F67A}"/>
    <cellStyle name="40% - Accent5 2 3 2 2 3" xfId="11379" xr:uid="{63CA70AD-A611-4C3E-85DB-27CF3E2E787D}"/>
    <cellStyle name="40% - Accent5 2 3 2 2 4" xfId="19827" xr:uid="{AC9A615C-34B4-4EC6-AA0E-8D587D83A926}"/>
    <cellStyle name="40% - Accent5 2 3 2 2 5" xfId="28274" xr:uid="{9FCF2416-54E3-44D5-A9C5-E0C916B617B4}"/>
    <cellStyle name="40% - Accent5 2 3 2 3" xfId="5002" xr:uid="{00000000-0005-0000-0000-00006F060000}"/>
    <cellStyle name="40% - Accent5 2 3 2 3 2" xfId="13452" xr:uid="{495B1EA1-3E2E-4F0F-A98D-DAE412D6C49C}"/>
    <cellStyle name="40% - Accent5 2 3 2 3 3" xfId="21899" xr:uid="{389C6D8E-DFD9-4E45-B571-A44B932D41B2}"/>
    <cellStyle name="40% - Accent5 2 3 2 3 4" xfId="30346" xr:uid="{60149C3B-6D91-4F69-B871-BFDBC430B605}"/>
    <cellStyle name="40% - Accent5 2 3 2 4" xfId="9234" xr:uid="{B4CC6E65-889D-4EFA-B705-6E75ED7C1E85}"/>
    <cellStyle name="40% - Accent5 2 3 2 5" xfId="17682" xr:uid="{FA108926-3B86-4363-9B99-B23A7620F255}"/>
    <cellStyle name="40% - Accent5 2 3 2 6" xfId="26129" xr:uid="{F9AC8B7F-C418-4D06-B437-4EC48F8E0236}"/>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B4D53191-0711-4560-98B6-1C1218B88AAC}"/>
    <cellStyle name="40% - Accent5 2 3 3 2 2 3" xfId="24457" xr:uid="{B107E17B-4B7A-4DDD-8335-B8967D6E1608}"/>
    <cellStyle name="40% - Accent5 2 3 3 2 2 4" xfId="32904" xr:uid="{D6DD01B9-EB8A-4973-8D67-36FEEB51E7E3}"/>
    <cellStyle name="40% - Accent5 2 3 3 2 3" xfId="11792" xr:uid="{6ACDC304-1823-4659-A6E6-51AE7881AD19}"/>
    <cellStyle name="40% - Accent5 2 3 3 2 4" xfId="20240" xr:uid="{E343660B-7BE8-4DB2-A9B8-F0E9900F2E89}"/>
    <cellStyle name="40% - Accent5 2 3 3 2 5" xfId="28687" xr:uid="{CE21A1C0-FE49-4830-B1B3-BA2F06A661EC}"/>
    <cellStyle name="40% - Accent5 2 3 3 3" xfId="5415" xr:uid="{00000000-0005-0000-0000-000073060000}"/>
    <cellStyle name="40% - Accent5 2 3 3 3 2" xfId="13865" xr:uid="{6470672A-9661-4CED-B7AA-61F2F08DB882}"/>
    <cellStyle name="40% - Accent5 2 3 3 3 3" xfId="22312" xr:uid="{79DC8243-A741-4584-A0FA-FCCD5F5910A0}"/>
    <cellStyle name="40% - Accent5 2 3 3 3 4" xfId="30759" xr:uid="{66F2CAD6-DE4D-44D4-B19B-4F062643D5C0}"/>
    <cellStyle name="40% - Accent5 2 3 3 4" xfId="9647" xr:uid="{5AD84E06-DED7-43D7-8ECE-9D40C4A30173}"/>
    <cellStyle name="40% - Accent5 2 3 3 5" xfId="18095" xr:uid="{53D34E96-4582-403A-BF2D-05FFC6C44F2D}"/>
    <cellStyle name="40% - Accent5 2 3 3 6" xfId="26542" xr:uid="{4E19AF5B-B997-4C58-9D98-A1D1941D3DF3}"/>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D1BCC3F6-D194-460B-8D0A-89624C40FD26}"/>
    <cellStyle name="40% - Accent5 2 3 4 2 2 3" xfId="24870" xr:uid="{F73D3034-4F9D-4AA8-BFE9-CD18DAC6DB7E}"/>
    <cellStyle name="40% - Accent5 2 3 4 2 2 4" xfId="33317" xr:uid="{A68C2DD6-609F-4D86-9FB1-22B25746F5FF}"/>
    <cellStyle name="40% - Accent5 2 3 4 2 3" xfId="12205" xr:uid="{97010163-5877-4B91-B52D-52EB96F4A90F}"/>
    <cellStyle name="40% - Accent5 2 3 4 2 4" xfId="20653" xr:uid="{64D759B7-E763-4233-B473-94A390C23932}"/>
    <cellStyle name="40% - Accent5 2 3 4 2 5" xfId="29100" xr:uid="{F2F46A62-5956-4125-B2AD-FE0A1E97CA9C}"/>
    <cellStyle name="40% - Accent5 2 3 4 3" xfId="5828" xr:uid="{00000000-0005-0000-0000-000077060000}"/>
    <cellStyle name="40% - Accent5 2 3 4 3 2" xfId="14278" xr:uid="{D353673C-7949-4D68-91C4-9033B04C2CD8}"/>
    <cellStyle name="40% - Accent5 2 3 4 3 3" xfId="22725" xr:uid="{1C40013C-9EE4-414F-8BF1-810C59719F9D}"/>
    <cellStyle name="40% - Accent5 2 3 4 3 4" xfId="31172" xr:uid="{A9D2C89A-0930-4E4E-94B7-4258232DB53B}"/>
    <cellStyle name="40% - Accent5 2 3 4 4" xfId="10060" xr:uid="{79DF27B0-794F-483D-986C-542F468E3871}"/>
    <cellStyle name="40% - Accent5 2 3 4 5" xfId="18508" xr:uid="{B52B85F9-29C4-46DE-ABB7-C5C85D9A4916}"/>
    <cellStyle name="40% - Accent5 2 3 4 6" xfId="26955" xr:uid="{B1CA7C96-4384-43AE-88E2-601568F9ABAA}"/>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6404CE8B-6CD1-45A1-9272-D7EB9204F718}"/>
    <cellStyle name="40% - Accent5 2 3 5 2 2 3" xfId="25283" xr:uid="{436FC7A0-0171-43F6-81BD-4A1707224818}"/>
    <cellStyle name="40% - Accent5 2 3 5 2 2 4" xfId="33730" xr:uid="{4AC6E67A-85A0-45D6-8B90-E47F6B6488A5}"/>
    <cellStyle name="40% - Accent5 2 3 5 2 3" xfId="12618" xr:uid="{35F6466A-84CD-4C7C-8208-72B6AF5A7C9D}"/>
    <cellStyle name="40% - Accent5 2 3 5 2 4" xfId="21066" xr:uid="{B2B5EC61-8875-4A92-BD11-8E2CD1A8C483}"/>
    <cellStyle name="40% - Accent5 2 3 5 2 5" xfId="29513" xr:uid="{530FDAD9-9F52-4589-ACCA-C3C2EFDAB882}"/>
    <cellStyle name="40% - Accent5 2 3 5 3" xfId="6241" xr:uid="{00000000-0005-0000-0000-00007B060000}"/>
    <cellStyle name="40% - Accent5 2 3 5 3 2" xfId="14691" xr:uid="{125BB2AF-B39C-4012-B249-10C8BC2DC047}"/>
    <cellStyle name="40% - Accent5 2 3 5 3 3" xfId="23138" xr:uid="{CEAFD1D4-DD71-4420-B882-53A1D8E4DE09}"/>
    <cellStyle name="40% - Accent5 2 3 5 3 4" xfId="31585" xr:uid="{AB587345-7481-4263-A2E9-7FA31AE4F226}"/>
    <cellStyle name="40% - Accent5 2 3 5 4" xfId="10473" xr:uid="{C3A3C9BE-EAF6-40F9-B15F-5C4B9CF9CD11}"/>
    <cellStyle name="40% - Accent5 2 3 5 5" xfId="18921" xr:uid="{5646648C-0075-4CB9-9657-78E44BC84169}"/>
    <cellStyle name="40% - Accent5 2 3 5 6" xfId="27368" xr:uid="{4E6EE0A7-CE70-4902-A1D1-8A7C8B940B13}"/>
    <cellStyle name="40% - Accent5 2 3 6" xfId="2348" xr:uid="{00000000-0005-0000-0000-00007C060000}"/>
    <cellStyle name="40% - Accent5 2 3 6 2" xfId="6654" xr:uid="{00000000-0005-0000-0000-00007D060000}"/>
    <cellStyle name="40% - Accent5 2 3 6 2 2" xfId="15104" xr:uid="{1330BFA0-281F-4388-A251-2A67FC5CD422}"/>
    <cellStyle name="40% - Accent5 2 3 6 2 3" xfId="23551" xr:uid="{AAF4A55F-4271-43B2-B0B2-C7E90D6BDB95}"/>
    <cellStyle name="40% - Accent5 2 3 6 2 4" xfId="31998" xr:uid="{DA05246D-E4EB-4BDE-A95B-14BA21AD43E3}"/>
    <cellStyle name="40% - Accent5 2 3 6 3" xfId="10886" xr:uid="{31AEEA6C-DF54-4876-8D81-8FECC474FDF3}"/>
    <cellStyle name="40% - Accent5 2 3 6 4" xfId="19334" xr:uid="{328F95F2-3930-4817-AFC0-BAD091D8E9F1}"/>
    <cellStyle name="40% - Accent5 2 3 6 5" xfId="27781" xr:uid="{7A11A133-9E7A-4326-8CB0-F705339234A1}"/>
    <cellStyle name="40% - Accent5 2 3 7" xfId="4588" xr:uid="{00000000-0005-0000-0000-00007E060000}"/>
    <cellStyle name="40% - Accent5 2 3 7 2" xfId="13038" xr:uid="{1F565057-C87E-4ADE-9C52-6B1C30A5EAB6}"/>
    <cellStyle name="40% - Accent5 2 3 7 3" xfId="21485" xr:uid="{AB909592-C420-46AA-976B-1413DD23140B}"/>
    <cellStyle name="40% - Accent5 2 3 7 4" xfId="29932" xr:uid="{03B62580-9AD1-4726-963F-0ACC753355BF}"/>
    <cellStyle name="40% - Accent5 2 3 8" xfId="8820" xr:uid="{925B8E40-5D84-4DF1-8B31-F68BFA68066B}"/>
    <cellStyle name="40% - Accent5 2 3 9" xfId="17268" xr:uid="{FE2E4BA4-56C7-4192-B592-1C34A1FD944B}"/>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04737F98-A8C0-4B68-B850-C1E5C91F7158}"/>
    <cellStyle name="40% - Accent5 2 4 2 2 3" xfId="24041" xr:uid="{69F36F16-3F57-4CFB-9566-1BEDB50ABE28}"/>
    <cellStyle name="40% - Accent5 2 4 2 2 4" xfId="32488" xr:uid="{F49B2D18-58AA-4326-86F5-E4BB2BA76A25}"/>
    <cellStyle name="40% - Accent5 2 4 2 3" xfId="11376" xr:uid="{92E709B3-E8C5-4AE7-8925-1BCBC2F16FB3}"/>
    <cellStyle name="40% - Accent5 2 4 2 4" xfId="19824" xr:uid="{5CF636F5-A39E-4F9D-AF8A-B5D3AAC921FA}"/>
    <cellStyle name="40% - Accent5 2 4 2 5" xfId="28271" xr:uid="{16BF3E7C-FD0A-4752-BD5E-525B45E4FAC5}"/>
    <cellStyle name="40% - Accent5 2 4 3" xfId="4999" xr:uid="{00000000-0005-0000-0000-000082060000}"/>
    <cellStyle name="40% - Accent5 2 4 3 2" xfId="13449" xr:uid="{2FCDF40F-BEF4-4C8D-8332-780FDC05A690}"/>
    <cellStyle name="40% - Accent5 2 4 3 3" xfId="21896" xr:uid="{FF2F390D-E7FF-4F98-897D-FBA4D441F296}"/>
    <cellStyle name="40% - Accent5 2 4 3 4" xfId="30343" xr:uid="{C1BB4693-FA4F-482D-A06C-5B39656E182E}"/>
    <cellStyle name="40% - Accent5 2 4 4" xfId="9231" xr:uid="{DD409CC1-768E-47D0-AB98-47F600425D58}"/>
    <cellStyle name="40% - Accent5 2 4 5" xfId="17679" xr:uid="{8BD67B8B-BB1F-4846-ADCB-153F6B5C6F9E}"/>
    <cellStyle name="40% - Accent5 2 4 6" xfId="26126" xr:uid="{2BFF4B6F-60D0-470B-BFD7-C61726EC6D17}"/>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DA6E25AA-053C-4CF6-9FBF-B567A8AD4487}"/>
    <cellStyle name="40% - Accent5 2 5 2 2 3" xfId="24454" xr:uid="{2A3A6EC5-A43A-41B9-88B0-108462EDD600}"/>
    <cellStyle name="40% - Accent5 2 5 2 2 4" xfId="32901" xr:uid="{E0DDFE4F-AB7E-42DB-8A21-D918241DC764}"/>
    <cellStyle name="40% - Accent5 2 5 2 3" xfId="11789" xr:uid="{1B56DB1A-6396-4BD3-85B1-AD8F392C4F60}"/>
    <cellStyle name="40% - Accent5 2 5 2 4" xfId="20237" xr:uid="{A34339CE-01D5-43C4-BEB6-619EEB8B9B6B}"/>
    <cellStyle name="40% - Accent5 2 5 2 5" xfId="28684" xr:uid="{CC8853E6-FD0A-4567-933E-5E853CEA1BF9}"/>
    <cellStyle name="40% - Accent5 2 5 3" xfId="5412" xr:uid="{00000000-0005-0000-0000-000086060000}"/>
    <cellStyle name="40% - Accent5 2 5 3 2" xfId="13862" xr:uid="{D57C01C2-5BA8-41B4-955B-D44972FD5727}"/>
    <cellStyle name="40% - Accent5 2 5 3 3" xfId="22309" xr:uid="{7885A499-24AB-439A-902E-5EA3B50C9B72}"/>
    <cellStyle name="40% - Accent5 2 5 3 4" xfId="30756" xr:uid="{661CAF77-6446-465B-866D-0CDE822E78FA}"/>
    <cellStyle name="40% - Accent5 2 5 4" xfId="9644" xr:uid="{CB0CCB2B-0052-499A-BEA9-A22050B6CC8F}"/>
    <cellStyle name="40% - Accent5 2 5 5" xfId="18092" xr:uid="{567DC1CC-B9EE-48E2-9268-C6F2091AD024}"/>
    <cellStyle name="40% - Accent5 2 5 6" xfId="26539" xr:uid="{8CCE9E8C-3886-4F61-99C9-A4998D5335BA}"/>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DF182256-61E6-4B48-ABB8-E1A2B65B661A}"/>
    <cellStyle name="40% - Accent5 2 6 2 2 3" xfId="24867" xr:uid="{09C33CB1-BFA0-4DB3-BCF2-5E2ADE17C1ED}"/>
    <cellStyle name="40% - Accent5 2 6 2 2 4" xfId="33314" xr:uid="{A0889BBA-B899-415F-A249-A619F5931B42}"/>
    <cellStyle name="40% - Accent5 2 6 2 3" xfId="12202" xr:uid="{7640B1BB-9EDD-45AE-A8CB-A25BA46E14C7}"/>
    <cellStyle name="40% - Accent5 2 6 2 4" xfId="20650" xr:uid="{89FBBC4D-2417-4079-ACED-CB5D1544A9A0}"/>
    <cellStyle name="40% - Accent5 2 6 2 5" xfId="29097" xr:uid="{687C3D74-F257-4417-AA7A-1E3937F8073E}"/>
    <cellStyle name="40% - Accent5 2 6 3" xfId="5825" xr:uid="{00000000-0005-0000-0000-00008A060000}"/>
    <cellStyle name="40% - Accent5 2 6 3 2" xfId="14275" xr:uid="{B875068E-6863-47E4-A741-DC13F37D4E23}"/>
    <cellStyle name="40% - Accent5 2 6 3 3" xfId="22722" xr:uid="{0975D91D-5E91-4B53-BFE0-35DB494ED0CE}"/>
    <cellStyle name="40% - Accent5 2 6 3 4" xfId="31169" xr:uid="{9608EF11-51B0-4C54-8A56-24661DEA5830}"/>
    <cellStyle name="40% - Accent5 2 6 4" xfId="10057" xr:uid="{0BEC0501-A3D6-428C-A6E6-9AA30F32B6CD}"/>
    <cellStyle name="40% - Accent5 2 6 5" xfId="18505" xr:uid="{ED2E053F-79A4-496E-B9F3-C24B5467B8C5}"/>
    <cellStyle name="40% - Accent5 2 6 6" xfId="26952" xr:uid="{B2FE42B3-5F9E-4E16-97C6-901C809F515E}"/>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F8DD8C64-716D-4C91-B5E3-0484D5706900}"/>
    <cellStyle name="40% - Accent5 2 7 2 2 3" xfId="25280" xr:uid="{B94C03A7-618C-49A1-BF6E-DA8AFB9CAD48}"/>
    <cellStyle name="40% - Accent5 2 7 2 2 4" xfId="33727" xr:uid="{3ADAD0D8-05BD-4CEB-9ADC-0116E1513B5A}"/>
    <cellStyle name="40% - Accent5 2 7 2 3" xfId="12615" xr:uid="{C3B44D3D-F633-404C-BD02-A211506DE216}"/>
    <cellStyle name="40% - Accent5 2 7 2 4" xfId="21063" xr:uid="{442D9E49-AA3F-46AF-8DDF-F6EB1149904E}"/>
    <cellStyle name="40% - Accent5 2 7 2 5" xfId="29510" xr:uid="{930C6288-A235-4A4E-BB70-C2CC3677FDAC}"/>
    <cellStyle name="40% - Accent5 2 7 3" xfId="6238" xr:uid="{00000000-0005-0000-0000-00008E060000}"/>
    <cellStyle name="40% - Accent5 2 7 3 2" xfId="14688" xr:uid="{C5D1C268-BD97-4A81-87B2-9BEA4BDEB310}"/>
    <cellStyle name="40% - Accent5 2 7 3 3" xfId="23135" xr:uid="{3F4DD4B4-504E-4E6E-AED3-0892D132E0E0}"/>
    <cellStyle name="40% - Accent5 2 7 3 4" xfId="31582" xr:uid="{B025E8A1-2155-487B-8217-6F8452C72AC9}"/>
    <cellStyle name="40% - Accent5 2 7 4" xfId="10470" xr:uid="{FF43BD64-97EC-462B-8169-0246A85D7C95}"/>
    <cellStyle name="40% - Accent5 2 7 5" xfId="18918" xr:uid="{C9874594-8F1B-498A-9079-ED3BD7F90C14}"/>
    <cellStyle name="40% - Accent5 2 7 6" xfId="27365" xr:uid="{078FB40B-EF6C-4301-AE94-503C4D10FCAE}"/>
    <cellStyle name="40% - Accent5 2 8" xfId="2345" xr:uid="{00000000-0005-0000-0000-00008F060000}"/>
    <cellStyle name="40% - Accent5 2 8 2" xfId="6651" xr:uid="{00000000-0005-0000-0000-000090060000}"/>
    <cellStyle name="40% - Accent5 2 8 2 2" xfId="15101" xr:uid="{CD2B3A8C-A507-4B61-A027-8D064163D179}"/>
    <cellStyle name="40% - Accent5 2 8 2 3" xfId="23548" xr:uid="{64C2DD49-64D5-4A8D-89A7-60D7A38E31F6}"/>
    <cellStyle name="40% - Accent5 2 8 2 4" xfId="31995" xr:uid="{26121EA1-087B-4483-AA3F-63952488A02E}"/>
    <cellStyle name="40% - Accent5 2 8 3" xfId="10883" xr:uid="{000B85FC-EAEC-4ED0-BD5F-848613AFDAAD}"/>
    <cellStyle name="40% - Accent5 2 8 4" xfId="19331" xr:uid="{0AA966D1-7911-441D-B948-CAD72744A907}"/>
    <cellStyle name="40% - Accent5 2 8 5" xfId="27778" xr:uid="{F5AA7DCC-38FB-45D7-9574-835FBA3ED1B5}"/>
    <cellStyle name="40% - Accent5 2 9" xfId="4585" xr:uid="{00000000-0005-0000-0000-000091060000}"/>
    <cellStyle name="40% - Accent5 2 9 2" xfId="13035" xr:uid="{4E627F7C-15C6-400B-AE1D-565233C0B3D9}"/>
    <cellStyle name="40% - Accent5 2 9 3" xfId="21482" xr:uid="{F3573870-FFCA-421E-82FB-B2953571E079}"/>
    <cellStyle name="40% - Accent5 2 9 4" xfId="29929" xr:uid="{A5DA1C3B-82D0-44E8-A6FA-AB55F63BB50E}"/>
    <cellStyle name="40% - Accent5 3" xfId="86" xr:uid="{00000000-0005-0000-0000-000092060000}"/>
    <cellStyle name="40% - Accent5 3 10" xfId="17269" xr:uid="{9AFE2B49-96D2-49DD-81EA-2E209CB01416}"/>
    <cellStyle name="40% - Accent5 3 11" xfId="25716" xr:uid="{686A1448-3C6D-4937-8FC7-CD0D17C2A64E}"/>
    <cellStyle name="40% - Accent5 3 2" xfId="87" xr:uid="{00000000-0005-0000-0000-000093060000}"/>
    <cellStyle name="40% - Accent5 3 2 10" xfId="25717" xr:uid="{C3906954-1974-4BD1-9CF7-07F06D37492A}"/>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7C2B9DAA-838D-4014-8BA2-E1C2E2FDDA9C}"/>
    <cellStyle name="40% - Accent5 3 2 2 2 2 3" xfId="24046" xr:uid="{8FD6B28E-08E9-4AFA-B390-4D8A1199FD31}"/>
    <cellStyle name="40% - Accent5 3 2 2 2 2 4" xfId="32493" xr:uid="{AFA845F8-6C72-4F2C-B4D3-DF1441978B26}"/>
    <cellStyle name="40% - Accent5 3 2 2 2 3" xfId="11381" xr:uid="{724F3DE0-5070-405D-B53E-21503E23B2DF}"/>
    <cellStyle name="40% - Accent5 3 2 2 2 4" xfId="19829" xr:uid="{F617517D-CCE2-4A7C-A840-AAB701E15FAA}"/>
    <cellStyle name="40% - Accent5 3 2 2 2 5" xfId="28276" xr:uid="{A5245F66-440F-4BCB-BB45-786E9DFB0D28}"/>
    <cellStyle name="40% - Accent5 3 2 2 3" xfId="5004" xr:uid="{00000000-0005-0000-0000-000097060000}"/>
    <cellStyle name="40% - Accent5 3 2 2 3 2" xfId="13454" xr:uid="{17CFE734-0194-4CAC-8442-0917A06583BA}"/>
    <cellStyle name="40% - Accent5 3 2 2 3 3" xfId="21901" xr:uid="{C7F759A3-6E97-44AC-811F-C1BEF7599D0F}"/>
    <cellStyle name="40% - Accent5 3 2 2 3 4" xfId="30348" xr:uid="{F51D751E-FA26-4A52-B161-971893D8ECB3}"/>
    <cellStyle name="40% - Accent5 3 2 2 4" xfId="9236" xr:uid="{AB73365F-5791-49AD-9708-F20F699C6F19}"/>
    <cellStyle name="40% - Accent5 3 2 2 5" xfId="17684" xr:uid="{F696DACE-9357-4780-869E-97EA47A10D40}"/>
    <cellStyle name="40% - Accent5 3 2 2 6" xfId="26131" xr:uid="{96F631D8-13C1-4833-80EC-0CF190FC9955}"/>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8D1203AA-1198-4843-A2D6-167A1A4FB022}"/>
    <cellStyle name="40% - Accent5 3 2 3 2 2 3" xfId="24459" xr:uid="{E9EA5F22-3F7C-48F1-8CDD-EF4ADCFAB242}"/>
    <cellStyle name="40% - Accent5 3 2 3 2 2 4" xfId="32906" xr:uid="{AD62AD00-2A9C-4736-AF16-4A067A613770}"/>
    <cellStyle name="40% - Accent5 3 2 3 2 3" xfId="11794" xr:uid="{545AA1EB-6BED-453B-BF82-D5FB1E87C846}"/>
    <cellStyle name="40% - Accent5 3 2 3 2 4" xfId="20242" xr:uid="{7B5933F0-E408-43CC-9BAB-069F94B1AFB6}"/>
    <cellStyle name="40% - Accent5 3 2 3 2 5" xfId="28689" xr:uid="{4E1005C8-4F65-4D6C-87A2-1BE3B581BC1B}"/>
    <cellStyle name="40% - Accent5 3 2 3 3" xfId="5417" xr:uid="{00000000-0005-0000-0000-00009B060000}"/>
    <cellStyle name="40% - Accent5 3 2 3 3 2" xfId="13867" xr:uid="{57EED304-B545-46DB-B851-08E5EC8C1B12}"/>
    <cellStyle name="40% - Accent5 3 2 3 3 3" xfId="22314" xr:uid="{B25ECDBE-ACF3-4DBB-AFBE-41EB9455FC3A}"/>
    <cellStyle name="40% - Accent5 3 2 3 3 4" xfId="30761" xr:uid="{D9D513B5-8590-4598-A7E0-92CAEBAE7B4A}"/>
    <cellStyle name="40% - Accent5 3 2 3 4" xfId="9649" xr:uid="{8AE38E2F-CC89-4B00-BD5B-BF3C3A116B43}"/>
    <cellStyle name="40% - Accent5 3 2 3 5" xfId="18097" xr:uid="{90E16FF3-D0B4-4B98-BEAE-2FCA1C9331CC}"/>
    <cellStyle name="40% - Accent5 3 2 3 6" xfId="26544" xr:uid="{95FADC41-B751-4905-86D9-6A807D9B51E0}"/>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808D2DAA-CCDA-4B73-BA80-381AACE1AC0A}"/>
    <cellStyle name="40% - Accent5 3 2 4 2 2 3" xfId="24872" xr:uid="{A3E3C52A-4FF1-4390-9716-ECA65D123347}"/>
    <cellStyle name="40% - Accent5 3 2 4 2 2 4" xfId="33319" xr:uid="{CB645A44-CC0A-4AB3-B185-27BD5026C780}"/>
    <cellStyle name="40% - Accent5 3 2 4 2 3" xfId="12207" xr:uid="{DFBED788-5942-473A-B0AC-6458D8C94600}"/>
    <cellStyle name="40% - Accent5 3 2 4 2 4" xfId="20655" xr:uid="{5648E2E4-EC45-48CA-BAB4-93073F0D0085}"/>
    <cellStyle name="40% - Accent5 3 2 4 2 5" xfId="29102" xr:uid="{C69D324C-F5D4-4086-B18F-41AAAB1789E0}"/>
    <cellStyle name="40% - Accent5 3 2 4 3" xfId="5830" xr:uid="{00000000-0005-0000-0000-00009F060000}"/>
    <cellStyle name="40% - Accent5 3 2 4 3 2" xfId="14280" xr:uid="{37A57AD1-04F3-4694-9B9F-25B38689A20D}"/>
    <cellStyle name="40% - Accent5 3 2 4 3 3" xfId="22727" xr:uid="{E5C552EB-E136-41B8-8D98-2456CEA02B20}"/>
    <cellStyle name="40% - Accent5 3 2 4 3 4" xfId="31174" xr:uid="{7555BBA9-EDD9-4FA5-812D-49A35F72E5AC}"/>
    <cellStyle name="40% - Accent5 3 2 4 4" xfId="10062" xr:uid="{E1E6F624-6F1E-40EE-BF5C-199DDB10104D}"/>
    <cellStyle name="40% - Accent5 3 2 4 5" xfId="18510" xr:uid="{FF94F035-CEED-42E8-9C6F-17A4C83FA840}"/>
    <cellStyle name="40% - Accent5 3 2 4 6" xfId="26957" xr:uid="{9D6D6B7E-4EED-4A09-A663-66A591F52A47}"/>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037E58B6-0CBA-45FD-BEF8-0EB1CCBE394B}"/>
    <cellStyle name="40% - Accent5 3 2 5 2 2 3" xfId="25285" xr:uid="{88623D6D-0089-4614-9F50-C0E1214BCF83}"/>
    <cellStyle name="40% - Accent5 3 2 5 2 2 4" xfId="33732" xr:uid="{7E7BB8D4-0AE2-46CB-9411-A96FF75DEF65}"/>
    <cellStyle name="40% - Accent5 3 2 5 2 3" xfId="12620" xr:uid="{65ACF164-E324-4B11-AE95-4496D35FC1BA}"/>
    <cellStyle name="40% - Accent5 3 2 5 2 4" xfId="21068" xr:uid="{017659B2-BF7F-42CE-90C6-3310A2BDC033}"/>
    <cellStyle name="40% - Accent5 3 2 5 2 5" xfId="29515" xr:uid="{1B78466D-C33A-4B8C-B698-BAF6ACBEFF4C}"/>
    <cellStyle name="40% - Accent5 3 2 5 3" xfId="6243" xr:uid="{00000000-0005-0000-0000-0000A3060000}"/>
    <cellStyle name="40% - Accent5 3 2 5 3 2" xfId="14693" xr:uid="{A4D0E822-505C-4927-A53C-D14684C970A8}"/>
    <cellStyle name="40% - Accent5 3 2 5 3 3" xfId="23140" xr:uid="{A2AA49AE-BF57-4D79-B5DF-F3935F507986}"/>
    <cellStyle name="40% - Accent5 3 2 5 3 4" xfId="31587" xr:uid="{16349CA4-E618-4415-BED6-0E4EFA582F81}"/>
    <cellStyle name="40% - Accent5 3 2 5 4" xfId="10475" xr:uid="{F793B8C1-D300-454B-B38D-D39209872531}"/>
    <cellStyle name="40% - Accent5 3 2 5 5" xfId="18923" xr:uid="{7E63D445-4054-4C9C-86D9-08F250309CB6}"/>
    <cellStyle name="40% - Accent5 3 2 5 6" xfId="27370" xr:uid="{50773B07-F1F6-42F7-9B95-7773EA27A892}"/>
    <cellStyle name="40% - Accent5 3 2 6" xfId="2350" xr:uid="{00000000-0005-0000-0000-0000A4060000}"/>
    <cellStyle name="40% - Accent5 3 2 6 2" xfId="6656" xr:uid="{00000000-0005-0000-0000-0000A5060000}"/>
    <cellStyle name="40% - Accent5 3 2 6 2 2" xfId="15106" xr:uid="{D774013E-5017-4CA4-B6CD-B7008A16239C}"/>
    <cellStyle name="40% - Accent5 3 2 6 2 3" xfId="23553" xr:uid="{CA68F8DA-4428-4BDC-BBFE-5A16443EDAB6}"/>
    <cellStyle name="40% - Accent5 3 2 6 2 4" xfId="32000" xr:uid="{37DAFDA0-C9AB-44C2-9BD6-D22503CABD3A}"/>
    <cellStyle name="40% - Accent5 3 2 6 3" xfId="10888" xr:uid="{88BECC8B-49ED-4FA2-B270-56D07B67C97D}"/>
    <cellStyle name="40% - Accent5 3 2 6 4" xfId="19336" xr:uid="{925BC509-F23C-4794-8EB4-86A43480C15D}"/>
    <cellStyle name="40% - Accent5 3 2 6 5" xfId="27783" xr:uid="{8CD453FB-DE49-45EC-8C52-9C0019CCE01B}"/>
    <cellStyle name="40% - Accent5 3 2 7" xfId="4590" xr:uid="{00000000-0005-0000-0000-0000A6060000}"/>
    <cellStyle name="40% - Accent5 3 2 7 2" xfId="13040" xr:uid="{7F2FD130-FFEB-436E-8FF9-D9DECE3F0C2C}"/>
    <cellStyle name="40% - Accent5 3 2 7 3" xfId="21487" xr:uid="{4B46FEC8-D9DB-4D62-9A71-C5547FED2A8D}"/>
    <cellStyle name="40% - Accent5 3 2 7 4" xfId="29934" xr:uid="{ECBB98CB-30BC-4BA8-B2A1-2B3807E88B31}"/>
    <cellStyle name="40% - Accent5 3 2 8" xfId="8822" xr:uid="{4B9A01A9-ABBB-4A86-BF18-D871A8FE9921}"/>
    <cellStyle name="40% - Accent5 3 2 9" xfId="17270" xr:uid="{45931F59-A8CC-476F-9F1C-112AC6453BB3}"/>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F366357D-9C26-4A6E-B124-7EE34CFF1677}"/>
    <cellStyle name="40% - Accent5 3 3 2 2 3" xfId="24045" xr:uid="{72B183B0-49BB-4DC1-B6BB-DC9FE7A143CA}"/>
    <cellStyle name="40% - Accent5 3 3 2 2 4" xfId="32492" xr:uid="{88239ABD-2655-4449-9B92-A90C451B39F9}"/>
    <cellStyle name="40% - Accent5 3 3 2 3" xfId="11380" xr:uid="{82798730-2276-4105-9D25-F14CEA0FEA61}"/>
    <cellStyle name="40% - Accent5 3 3 2 4" xfId="19828" xr:uid="{FB598418-4462-46E4-A24A-726A711C29AF}"/>
    <cellStyle name="40% - Accent5 3 3 2 5" xfId="28275" xr:uid="{FDDE8067-D8BD-40C0-AEC2-62D7A16FAADF}"/>
    <cellStyle name="40% - Accent5 3 3 3" xfId="5003" xr:uid="{00000000-0005-0000-0000-0000AA060000}"/>
    <cellStyle name="40% - Accent5 3 3 3 2" xfId="13453" xr:uid="{46A85B2F-54F0-40DA-9FB9-10ED5FC6C62B}"/>
    <cellStyle name="40% - Accent5 3 3 3 3" xfId="21900" xr:uid="{966DEDB2-6340-42C7-B843-C6242FA6A6AE}"/>
    <cellStyle name="40% - Accent5 3 3 3 4" xfId="30347" xr:uid="{3186B48C-8B56-460E-923A-3C82B9E484FD}"/>
    <cellStyle name="40% - Accent5 3 3 4" xfId="9235" xr:uid="{6E6CD0AB-3D5A-4512-8353-85CD0CD89347}"/>
    <cellStyle name="40% - Accent5 3 3 5" xfId="17683" xr:uid="{01DC8CCF-59FF-46A7-AB75-4A08D8A26FFB}"/>
    <cellStyle name="40% - Accent5 3 3 6" xfId="26130" xr:uid="{6A2D248B-0B35-479E-AE79-AC17543CB54E}"/>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1E4ADBE4-A822-463D-B468-CE0A6CFE1746}"/>
    <cellStyle name="40% - Accent5 3 4 2 2 3" xfId="24458" xr:uid="{9851A446-383A-4E1E-9834-28EB82D61E12}"/>
    <cellStyle name="40% - Accent5 3 4 2 2 4" xfId="32905" xr:uid="{B3D2C5F1-5ED3-4C9F-BE64-33AD83B161A3}"/>
    <cellStyle name="40% - Accent5 3 4 2 3" xfId="11793" xr:uid="{7A8C7712-F7C3-45A1-AFB4-FFE8C234325A}"/>
    <cellStyle name="40% - Accent5 3 4 2 4" xfId="20241" xr:uid="{54E984F3-49C6-45EB-AA22-F1E3E3D85898}"/>
    <cellStyle name="40% - Accent5 3 4 2 5" xfId="28688" xr:uid="{477B2DDD-D3C5-48B1-84E2-F4227F4033D4}"/>
    <cellStyle name="40% - Accent5 3 4 3" xfId="5416" xr:uid="{00000000-0005-0000-0000-0000AE060000}"/>
    <cellStyle name="40% - Accent5 3 4 3 2" xfId="13866" xr:uid="{F84D7225-70B9-463B-981F-DD993A784822}"/>
    <cellStyle name="40% - Accent5 3 4 3 3" xfId="22313" xr:uid="{039CA3E3-2DA2-4A70-9476-1AB1F2A345E0}"/>
    <cellStyle name="40% - Accent5 3 4 3 4" xfId="30760" xr:uid="{56557967-9F3B-4A8A-B1F1-F2B6AF8D3A50}"/>
    <cellStyle name="40% - Accent5 3 4 4" xfId="9648" xr:uid="{979EA112-77C2-4A59-82DD-7BF539E384CA}"/>
    <cellStyle name="40% - Accent5 3 4 5" xfId="18096" xr:uid="{C762DF0D-B9C1-4D26-8CA9-F693B1D5515E}"/>
    <cellStyle name="40% - Accent5 3 4 6" xfId="26543" xr:uid="{29B6D366-04E9-4434-8B74-741949D8E0A4}"/>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8BA3976E-D489-447E-9F80-E2F1D266D42A}"/>
    <cellStyle name="40% - Accent5 3 5 2 2 3" xfId="24871" xr:uid="{9288B692-2044-4FBE-8530-8C5895191E67}"/>
    <cellStyle name="40% - Accent5 3 5 2 2 4" xfId="33318" xr:uid="{0E44D33D-3299-4272-9007-C72DFFD082DF}"/>
    <cellStyle name="40% - Accent5 3 5 2 3" xfId="12206" xr:uid="{D407DCCC-96BD-4AAC-8AD3-D88B54E0CA7F}"/>
    <cellStyle name="40% - Accent5 3 5 2 4" xfId="20654" xr:uid="{0849D950-7BE7-4F54-BAB5-C21EEA1A72C1}"/>
    <cellStyle name="40% - Accent5 3 5 2 5" xfId="29101" xr:uid="{4D61C616-66E9-4859-853C-BD0FD47B2FDA}"/>
    <cellStyle name="40% - Accent5 3 5 3" xfId="5829" xr:uid="{00000000-0005-0000-0000-0000B2060000}"/>
    <cellStyle name="40% - Accent5 3 5 3 2" xfId="14279" xr:uid="{AABC7EF6-D24C-4267-9AFF-EC8688954149}"/>
    <cellStyle name="40% - Accent5 3 5 3 3" xfId="22726" xr:uid="{9BBBACC9-F833-444A-8C15-B24DFF80A76D}"/>
    <cellStyle name="40% - Accent5 3 5 3 4" xfId="31173" xr:uid="{DF7841E6-CF9E-4357-83C9-67E3373F59E6}"/>
    <cellStyle name="40% - Accent5 3 5 4" xfId="10061" xr:uid="{385D402E-E9D3-447A-922A-62A76A179837}"/>
    <cellStyle name="40% - Accent5 3 5 5" xfId="18509" xr:uid="{AA164794-74AB-4C14-A896-8A4986157FA6}"/>
    <cellStyle name="40% - Accent5 3 5 6" xfId="26956" xr:uid="{398F5C16-F5A3-4373-9104-527799ADF2D5}"/>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14A72AD4-CE70-4D72-A6FC-A0BE573DE96E}"/>
    <cellStyle name="40% - Accent5 3 6 2 2 3" xfId="25284" xr:uid="{552394EC-373D-4E26-A259-D34BA66B8FD5}"/>
    <cellStyle name="40% - Accent5 3 6 2 2 4" xfId="33731" xr:uid="{493884F8-5FC6-45E4-AF73-F8DE3AD0B3E4}"/>
    <cellStyle name="40% - Accent5 3 6 2 3" xfId="12619" xr:uid="{FFA6BA90-A868-4F9A-A39E-931AA736A589}"/>
    <cellStyle name="40% - Accent5 3 6 2 4" xfId="21067" xr:uid="{5919D8C9-3FA5-49F0-8088-DF00B3C86BCD}"/>
    <cellStyle name="40% - Accent5 3 6 2 5" xfId="29514" xr:uid="{308B6C70-BE0A-43A5-A2D2-6B749A309845}"/>
    <cellStyle name="40% - Accent5 3 6 3" xfId="6242" xr:uid="{00000000-0005-0000-0000-0000B6060000}"/>
    <cellStyle name="40% - Accent5 3 6 3 2" xfId="14692" xr:uid="{00BF930A-ECB7-4282-AD2E-CC7FC7FA8015}"/>
    <cellStyle name="40% - Accent5 3 6 3 3" xfId="23139" xr:uid="{A231963D-B069-4A48-93E1-DF4A4615D023}"/>
    <cellStyle name="40% - Accent5 3 6 3 4" xfId="31586" xr:uid="{DECC7D46-B5F1-4FA8-9907-C29C7EC42F38}"/>
    <cellStyle name="40% - Accent5 3 6 4" xfId="10474" xr:uid="{A7DB88BC-64B3-4B77-A831-331E185D7685}"/>
    <cellStyle name="40% - Accent5 3 6 5" xfId="18922" xr:uid="{F3C5326F-D91E-4D07-8374-A0829371D796}"/>
    <cellStyle name="40% - Accent5 3 6 6" xfId="27369" xr:uid="{4DEA6721-BBEF-4FDC-9680-AAB0FE5ACEAD}"/>
    <cellStyle name="40% - Accent5 3 7" xfId="2349" xr:uid="{00000000-0005-0000-0000-0000B7060000}"/>
    <cellStyle name="40% - Accent5 3 7 2" xfId="6655" xr:uid="{00000000-0005-0000-0000-0000B8060000}"/>
    <cellStyle name="40% - Accent5 3 7 2 2" xfId="15105" xr:uid="{4682CC6C-407C-4A8D-BC1D-14505FF10AA0}"/>
    <cellStyle name="40% - Accent5 3 7 2 3" xfId="23552" xr:uid="{D7FB1A76-C44D-4AD7-BCAA-D0F76366FBDA}"/>
    <cellStyle name="40% - Accent5 3 7 2 4" xfId="31999" xr:uid="{3C1DF2FE-8211-4036-86E0-43D1E651408F}"/>
    <cellStyle name="40% - Accent5 3 7 3" xfId="10887" xr:uid="{CBC5CB12-1493-4B03-BB92-A2AA6AF6F0E8}"/>
    <cellStyle name="40% - Accent5 3 7 4" xfId="19335" xr:uid="{88ED472B-AD54-42D9-91EA-7B1ED6A6BC28}"/>
    <cellStyle name="40% - Accent5 3 7 5" xfId="27782" xr:uid="{D67D4E15-6489-4E4C-B6A0-F75866F03716}"/>
    <cellStyle name="40% - Accent5 3 8" xfId="4589" xr:uid="{00000000-0005-0000-0000-0000B9060000}"/>
    <cellStyle name="40% - Accent5 3 8 2" xfId="13039" xr:uid="{58357567-9307-43AB-9047-E76C8870E0B3}"/>
    <cellStyle name="40% - Accent5 3 8 3" xfId="21486" xr:uid="{DD90EDDE-C388-4A25-9037-F5414AA568D4}"/>
    <cellStyle name="40% - Accent5 3 8 4" xfId="29933" xr:uid="{A1917EF9-C55C-43CE-AB57-805B69BB4A84}"/>
    <cellStyle name="40% - Accent5 3 9" xfId="8821" xr:uid="{E1F847A7-692E-4828-B7A1-05FC901C17C0}"/>
    <cellStyle name="40% - Accent5 4" xfId="88" xr:uid="{00000000-0005-0000-0000-0000BA060000}"/>
    <cellStyle name="40% - Accent5 4 10" xfId="25718" xr:uid="{DE14B366-3F3C-4A1F-8A7D-300C6C80100D}"/>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0A04E107-E98E-4C11-ACF0-C471F8A30696}"/>
    <cellStyle name="40% - Accent5 4 2 2 2 3" xfId="24047" xr:uid="{849F9A49-A9A8-4A82-876F-1A2F2E7963D7}"/>
    <cellStyle name="40% - Accent5 4 2 2 2 4" xfId="32494" xr:uid="{FD0AB865-39BD-4B85-8687-723E50C56BD9}"/>
    <cellStyle name="40% - Accent5 4 2 2 3" xfId="11382" xr:uid="{859459A6-D526-42DB-A2C3-3A7980F71E85}"/>
    <cellStyle name="40% - Accent5 4 2 2 4" xfId="19830" xr:uid="{A82FA9A8-4316-4189-827A-0D5899CE7815}"/>
    <cellStyle name="40% - Accent5 4 2 2 5" xfId="28277" xr:uid="{32291DA9-F0AF-4558-A8ED-950883E6F8D5}"/>
    <cellStyle name="40% - Accent5 4 2 3" xfId="5005" xr:uid="{00000000-0005-0000-0000-0000BE060000}"/>
    <cellStyle name="40% - Accent5 4 2 3 2" xfId="13455" xr:uid="{C712E529-D77A-4C3A-B341-58C13FD0E174}"/>
    <cellStyle name="40% - Accent5 4 2 3 3" xfId="21902" xr:uid="{3D7A572E-1D4E-454C-B281-271FA2078A9B}"/>
    <cellStyle name="40% - Accent5 4 2 3 4" xfId="30349" xr:uid="{EA055CD2-A870-481D-B183-F20CDEE83DF4}"/>
    <cellStyle name="40% - Accent5 4 2 4" xfId="9237" xr:uid="{9AA0E379-1131-4CDF-836D-FD3E8DEFF96A}"/>
    <cellStyle name="40% - Accent5 4 2 5" xfId="17685" xr:uid="{11B6CC7A-3B3B-486E-9454-5401439A6320}"/>
    <cellStyle name="40% - Accent5 4 2 6" xfId="26132" xr:uid="{2AEC3AAB-D1EE-42CD-A566-C60B3D53BDA6}"/>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2442AC58-DDB7-4650-B4E3-8484DA2D10B9}"/>
    <cellStyle name="40% - Accent5 4 3 2 2 3" xfId="24460" xr:uid="{5845F181-C1DC-4AE1-A3F2-8EFD8C00204B}"/>
    <cellStyle name="40% - Accent5 4 3 2 2 4" xfId="32907" xr:uid="{4FD45A3B-8FC8-4DC2-8FD0-D8B702FF32BE}"/>
    <cellStyle name="40% - Accent5 4 3 2 3" xfId="11795" xr:uid="{5B1F704A-4317-439E-AC23-C214C9C3F359}"/>
    <cellStyle name="40% - Accent5 4 3 2 4" xfId="20243" xr:uid="{4ABBCD77-004D-4C73-AD66-5FBCAF2AF6A9}"/>
    <cellStyle name="40% - Accent5 4 3 2 5" xfId="28690" xr:uid="{00C000E6-8C7B-479A-8477-0A8508619D4A}"/>
    <cellStyle name="40% - Accent5 4 3 3" xfId="5418" xr:uid="{00000000-0005-0000-0000-0000C2060000}"/>
    <cellStyle name="40% - Accent5 4 3 3 2" xfId="13868" xr:uid="{09F2ED64-DA4F-4722-BF67-FADFED3A168D}"/>
    <cellStyle name="40% - Accent5 4 3 3 3" xfId="22315" xr:uid="{40CFEE69-10C9-4FA4-8AC5-EED74EF94736}"/>
    <cellStyle name="40% - Accent5 4 3 3 4" xfId="30762" xr:uid="{8902691B-004A-4F10-994D-6DB6D82E1091}"/>
    <cellStyle name="40% - Accent5 4 3 4" xfId="9650" xr:uid="{63FDD751-D0BB-4934-87E8-19D830DBCFA2}"/>
    <cellStyle name="40% - Accent5 4 3 5" xfId="18098" xr:uid="{C1D42702-0C42-4627-93D6-806F14D106C2}"/>
    <cellStyle name="40% - Accent5 4 3 6" xfId="26545" xr:uid="{05E7D608-9ABA-4748-BDCF-5402D8199EA0}"/>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2D9254CB-173D-4A4C-B918-03B5B11E875B}"/>
    <cellStyle name="40% - Accent5 4 4 2 2 3" xfId="24873" xr:uid="{E5E633AE-5D15-49CA-B6B8-F53C7D201509}"/>
    <cellStyle name="40% - Accent5 4 4 2 2 4" xfId="33320" xr:uid="{5ED0A8C4-0218-410A-B0F6-FCD69FFBC33F}"/>
    <cellStyle name="40% - Accent5 4 4 2 3" xfId="12208" xr:uid="{1F234782-AF53-40C6-B4F6-F08193E9C0FC}"/>
    <cellStyle name="40% - Accent5 4 4 2 4" xfId="20656" xr:uid="{D381956F-0F53-46A5-8B8E-1F007A6D2CBA}"/>
    <cellStyle name="40% - Accent5 4 4 2 5" xfId="29103" xr:uid="{E757EE25-9141-4CD1-8407-AC045F573C4F}"/>
    <cellStyle name="40% - Accent5 4 4 3" xfId="5831" xr:uid="{00000000-0005-0000-0000-0000C6060000}"/>
    <cellStyle name="40% - Accent5 4 4 3 2" xfId="14281" xr:uid="{E51FE1BD-A930-4262-843A-6E2B4E1323F6}"/>
    <cellStyle name="40% - Accent5 4 4 3 3" xfId="22728" xr:uid="{8DDA9F99-5050-4E43-B6EE-B150FD152631}"/>
    <cellStyle name="40% - Accent5 4 4 3 4" xfId="31175" xr:uid="{A6001395-9EEE-474A-96D4-29AC506EF486}"/>
    <cellStyle name="40% - Accent5 4 4 4" xfId="10063" xr:uid="{B2932CDB-72AC-407F-BCE0-F0D2020E1375}"/>
    <cellStyle name="40% - Accent5 4 4 5" xfId="18511" xr:uid="{9E650167-3563-4778-94C1-B37DBA2E801F}"/>
    <cellStyle name="40% - Accent5 4 4 6" xfId="26958" xr:uid="{6A6E12FE-6759-44AC-B118-056E8EBC9C59}"/>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2206E7FA-5975-4059-8595-3E0907AD9F21}"/>
    <cellStyle name="40% - Accent5 4 5 2 2 3" xfId="25286" xr:uid="{ED7FAE99-BCF7-4FFA-BB15-9433295B4C44}"/>
    <cellStyle name="40% - Accent5 4 5 2 2 4" xfId="33733" xr:uid="{D525AA80-53C5-4BE5-A74F-9D580F9A5A35}"/>
    <cellStyle name="40% - Accent5 4 5 2 3" xfId="12621" xr:uid="{82305382-97C1-4538-A275-C8F64BD1572F}"/>
    <cellStyle name="40% - Accent5 4 5 2 4" xfId="21069" xr:uid="{A4B22E10-A5F2-4722-ACE6-3E5E36C20C64}"/>
    <cellStyle name="40% - Accent5 4 5 2 5" xfId="29516" xr:uid="{B2E462DA-2014-46EC-AD8C-A3701A113950}"/>
    <cellStyle name="40% - Accent5 4 5 3" xfId="6244" xr:uid="{00000000-0005-0000-0000-0000CA060000}"/>
    <cellStyle name="40% - Accent5 4 5 3 2" xfId="14694" xr:uid="{FB2815E4-FA63-4BDD-BE81-CE25D926AD35}"/>
    <cellStyle name="40% - Accent5 4 5 3 3" xfId="23141" xr:uid="{94314030-425A-450B-93BF-4DE1C1CAB209}"/>
    <cellStyle name="40% - Accent5 4 5 3 4" xfId="31588" xr:uid="{E37F9F95-B0CC-404F-9C6B-F3539C10AE84}"/>
    <cellStyle name="40% - Accent5 4 5 4" xfId="10476" xr:uid="{0516A957-BCD8-4734-89E5-23D6AD9E6502}"/>
    <cellStyle name="40% - Accent5 4 5 5" xfId="18924" xr:uid="{49093888-BCC1-4DCE-9ECF-96D24F14157D}"/>
    <cellStyle name="40% - Accent5 4 5 6" xfId="27371" xr:uid="{A42411FC-D4E1-4A32-A7F6-63C03D90A410}"/>
    <cellStyle name="40% - Accent5 4 6" xfId="2351" xr:uid="{00000000-0005-0000-0000-0000CB060000}"/>
    <cellStyle name="40% - Accent5 4 6 2" xfId="6657" xr:uid="{00000000-0005-0000-0000-0000CC060000}"/>
    <cellStyle name="40% - Accent5 4 6 2 2" xfId="15107" xr:uid="{A67E6CE7-4642-4746-A6FE-2088AF707D50}"/>
    <cellStyle name="40% - Accent5 4 6 2 3" xfId="23554" xr:uid="{D850843E-2F8D-4AE2-AA9D-615B5A326B67}"/>
    <cellStyle name="40% - Accent5 4 6 2 4" xfId="32001" xr:uid="{EC67F49E-0063-411E-9A84-43F45E985D6A}"/>
    <cellStyle name="40% - Accent5 4 6 3" xfId="10889" xr:uid="{855E734C-EE05-4749-9D7B-A6FC04673CC4}"/>
    <cellStyle name="40% - Accent5 4 6 4" xfId="19337" xr:uid="{8A515657-597A-4E5F-A863-55EBAE93FF25}"/>
    <cellStyle name="40% - Accent5 4 6 5" xfId="27784" xr:uid="{CAE17557-8F6D-414B-8DF3-E4D27DBB1E2E}"/>
    <cellStyle name="40% - Accent5 4 7" xfId="4591" xr:uid="{00000000-0005-0000-0000-0000CD060000}"/>
    <cellStyle name="40% - Accent5 4 7 2" xfId="13041" xr:uid="{73AB650C-A91D-442B-8D44-1EEADD8C7E30}"/>
    <cellStyle name="40% - Accent5 4 7 3" xfId="21488" xr:uid="{65742C65-3620-4D81-9E0D-A3C2E319320A}"/>
    <cellStyle name="40% - Accent5 4 7 4" xfId="29935" xr:uid="{28F2739E-AE84-4E8D-82F8-9B65B912E39E}"/>
    <cellStyle name="40% - Accent5 4 8" xfId="8823" xr:uid="{91ADC5D1-045F-40C1-A0AC-DD4472DB4465}"/>
    <cellStyle name="40% - Accent5 4 9" xfId="17271" xr:uid="{34D79099-E46A-41C5-9B11-F0FBB03D04C4}"/>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96FD25F6-0B2E-4638-9618-3682FCFF0B0D}"/>
    <cellStyle name="40% - Accent5 5 2 2 3" xfId="24040" xr:uid="{CFC7FDE0-8618-46C9-84C2-FFA2DBA5E284}"/>
    <cellStyle name="40% - Accent5 5 2 2 4" xfId="32487" xr:uid="{CBB2F185-411A-4CBF-863A-0C7935B43439}"/>
    <cellStyle name="40% - Accent5 5 2 3" xfId="11375" xr:uid="{250982CB-C760-4061-9802-C3DB7D4C1554}"/>
    <cellStyle name="40% - Accent5 5 2 4" xfId="19823" xr:uid="{DEB0EB12-9B27-4DF0-AC20-519163F5544E}"/>
    <cellStyle name="40% - Accent5 5 2 5" xfId="28270" xr:uid="{D553B6E8-AFA4-458B-B2E9-BB50F1C0D088}"/>
    <cellStyle name="40% - Accent5 5 3" xfId="4998" xr:uid="{00000000-0005-0000-0000-0000D1060000}"/>
    <cellStyle name="40% - Accent5 5 3 2" xfId="13448" xr:uid="{1531110A-ACF2-425A-93FB-7B189F833488}"/>
    <cellStyle name="40% - Accent5 5 3 3" xfId="21895" xr:uid="{849BD07D-1006-431D-9F63-5BC41F57D433}"/>
    <cellStyle name="40% - Accent5 5 3 4" xfId="30342" xr:uid="{AAB3B06B-6CA9-449C-BDD8-44D78FE1DF75}"/>
    <cellStyle name="40% - Accent5 5 4" xfId="9230" xr:uid="{4EAE9685-B5E9-4B79-8CD6-70FAEB396B19}"/>
    <cellStyle name="40% - Accent5 5 5" xfId="17678" xr:uid="{3E8EDB31-BA66-454F-84A7-79A786CAD46B}"/>
    <cellStyle name="40% - Accent5 5 6" xfId="26125" xr:uid="{3C47BED6-597D-41B4-B436-E8409E9448B6}"/>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7F897839-E91D-47E1-86AD-416B4AB30621}"/>
    <cellStyle name="40% - Accent5 6 2 2 3" xfId="24453" xr:uid="{1C6B7D94-AC84-4EFE-8F92-C8CEC5544999}"/>
    <cellStyle name="40% - Accent5 6 2 2 4" xfId="32900" xr:uid="{0FD905BB-FC35-4DA9-B964-61AFDAD9AEEE}"/>
    <cellStyle name="40% - Accent5 6 2 3" xfId="11788" xr:uid="{4204DB2A-62F5-4BD1-A9FB-19C690D7375A}"/>
    <cellStyle name="40% - Accent5 6 2 4" xfId="20236" xr:uid="{0D230211-6510-4B1C-A6AB-E42EBB3763B0}"/>
    <cellStyle name="40% - Accent5 6 2 5" xfId="28683" xr:uid="{3217217E-8B6B-4651-9A46-223737720CD1}"/>
    <cellStyle name="40% - Accent5 6 3" xfId="5411" xr:uid="{00000000-0005-0000-0000-0000D5060000}"/>
    <cellStyle name="40% - Accent5 6 3 2" xfId="13861" xr:uid="{BBF6538D-216C-40C3-AAC4-06B9BF553664}"/>
    <cellStyle name="40% - Accent5 6 3 3" xfId="22308" xr:uid="{ABCAEBC2-3FCC-44BE-A190-47ED3FE3C657}"/>
    <cellStyle name="40% - Accent5 6 3 4" xfId="30755" xr:uid="{53ECA3F0-62FF-4107-9540-C392DEAD8749}"/>
    <cellStyle name="40% - Accent5 6 4" xfId="9643" xr:uid="{C6026274-31D2-48A3-ABBB-EE4EB383C9D5}"/>
    <cellStyle name="40% - Accent5 6 5" xfId="18091" xr:uid="{295A6C4D-D8BE-4941-AC46-79DF60EC5A10}"/>
    <cellStyle name="40% - Accent5 6 6" xfId="26538" xr:uid="{9C757DD3-7929-447B-8FE0-3FC62A13AAB7}"/>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266F67FB-CB22-4F1C-A4B9-D7E7D925A58D}"/>
    <cellStyle name="40% - Accent5 7 2 2 3" xfId="24866" xr:uid="{B2B2F948-633A-4E20-A8AD-1FCA0A68FA71}"/>
    <cellStyle name="40% - Accent5 7 2 2 4" xfId="33313" xr:uid="{2FC0948C-E96F-4D0C-894B-0F79D0C8BF15}"/>
    <cellStyle name="40% - Accent5 7 2 3" xfId="12201" xr:uid="{702D5E93-5A64-4E66-ADDC-8DC81B925B0F}"/>
    <cellStyle name="40% - Accent5 7 2 4" xfId="20649" xr:uid="{F6BCDCD8-59C7-4F62-B9EC-551607F2963F}"/>
    <cellStyle name="40% - Accent5 7 2 5" xfId="29096" xr:uid="{2A86E6CC-3176-4679-ABAE-A12E2D849091}"/>
    <cellStyle name="40% - Accent5 7 3" xfId="5824" xr:uid="{00000000-0005-0000-0000-0000D9060000}"/>
    <cellStyle name="40% - Accent5 7 3 2" xfId="14274" xr:uid="{AE73236C-BBDA-4283-8C82-6E8F4CB7D7D8}"/>
    <cellStyle name="40% - Accent5 7 3 3" xfId="22721" xr:uid="{86AD34CC-B2B4-4CDB-9B3F-A7530AE31CB2}"/>
    <cellStyle name="40% - Accent5 7 3 4" xfId="31168" xr:uid="{CB17653B-7E6C-451C-BF8B-DFA7E0C46FAF}"/>
    <cellStyle name="40% - Accent5 7 4" xfId="10056" xr:uid="{CC021836-1D96-44FF-8534-B591BAD63D2B}"/>
    <cellStyle name="40% - Accent5 7 5" xfId="18504" xr:uid="{355B6A18-3702-4D27-9A92-A3E9B81E9383}"/>
    <cellStyle name="40% - Accent5 7 6" xfId="26951" xr:uid="{08CD2861-3568-40DD-9B49-14C74507B7F4}"/>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E4584A54-766D-4A4B-A72C-0204206FB1BD}"/>
    <cellStyle name="40% - Accent5 8 2 2 3" xfId="25279" xr:uid="{20622F8F-A6DD-4F8F-994D-FCBB601D62EF}"/>
    <cellStyle name="40% - Accent5 8 2 2 4" xfId="33726" xr:uid="{E1559852-8440-4042-8628-7B4DCFD68E66}"/>
    <cellStyle name="40% - Accent5 8 2 3" xfId="12614" xr:uid="{457DC139-2F6C-450C-B4EB-E276BDC2AC96}"/>
    <cellStyle name="40% - Accent5 8 2 4" xfId="21062" xr:uid="{9CF540E4-D8B2-4DE3-BA21-35B0557B4BC9}"/>
    <cellStyle name="40% - Accent5 8 2 5" xfId="29509" xr:uid="{4B0598B7-4EA9-4B59-98E3-B41C2DB26EC1}"/>
    <cellStyle name="40% - Accent5 8 3" xfId="6237" xr:uid="{00000000-0005-0000-0000-0000DD060000}"/>
    <cellStyle name="40% - Accent5 8 3 2" xfId="14687" xr:uid="{49BB5BF6-BD72-43EA-9A69-8BF80AE6FF05}"/>
    <cellStyle name="40% - Accent5 8 3 3" xfId="23134" xr:uid="{FEC0C536-0FE0-410C-836B-651354A8B4E2}"/>
    <cellStyle name="40% - Accent5 8 3 4" xfId="31581" xr:uid="{1CB8E8D7-021C-4712-8673-3952B4829D89}"/>
    <cellStyle name="40% - Accent5 8 4" xfId="10469" xr:uid="{77C28605-8515-470A-89DD-0EDD3E1940A5}"/>
    <cellStyle name="40% - Accent5 8 5" xfId="18917" xr:uid="{2E141055-958A-42F1-8D3D-DB27302F3A6D}"/>
    <cellStyle name="40% - Accent5 8 6" xfId="27364" xr:uid="{43839565-3014-472C-B424-1A10F8C9954A}"/>
    <cellStyle name="40% - Accent5 9" xfId="2344" xr:uid="{00000000-0005-0000-0000-0000DE060000}"/>
    <cellStyle name="40% - Accent5 9 2" xfId="6650" xr:uid="{00000000-0005-0000-0000-0000DF060000}"/>
    <cellStyle name="40% - Accent5 9 2 2" xfId="15100" xr:uid="{59E40E37-FC23-4A3A-A896-8CFAA7FE73B6}"/>
    <cellStyle name="40% - Accent5 9 2 3" xfId="23547" xr:uid="{911EBE15-ACC5-4F9C-B436-B128700CFC7A}"/>
    <cellStyle name="40% - Accent5 9 2 4" xfId="31994" xr:uid="{7C9FF146-7E23-41AA-AE48-A2A6DA856371}"/>
    <cellStyle name="40% - Accent5 9 3" xfId="10882" xr:uid="{90F8650E-C802-4E37-8B8A-E13455E42160}"/>
    <cellStyle name="40% - Accent5 9 4" xfId="19330" xr:uid="{E85670C7-1DD9-47A7-ABC2-F78AF306BF47}"/>
    <cellStyle name="40% - Accent5 9 5" xfId="27777" xr:uid="{CD3A7208-9CFE-455A-B12E-6F3A294DE651}"/>
    <cellStyle name="40% - Accent6" xfId="89" builtinId="51" customBuiltin="1"/>
    <cellStyle name="40% - Accent6 10" xfId="4592" xr:uid="{00000000-0005-0000-0000-0000E1060000}"/>
    <cellStyle name="40% - Accent6 10 2" xfId="13042" xr:uid="{07DABF65-55E8-40F0-8F07-EF99FCAA1061}"/>
    <cellStyle name="40% - Accent6 10 3" xfId="21489" xr:uid="{F4481A03-07D1-4CFE-A9A4-3024C9FC88EC}"/>
    <cellStyle name="40% - Accent6 10 4" xfId="29936" xr:uid="{3F0AB082-392E-4E73-BE15-B07574089B37}"/>
    <cellStyle name="40% - Accent6 11" xfId="8824" xr:uid="{10D53B72-3028-46E2-8B0F-0C7F83A2B4F1}"/>
    <cellStyle name="40% - Accent6 12" xfId="17272" xr:uid="{FE82EF9E-59BF-44A9-AB48-B417E9A7B432}"/>
    <cellStyle name="40% - Accent6 13" xfId="25719" xr:uid="{CFB61544-84F9-478B-9409-8231180779DF}"/>
    <cellStyle name="40% - Accent6 2" xfId="90" xr:uid="{00000000-0005-0000-0000-0000E2060000}"/>
    <cellStyle name="40% - Accent6 2 10" xfId="8825" xr:uid="{48AFF418-2E36-4BBF-9754-E4CE52988C0E}"/>
    <cellStyle name="40% - Accent6 2 11" xfId="17273" xr:uid="{076B2E53-7BCD-4284-9ED0-5F9ADD894C17}"/>
    <cellStyle name="40% - Accent6 2 12" xfId="25720" xr:uid="{B601D1F8-BDDC-4588-8190-89C922038BAC}"/>
    <cellStyle name="40% - Accent6 2 2" xfId="91" xr:uid="{00000000-0005-0000-0000-0000E3060000}"/>
    <cellStyle name="40% - Accent6 2 2 10" xfId="17274" xr:uid="{52146FE1-722B-450F-B61A-9936576FBA6C}"/>
    <cellStyle name="40% - Accent6 2 2 11" xfId="25721" xr:uid="{4969FD3F-C0F5-4D27-BD02-472D0A0070A9}"/>
    <cellStyle name="40% - Accent6 2 2 2" xfId="92" xr:uid="{00000000-0005-0000-0000-0000E4060000}"/>
    <cellStyle name="40% - Accent6 2 2 2 10" xfId="25722" xr:uid="{83FAAABE-6216-41F2-A122-D4F4600AC347}"/>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26C864A0-76FC-4C65-B790-BC507DDCAA40}"/>
    <cellStyle name="40% - Accent6 2 2 2 2 2 2 3" xfId="24051" xr:uid="{B3EC74EE-7402-40B0-A29F-60DF736C46AC}"/>
    <cellStyle name="40% - Accent6 2 2 2 2 2 2 4" xfId="32498" xr:uid="{1D817098-1D5A-4944-AF42-9737B72D2D16}"/>
    <cellStyle name="40% - Accent6 2 2 2 2 2 3" xfId="11386" xr:uid="{58CA7DF4-89BF-4CDC-94DC-EE9C2DE55A8D}"/>
    <cellStyle name="40% - Accent6 2 2 2 2 2 4" xfId="19834" xr:uid="{C927C5B3-12C0-4912-8643-97D8445E1005}"/>
    <cellStyle name="40% - Accent6 2 2 2 2 2 5" xfId="28281" xr:uid="{C94815B3-57A2-4F2F-9C18-30B08F58353C}"/>
    <cellStyle name="40% - Accent6 2 2 2 2 3" xfId="5009" xr:uid="{00000000-0005-0000-0000-0000E8060000}"/>
    <cellStyle name="40% - Accent6 2 2 2 2 3 2" xfId="13459" xr:uid="{E5607B72-00E8-4449-B4B1-3847CDDAEB4D}"/>
    <cellStyle name="40% - Accent6 2 2 2 2 3 3" xfId="21906" xr:uid="{4C8E6344-996B-4995-BDDF-E35A471D728E}"/>
    <cellStyle name="40% - Accent6 2 2 2 2 3 4" xfId="30353" xr:uid="{803FF1B8-2DB1-449A-9542-57FC19990861}"/>
    <cellStyle name="40% - Accent6 2 2 2 2 4" xfId="9241" xr:uid="{5763F26A-B798-4CE6-B7FB-256452B7AC02}"/>
    <cellStyle name="40% - Accent6 2 2 2 2 5" xfId="17689" xr:uid="{41058B26-A309-4C11-8901-4B22172DD3C7}"/>
    <cellStyle name="40% - Accent6 2 2 2 2 6" xfId="26136" xr:uid="{AA34D46E-5AE7-4059-AF32-2880C1D1F1BA}"/>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76FF32F4-2C77-4E34-86F0-6EC05A12AA75}"/>
    <cellStyle name="40% - Accent6 2 2 2 3 2 2 3" xfId="24464" xr:uid="{38776DE9-B955-43BE-A65D-8D00099AAA56}"/>
    <cellStyle name="40% - Accent6 2 2 2 3 2 2 4" xfId="32911" xr:uid="{E6169451-E264-4939-89A4-701CFA237807}"/>
    <cellStyle name="40% - Accent6 2 2 2 3 2 3" xfId="11799" xr:uid="{376A7AC7-7AE8-4C8D-957A-CBE7C887A19D}"/>
    <cellStyle name="40% - Accent6 2 2 2 3 2 4" xfId="20247" xr:uid="{A28833A7-B331-4094-B338-B29B140B8272}"/>
    <cellStyle name="40% - Accent6 2 2 2 3 2 5" xfId="28694" xr:uid="{0ED457DF-AC5D-45F7-9B4E-806F290B84D0}"/>
    <cellStyle name="40% - Accent6 2 2 2 3 3" xfId="5422" xr:uid="{00000000-0005-0000-0000-0000EC060000}"/>
    <cellStyle name="40% - Accent6 2 2 2 3 3 2" xfId="13872" xr:uid="{7911EC08-1E9D-4DB4-A9BC-6912F8DFBC0B}"/>
    <cellStyle name="40% - Accent6 2 2 2 3 3 3" xfId="22319" xr:uid="{80394447-C36D-4333-B897-C33D7B4E8A2D}"/>
    <cellStyle name="40% - Accent6 2 2 2 3 3 4" xfId="30766" xr:uid="{A9999738-F676-4249-B727-6B4E26427EF6}"/>
    <cellStyle name="40% - Accent6 2 2 2 3 4" xfId="9654" xr:uid="{6DFE4AEA-EA88-4768-8BC5-29997285A68F}"/>
    <cellStyle name="40% - Accent6 2 2 2 3 5" xfId="18102" xr:uid="{A9A0866C-6D69-4A59-9F09-762A8608FE7F}"/>
    <cellStyle name="40% - Accent6 2 2 2 3 6" xfId="26549" xr:uid="{8E94DB55-4F9B-4F05-A903-2CBBD546ADDF}"/>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8DFFA29D-A0C3-4C7A-8410-8C88F82810EE}"/>
    <cellStyle name="40% - Accent6 2 2 2 4 2 2 3" xfId="24877" xr:uid="{10BC211A-6DEA-46B9-AFB0-C85C075D7625}"/>
    <cellStyle name="40% - Accent6 2 2 2 4 2 2 4" xfId="33324" xr:uid="{92469210-8162-436E-A110-50110EA9F801}"/>
    <cellStyle name="40% - Accent6 2 2 2 4 2 3" xfId="12212" xr:uid="{26EBB254-1E3F-4A8A-AEC1-59F953485629}"/>
    <cellStyle name="40% - Accent6 2 2 2 4 2 4" xfId="20660" xr:uid="{6E69865F-A5B7-46F6-80AF-1615DAA60D86}"/>
    <cellStyle name="40% - Accent6 2 2 2 4 2 5" xfId="29107" xr:uid="{9DA471F3-A534-459F-850D-908DDCF17D9B}"/>
    <cellStyle name="40% - Accent6 2 2 2 4 3" xfId="5835" xr:uid="{00000000-0005-0000-0000-0000F0060000}"/>
    <cellStyle name="40% - Accent6 2 2 2 4 3 2" xfId="14285" xr:uid="{C8AC0DDD-C963-4071-B108-97A2ABB339DA}"/>
    <cellStyle name="40% - Accent6 2 2 2 4 3 3" xfId="22732" xr:uid="{933F949C-0B79-4533-BA52-269377523157}"/>
    <cellStyle name="40% - Accent6 2 2 2 4 3 4" xfId="31179" xr:uid="{E5C2D777-1ACE-4687-9C23-EA36212DBA87}"/>
    <cellStyle name="40% - Accent6 2 2 2 4 4" xfId="10067" xr:uid="{5DEB4A14-9117-4701-998A-A62AF794A79C}"/>
    <cellStyle name="40% - Accent6 2 2 2 4 5" xfId="18515" xr:uid="{5D9795AB-11AC-4247-BD3E-BBEC9236CD2C}"/>
    <cellStyle name="40% - Accent6 2 2 2 4 6" xfId="26962" xr:uid="{40AEEB65-BFCA-45D7-A2F4-41E1ACEDE4D3}"/>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0ABAC789-E709-45C5-ADFE-86B999FD1E03}"/>
    <cellStyle name="40% - Accent6 2 2 2 5 2 2 3" xfId="25290" xr:uid="{2B244048-FC35-4AF4-B67A-EFA43BF245FC}"/>
    <cellStyle name="40% - Accent6 2 2 2 5 2 2 4" xfId="33737" xr:uid="{A137EEB2-7F77-48D3-ACF4-C3FD85A27F09}"/>
    <cellStyle name="40% - Accent6 2 2 2 5 2 3" xfId="12625" xr:uid="{9293458E-3D0C-4A38-A943-CF39185A14CF}"/>
    <cellStyle name="40% - Accent6 2 2 2 5 2 4" xfId="21073" xr:uid="{2A1C2C2C-C61C-4D8F-8521-4F345CA86E93}"/>
    <cellStyle name="40% - Accent6 2 2 2 5 2 5" xfId="29520" xr:uid="{27EBCF50-C714-4DFD-9C5C-17593EC3ED00}"/>
    <cellStyle name="40% - Accent6 2 2 2 5 3" xfId="6248" xr:uid="{00000000-0005-0000-0000-0000F4060000}"/>
    <cellStyle name="40% - Accent6 2 2 2 5 3 2" xfId="14698" xr:uid="{C8061958-CE83-4D3C-AE47-A91314CF06F7}"/>
    <cellStyle name="40% - Accent6 2 2 2 5 3 3" xfId="23145" xr:uid="{CF2A06AD-CC6E-4ABD-8CC5-5CFF57F7BE87}"/>
    <cellStyle name="40% - Accent6 2 2 2 5 3 4" xfId="31592" xr:uid="{54B9F0FE-CAA3-4D44-B3E3-662190BC5CDF}"/>
    <cellStyle name="40% - Accent6 2 2 2 5 4" xfId="10480" xr:uid="{ED1A1AC4-6452-4873-91FE-FF69CCC5741D}"/>
    <cellStyle name="40% - Accent6 2 2 2 5 5" xfId="18928" xr:uid="{A1665891-F13E-423A-AD1C-E27A5E16EA33}"/>
    <cellStyle name="40% - Accent6 2 2 2 5 6" xfId="27375" xr:uid="{BDE103DC-3737-4723-BE05-6DC6F574FBC9}"/>
    <cellStyle name="40% - Accent6 2 2 2 6" xfId="2355" xr:uid="{00000000-0005-0000-0000-0000F5060000}"/>
    <cellStyle name="40% - Accent6 2 2 2 6 2" xfId="6661" xr:uid="{00000000-0005-0000-0000-0000F6060000}"/>
    <cellStyle name="40% - Accent6 2 2 2 6 2 2" xfId="15111" xr:uid="{6A7E7A99-C348-4CE4-8429-040989BFCFC5}"/>
    <cellStyle name="40% - Accent6 2 2 2 6 2 3" xfId="23558" xr:uid="{3F0D3070-D02F-42B0-B53C-DFE6389C63CC}"/>
    <cellStyle name="40% - Accent6 2 2 2 6 2 4" xfId="32005" xr:uid="{342144E6-DD7B-4FFB-B8A1-7A024EF20ECB}"/>
    <cellStyle name="40% - Accent6 2 2 2 6 3" xfId="10893" xr:uid="{C1DF5501-9F8E-4BF6-96D5-4F92BF71FCED}"/>
    <cellStyle name="40% - Accent6 2 2 2 6 4" xfId="19341" xr:uid="{C346492B-6DF4-421A-B56D-AFA22B7843D7}"/>
    <cellStyle name="40% - Accent6 2 2 2 6 5" xfId="27788" xr:uid="{4C2D52D6-CD90-4011-9218-D545B61D4440}"/>
    <cellStyle name="40% - Accent6 2 2 2 7" xfId="4595" xr:uid="{00000000-0005-0000-0000-0000F7060000}"/>
    <cellStyle name="40% - Accent6 2 2 2 7 2" xfId="13045" xr:uid="{86CDA241-3BAD-49FE-870F-40FFB054636C}"/>
    <cellStyle name="40% - Accent6 2 2 2 7 3" xfId="21492" xr:uid="{27A9C118-62D2-4F5D-949F-9ECA77343DA6}"/>
    <cellStyle name="40% - Accent6 2 2 2 7 4" xfId="29939" xr:uid="{843199DE-9E7C-44E4-AC44-C65A988EBB35}"/>
    <cellStyle name="40% - Accent6 2 2 2 8" xfId="8827" xr:uid="{7B1E819F-4D22-4321-9985-B7DB80AE0C23}"/>
    <cellStyle name="40% - Accent6 2 2 2 9" xfId="17275" xr:uid="{2F668AD5-303A-4817-8912-2C1B56478B5D}"/>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2EC3D5C2-6C80-44EC-A76B-BD33D852E7E4}"/>
    <cellStyle name="40% - Accent6 2 2 3 2 2 3" xfId="24050" xr:uid="{E546D679-45E2-4046-AC86-929CA6E7B8B6}"/>
    <cellStyle name="40% - Accent6 2 2 3 2 2 4" xfId="32497" xr:uid="{2045A01E-5B10-415B-9167-2621C5597918}"/>
    <cellStyle name="40% - Accent6 2 2 3 2 3" xfId="11385" xr:uid="{3A501F7E-88D4-425A-880B-239F3D83362C}"/>
    <cellStyle name="40% - Accent6 2 2 3 2 4" xfId="19833" xr:uid="{5A234E10-09CF-4DCA-8C76-39B7DE51CA2E}"/>
    <cellStyle name="40% - Accent6 2 2 3 2 5" xfId="28280" xr:uid="{5E3371AE-9A87-40C9-A848-2733E3ADD0A7}"/>
    <cellStyle name="40% - Accent6 2 2 3 3" xfId="5008" xr:uid="{00000000-0005-0000-0000-0000FB060000}"/>
    <cellStyle name="40% - Accent6 2 2 3 3 2" xfId="13458" xr:uid="{FC18C948-9FA7-410D-BD64-77A62EF007CE}"/>
    <cellStyle name="40% - Accent6 2 2 3 3 3" xfId="21905" xr:uid="{BFECB4C2-3A05-4B72-8D00-65B49D833B5C}"/>
    <cellStyle name="40% - Accent6 2 2 3 3 4" xfId="30352" xr:uid="{39BBC481-0CCC-4A8E-A2D8-20F41373B0EC}"/>
    <cellStyle name="40% - Accent6 2 2 3 4" xfId="9240" xr:uid="{75C17D1B-34C7-491B-B846-7EF9EE26E79B}"/>
    <cellStyle name="40% - Accent6 2 2 3 5" xfId="17688" xr:uid="{7A9C4CF7-D9FF-4485-A3DA-D9D37749D91F}"/>
    <cellStyle name="40% - Accent6 2 2 3 6" xfId="26135" xr:uid="{135A8880-2B41-4BF3-8E25-BC430B1BA400}"/>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CB9F01ED-245D-42FF-B6F5-CFBFD6DA9B34}"/>
    <cellStyle name="40% - Accent6 2 2 4 2 2 3" xfId="24463" xr:uid="{E91CCE9A-981D-4954-B0DC-8A45EB1AB2DA}"/>
    <cellStyle name="40% - Accent6 2 2 4 2 2 4" xfId="32910" xr:uid="{A30F8E5D-DF6F-4A47-989C-92FBA8132A22}"/>
    <cellStyle name="40% - Accent6 2 2 4 2 3" xfId="11798" xr:uid="{A5D43743-45AD-4FBC-AF81-AF1AE0D0108B}"/>
    <cellStyle name="40% - Accent6 2 2 4 2 4" xfId="20246" xr:uid="{DD611C49-E111-4D1F-9327-9E118F747B06}"/>
    <cellStyle name="40% - Accent6 2 2 4 2 5" xfId="28693" xr:uid="{C4AD0695-E6D9-4A05-957F-BD2AB3D6A389}"/>
    <cellStyle name="40% - Accent6 2 2 4 3" xfId="5421" xr:uid="{00000000-0005-0000-0000-0000FF060000}"/>
    <cellStyle name="40% - Accent6 2 2 4 3 2" xfId="13871" xr:uid="{C59F7580-71B0-430D-84B4-4412CA81B08D}"/>
    <cellStyle name="40% - Accent6 2 2 4 3 3" xfId="22318" xr:uid="{E4560880-C1FA-48A9-8174-44E782296A9D}"/>
    <cellStyle name="40% - Accent6 2 2 4 3 4" xfId="30765" xr:uid="{8BDC66E6-AB61-4ABC-BA8E-ED7A85B9E8AF}"/>
    <cellStyle name="40% - Accent6 2 2 4 4" xfId="9653" xr:uid="{D464A755-B539-4A14-B414-AB9080F2D106}"/>
    <cellStyle name="40% - Accent6 2 2 4 5" xfId="18101" xr:uid="{05007C7D-3EEA-4342-9DA0-EB7446C684F5}"/>
    <cellStyle name="40% - Accent6 2 2 4 6" xfId="26548" xr:uid="{E91AA429-C5C6-477C-BC69-3E590DDD95FE}"/>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B39B3D6F-C23F-46D9-94F1-65951609F559}"/>
    <cellStyle name="40% - Accent6 2 2 5 2 2 3" xfId="24876" xr:uid="{684DC6C8-87A2-47C5-AB72-81B9AF7D61D6}"/>
    <cellStyle name="40% - Accent6 2 2 5 2 2 4" xfId="33323" xr:uid="{834F3F23-B9DF-4B78-A8AE-117F51AD287B}"/>
    <cellStyle name="40% - Accent6 2 2 5 2 3" xfId="12211" xr:uid="{3082C532-99AD-4F1B-957A-27EDD36F3D14}"/>
    <cellStyle name="40% - Accent6 2 2 5 2 4" xfId="20659" xr:uid="{6D0525C3-9F15-41AD-AD82-3369A3ED18A4}"/>
    <cellStyle name="40% - Accent6 2 2 5 2 5" xfId="29106" xr:uid="{13B304B7-268A-4225-9F5E-9ECF13B465DF}"/>
    <cellStyle name="40% - Accent6 2 2 5 3" xfId="5834" xr:uid="{00000000-0005-0000-0000-000003070000}"/>
    <cellStyle name="40% - Accent6 2 2 5 3 2" xfId="14284" xr:uid="{D3E546D9-6795-4404-917D-A4319AC25CB2}"/>
    <cellStyle name="40% - Accent6 2 2 5 3 3" xfId="22731" xr:uid="{1B6D8DE5-77CB-48E8-B7DC-0137A9A5E667}"/>
    <cellStyle name="40% - Accent6 2 2 5 3 4" xfId="31178" xr:uid="{85002552-123F-45D7-BF16-FC4C27871A90}"/>
    <cellStyle name="40% - Accent6 2 2 5 4" xfId="10066" xr:uid="{742EEC67-9405-46D5-9BD6-A9BA0282F5B6}"/>
    <cellStyle name="40% - Accent6 2 2 5 5" xfId="18514" xr:uid="{3E417957-C459-439C-BD4D-1D1D64076DBB}"/>
    <cellStyle name="40% - Accent6 2 2 5 6" xfId="26961" xr:uid="{A6EECE5B-E1A6-4151-AA11-0FB3D5CDAF3C}"/>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81758A70-7AC8-4034-B621-C8EE9C11390E}"/>
    <cellStyle name="40% - Accent6 2 2 6 2 2 3" xfId="25289" xr:uid="{0E13C56B-B2EC-47B9-9375-66B8C9F2BCBE}"/>
    <cellStyle name="40% - Accent6 2 2 6 2 2 4" xfId="33736" xr:uid="{8C755F52-81DF-4766-BD72-62CDF0EAE97D}"/>
    <cellStyle name="40% - Accent6 2 2 6 2 3" xfId="12624" xr:uid="{7E36EDCD-78E7-4881-B3FF-BFF67BC66A19}"/>
    <cellStyle name="40% - Accent6 2 2 6 2 4" xfId="21072" xr:uid="{D2E6EEE9-A076-4A1F-993F-90A4AED46349}"/>
    <cellStyle name="40% - Accent6 2 2 6 2 5" xfId="29519" xr:uid="{5A4633E6-92BD-482A-AAB8-EAC14EF48F37}"/>
    <cellStyle name="40% - Accent6 2 2 6 3" xfId="6247" xr:uid="{00000000-0005-0000-0000-000007070000}"/>
    <cellStyle name="40% - Accent6 2 2 6 3 2" xfId="14697" xr:uid="{7EDA4AB3-EE70-4E17-A76E-49D306F59602}"/>
    <cellStyle name="40% - Accent6 2 2 6 3 3" xfId="23144" xr:uid="{BFAD206C-EA0C-44BA-A1A3-92DF1B943562}"/>
    <cellStyle name="40% - Accent6 2 2 6 3 4" xfId="31591" xr:uid="{0E34336F-6542-443B-8059-C7E8612DE01B}"/>
    <cellStyle name="40% - Accent6 2 2 6 4" xfId="10479" xr:uid="{A56EBDB1-4285-406C-8C73-851E237F95A0}"/>
    <cellStyle name="40% - Accent6 2 2 6 5" xfId="18927" xr:uid="{391C2F4C-9687-4E45-A49E-6DFD641B75A6}"/>
    <cellStyle name="40% - Accent6 2 2 6 6" xfId="27374" xr:uid="{62F68799-67EB-44A7-8041-4EC18D0BCDDF}"/>
    <cellStyle name="40% - Accent6 2 2 7" xfId="2354" xr:uid="{00000000-0005-0000-0000-000008070000}"/>
    <cellStyle name="40% - Accent6 2 2 7 2" xfId="6660" xr:uid="{00000000-0005-0000-0000-000009070000}"/>
    <cellStyle name="40% - Accent6 2 2 7 2 2" xfId="15110" xr:uid="{8A8BC59E-9301-48E8-B5BB-83459BAF54F7}"/>
    <cellStyle name="40% - Accent6 2 2 7 2 3" xfId="23557" xr:uid="{5DE56D22-4AC6-4559-A335-CB5B6B82661D}"/>
    <cellStyle name="40% - Accent6 2 2 7 2 4" xfId="32004" xr:uid="{445C406B-3ACF-40AA-8F7A-A2979E73455F}"/>
    <cellStyle name="40% - Accent6 2 2 7 3" xfId="10892" xr:uid="{59578FA1-6487-48DF-8E25-AF9269DFD370}"/>
    <cellStyle name="40% - Accent6 2 2 7 4" xfId="19340" xr:uid="{A9E4C5A2-0345-47CE-A2E9-D75D44AC52F8}"/>
    <cellStyle name="40% - Accent6 2 2 7 5" xfId="27787" xr:uid="{554647A0-F1EC-497E-982F-4869A2E156E9}"/>
    <cellStyle name="40% - Accent6 2 2 8" xfId="4594" xr:uid="{00000000-0005-0000-0000-00000A070000}"/>
    <cellStyle name="40% - Accent6 2 2 8 2" xfId="13044" xr:uid="{7E6D86EA-20E6-4C6D-9832-BC9EF9A571AF}"/>
    <cellStyle name="40% - Accent6 2 2 8 3" xfId="21491" xr:uid="{520E0782-F299-4FF3-A632-136FA10E91A2}"/>
    <cellStyle name="40% - Accent6 2 2 8 4" xfId="29938" xr:uid="{2A73236D-65A7-4849-BB44-B5B40864B9E7}"/>
    <cellStyle name="40% - Accent6 2 2 9" xfId="8826" xr:uid="{51FE4298-5711-4045-B1CA-1626B47A0B78}"/>
    <cellStyle name="40% - Accent6 2 3" xfId="93" xr:uid="{00000000-0005-0000-0000-00000B070000}"/>
    <cellStyle name="40% - Accent6 2 3 10" xfId="25723" xr:uid="{D3160291-61CD-45F1-8DF0-A9AA6E6616C9}"/>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B31D0177-25EF-4C32-BFD0-CE9372510471}"/>
    <cellStyle name="40% - Accent6 2 3 2 2 2 3" xfId="24052" xr:uid="{5390266C-7524-49F0-8C3D-5A495260C594}"/>
    <cellStyle name="40% - Accent6 2 3 2 2 2 4" xfId="32499" xr:uid="{4A13AE7D-5ADB-48BC-BC93-AF392A58D933}"/>
    <cellStyle name="40% - Accent6 2 3 2 2 3" xfId="11387" xr:uid="{09DC30F5-5CCC-4B38-9F1C-C810823620DA}"/>
    <cellStyle name="40% - Accent6 2 3 2 2 4" xfId="19835" xr:uid="{03810AF4-1E2B-4948-937E-4F8801AB9AE3}"/>
    <cellStyle name="40% - Accent6 2 3 2 2 5" xfId="28282" xr:uid="{A39A61E9-3636-40A9-AD5D-20203AAFA85B}"/>
    <cellStyle name="40% - Accent6 2 3 2 3" xfId="5010" xr:uid="{00000000-0005-0000-0000-00000F070000}"/>
    <cellStyle name="40% - Accent6 2 3 2 3 2" xfId="13460" xr:uid="{93F11227-71BA-48BF-B479-2DA808AFF505}"/>
    <cellStyle name="40% - Accent6 2 3 2 3 3" xfId="21907" xr:uid="{DD31F6CF-6C4A-4B63-BCAD-3EAD03BDD4A9}"/>
    <cellStyle name="40% - Accent6 2 3 2 3 4" xfId="30354" xr:uid="{B5A80192-1D3D-4E0D-A578-AED5EF830701}"/>
    <cellStyle name="40% - Accent6 2 3 2 4" xfId="9242" xr:uid="{26CFB9B2-4C07-4C31-BD30-B3AF7008DCC9}"/>
    <cellStyle name="40% - Accent6 2 3 2 5" xfId="17690" xr:uid="{5B456068-28B9-4172-A97E-945D5B92A19D}"/>
    <cellStyle name="40% - Accent6 2 3 2 6" xfId="26137" xr:uid="{4B134D9E-E19F-435B-9095-9B8BA262665C}"/>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2E21EB05-D92E-41B8-9E14-567773DAE4FD}"/>
    <cellStyle name="40% - Accent6 2 3 3 2 2 3" xfId="24465" xr:uid="{12126456-25EF-48B6-9D98-218C44C3AADF}"/>
    <cellStyle name="40% - Accent6 2 3 3 2 2 4" xfId="32912" xr:uid="{865C331E-9D61-4883-89FB-04E43035B8C5}"/>
    <cellStyle name="40% - Accent6 2 3 3 2 3" xfId="11800" xr:uid="{BF02023A-4D9E-4989-AD4C-38176702581F}"/>
    <cellStyle name="40% - Accent6 2 3 3 2 4" xfId="20248" xr:uid="{6666924C-613A-4827-8DCF-5B8CD51CDEEF}"/>
    <cellStyle name="40% - Accent6 2 3 3 2 5" xfId="28695" xr:uid="{888C483A-E34B-4016-9E69-396C7A621D90}"/>
    <cellStyle name="40% - Accent6 2 3 3 3" xfId="5423" xr:uid="{00000000-0005-0000-0000-000013070000}"/>
    <cellStyle name="40% - Accent6 2 3 3 3 2" xfId="13873" xr:uid="{3AFA6DE8-5563-454D-BC45-9F055BD5BF75}"/>
    <cellStyle name="40% - Accent6 2 3 3 3 3" xfId="22320" xr:uid="{38AF3ECC-500F-4567-B73B-36077DABA964}"/>
    <cellStyle name="40% - Accent6 2 3 3 3 4" xfId="30767" xr:uid="{A43F7116-A669-4BAE-89C2-98F7DD836B1C}"/>
    <cellStyle name="40% - Accent6 2 3 3 4" xfId="9655" xr:uid="{982B7C7A-1DA7-428E-BF52-76255D615057}"/>
    <cellStyle name="40% - Accent6 2 3 3 5" xfId="18103" xr:uid="{13944A9D-7AD7-4AB6-9205-00C6926A8403}"/>
    <cellStyle name="40% - Accent6 2 3 3 6" xfId="26550" xr:uid="{A81AF130-EBE4-4122-B2BD-4242CEFFBE97}"/>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37A71699-703F-4B69-8507-9CAB09A2135B}"/>
    <cellStyle name="40% - Accent6 2 3 4 2 2 3" xfId="24878" xr:uid="{84912A4E-3EA0-47B6-B53B-4F1204A9676C}"/>
    <cellStyle name="40% - Accent6 2 3 4 2 2 4" xfId="33325" xr:uid="{4487669E-2F63-47F5-9DA1-D0F657635005}"/>
    <cellStyle name="40% - Accent6 2 3 4 2 3" xfId="12213" xr:uid="{A6F7D2BE-7582-4510-BCAF-9BB3D4A75668}"/>
    <cellStyle name="40% - Accent6 2 3 4 2 4" xfId="20661" xr:uid="{08F7AFC7-B80E-46D1-B16B-AA5B0704F4AC}"/>
    <cellStyle name="40% - Accent6 2 3 4 2 5" xfId="29108" xr:uid="{B43E02D8-0A4D-40B3-94D9-FEB5B4D89A9C}"/>
    <cellStyle name="40% - Accent6 2 3 4 3" xfId="5836" xr:uid="{00000000-0005-0000-0000-000017070000}"/>
    <cellStyle name="40% - Accent6 2 3 4 3 2" xfId="14286" xr:uid="{92DBF559-0729-4FD0-8577-6D29A46F22ED}"/>
    <cellStyle name="40% - Accent6 2 3 4 3 3" xfId="22733" xr:uid="{36EFA67C-5352-4E1D-AD8B-2FC400243C10}"/>
    <cellStyle name="40% - Accent6 2 3 4 3 4" xfId="31180" xr:uid="{430AB0EF-5C0C-453A-AC3B-FC9A57D0F374}"/>
    <cellStyle name="40% - Accent6 2 3 4 4" xfId="10068" xr:uid="{BC467923-FAC9-446A-A870-71483D78CCD5}"/>
    <cellStyle name="40% - Accent6 2 3 4 5" xfId="18516" xr:uid="{1C4CC47B-1DB9-4008-A3C6-5393EBE63BC9}"/>
    <cellStyle name="40% - Accent6 2 3 4 6" xfId="26963" xr:uid="{C42109C4-1BF1-4B58-BEF2-E80C2684F61E}"/>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1B5C1099-B0B7-4B28-85CF-82BBE7AF2303}"/>
    <cellStyle name="40% - Accent6 2 3 5 2 2 3" xfId="25291" xr:uid="{4AE2F53E-86A7-485C-B1FA-7BE7B7B52A43}"/>
    <cellStyle name="40% - Accent6 2 3 5 2 2 4" xfId="33738" xr:uid="{2159E0F4-94C2-4864-8849-9AA9D67E5822}"/>
    <cellStyle name="40% - Accent6 2 3 5 2 3" xfId="12626" xr:uid="{BFBBEE02-3B36-44B2-A607-21E4E8A3B776}"/>
    <cellStyle name="40% - Accent6 2 3 5 2 4" xfId="21074" xr:uid="{E0612552-97BB-46C2-9D0B-DB685A807E50}"/>
    <cellStyle name="40% - Accent6 2 3 5 2 5" xfId="29521" xr:uid="{F86CD362-15F1-4112-9142-346A9D4B4687}"/>
    <cellStyle name="40% - Accent6 2 3 5 3" xfId="6249" xr:uid="{00000000-0005-0000-0000-00001B070000}"/>
    <cellStyle name="40% - Accent6 2 3 5 3 2" xfId="14699" xr:uid="{66C9BE11-3B35-4519-9F77-7A8948D552EF}"/>
    <cellStyle name="40% - Accent6 2 3 5 3 3" xfId="23146" xr:uid="{11EF1198-CA7A-4FA7-9183-004EDEF0569A}"/>
    <cellStyle name="40% - Accent6 2 3 5 3 4" xfId="31593" xr:uid="{B890F1DC-8629-46C2-A93D-DE8C326C539B}"/>
    <cellStyle name="40% - Accent6 2 3 5 4" xfId="10481" xr:uid="{AAC1860D-4FFB-44D3-A343-135F01750BD1}"/>
    <cellStyle name="40% - Accent6 2 3 5 5" xfId="18929" xr:uid="{06A4194B-0815-47D4-B542-B0F8E64639C7}"/>
    <cellStyle name="40% - Accent6 2 3 5 6" xfId="27376" xr:uid="{C7E45E72-827D-48E7-BD63-FE043AA0EBB2}"/>
    <cellStyle name="40% - Accent6 2 3 6" xfId="2356" xr:uid="{00000000-0005-0000-0000-00001C070000}"/>
    <cellStyle name="40% - Accent6 2 3 6 2" xfId="6662" xr:uid="{00000000-0005-0000-0000-00001D070000}"/>
    <cellStyle name="40% - Accent6 2 3 6 2 2" xfId="15112" xr:uid="{A9463360-E779-4E7A-82D9-289890F7474E}"/>
    <cellStyle name="40% - Accent6 2 3 6 2 3" xfId="23559" xr:uid="{699755C1-93DB-4BF7-9E57-9D5BA5E042BD}"/>
    <cellStyle name="40% - Accent6 2 3 6 2 4" xfId="32006" xr:uid="{D8E951F1-BD72-4E2D-8EDB-58BE38316836}"/>
    <cellStyle name="40% - Accent6 2 3 6 3" xfId="10894" xr:uid="{945FF5F9-3709-4E91-8D62-D27CFEEC6D55}"/>
    <cellStyle name="40% - Accent6 2 3 6 4" xfId="19342" xr:uid="{37784007-AB50-4A9C-A24F-A9B458A88745}"/>
    <cellStyle name="40% - Accent6 2 3 6 5" xfId="27789" xr:uid="{81786484-6E36-4DB1-AEAB-D05BF639EEFC}"/>
    <cellStyle name="40% - Accent6 2 3 7" xfId="4596" xr:uid="{00000000-0005-0000-0000-00001E070000}"/>
    <cellStyle name="40% - Accent6 2 3 7 2" xfId="13046" xr:uid="{3A93DF5D-FBA9-45BD-8A7C-F75113905C00}"/>
    <cellStyle name="40% - Accent6 2 3 7 3" xfId="21493" xr:uid="{E2149F04-AC9B-4B5A-8699-4FF8659C32FF}"/>
    <cellStyle name="40% - Accent6 2 3 7 4" xfId="29940" xr:uid="{239A2F33-406B-46F9-92AE-525CC1F68F5D}"/>
    <cellStyle name="40% - Accent6 2 3 8" xfId="8828" xr:uid="{E9E5B42B-F47B-4CD4-9C15-93B341555E21}"/>
    <cellStyle name="40% - Accent6 2 3 9" xfId="17276" xr:uid="{CE103D8C-700F-4DB4-BF6D-25A9B1C01408}"/>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90045635-88C3-4D3B-906B-5A34132EABAB}"/>
    <cellStyle name="40% - Accent6 2 4 2 2 3" xfId="24049" xr:uid="{A55D63E8-9602-46AA-8E83-BB7DF2DEF281}"/>
    <cellStyle name="40% - Accent6 2 4 2 2 4" xfId="32496" xr:uid="{A27907D6-9D06-4A76-A8B4-FB3292819681}"/>
    <cellStyle name="40% - Accent6 2 4 2 3" xfId="11384" xr:uid="{4CDADF5E-6BA7-4895-BB83-1D5A0B46F1CB}"/>
    <cellStyle name="40% - Accent6 2 4 2 4" xfId="19832" xr:uid="{ACA659B2-AC4C-4329-B9FA-9B0BC60A2E15}"/>
    <cellStyle name="40% - Accent6 2 4 2 5" xfId="28279" xr:uid="{6247681C-9A0C-422B-BCA8-2D613547C63C}"/>
    <cellStyle name="40% - Accent6 2 4 3" xfId="5007" xr:uid="{00000000-0005-0000-0000-000022070000}"/>
    <cellStyle name="40% - Accent6 2 4 3 2" xfId="13457" xr:uid="{D43D1345-5033-49C4-8F7D-3186385BCF90}"/>
    <cellStyle name="40% - Accent6 2 4 3 3" xfId="21904" xr:uid="{F73D190D-83E4-4E29-B0FC-4368E7F2DCA8}"/>
    <cellStyle name="40% - Accent6 2 4 3 4" xfId="30351" xr:uid="{0AE927C1-1D15-4084-BDA5-EF111C5B8839}"/>
    <cellStyle name="40% - Accent6 2 4 4" xfId="9239" xr:uid="{E44C41F1-44CB-4686-8CFB-0301775F33B3}"/>
    <cellStyle name="40% - Accent6 2 4 5" xfId="17687" xr:uid="{E3973B00-1FE1-42F1-9475-B16AD01ADBEE}"/>
    <cellStyle name="40% - Accent6 2 4 6" xfId="26134" xr:uid="{61667C80-C133-4814-BD74-177721995F39}"/>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6A20E9FF-F222-444D-A3E8-89131E981946}"/>
    <cellStyle name="40% - Accent6 2 5 2 2 3" xfId="24462" xr:uid="{7D729712-0619-46EE-827C-85ABDB60D023}"/>
    <cellStyle name="40% - Accent6 2 5 2 2 4" xfId="32909" xr:uid="{29B7F943-DEC0-49F5-86C9-6779DE64C38C}"/>
    <cellStyle name="40% - Accent6 2 5 2 3" xfId="11797" xr:uid="{F722206E-5037-4167-BE40-94F04898A0A6}"/>
    <cellStyle name="40% - Accent6 2 5 2 4" xfId="20245" xr:uid="{6F82CE3C-2540-4C1D-9FA6-BA21A69E14D3}"/>
    <cellStyle name="40% - Accent6 2 5 2 5" xfId="28692" xr:uid="{4FF4A3C3-8218-4A98-ACCE-0C5E5ADBF9AF}"/>
    <cellStyle name="40% - Accent6 2 5 3" xfId="5420" xr:uid="{00000000-0005-0000-0000-000026070000}"/>
    <cellStyle name="40% - Accent6 2 5 3 2" xfId="13870" xr:uid="{B9220DB7-4C00-469B-9BE0-41027FB10141}"/>
    <cellStyle name="40% - Accent6 2 5 3 3" xfId="22317" xr:uid="{4D686027-6688-46E2-83BF-CFD0C68764D5}"/>
    <cellStyle name="40% - Accent6 2 5 3 4" xfId="30764" xr:uid="{F38B806C-7CA6-4D5B-A5FF-0406E362F4F9}"/>
    <cellStyle name="40% - Accent6 2 5 4" xfId="9652" xr:uid="{E319D739-758B-44FE-8A14-008F328396B9}"/>
    <cellStyle name="40% - Accent6 2 5 5" xfId="18100" xr:uid="{38080D30-66E2-4BE4-9267-04FA41CACC35}"/>
    <cellStyle name="40% - Accent6 2 5 6" xfId="26547" xr:uid="{1AF3CA7A-26F6-4AD9-8F4F-3717547A8003}"/>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28235E2A-CFEE-45FB-BFA8-CD97644C23DC}"/>
    <cellStyle name="40% - Accent6 2 6 2 2 3" xfId="24875" xr:uid="{9E9F9EB3-B2AB-49EF-A8F9-B05791691B8D}"/>
    <cellStyle name="40% - Accent6 2 6 2 2 4" xfId="33322" xr:uid="{9DADB14B-2E53-4FE9-B9C7-DFC3C2D037B9}"/>
    <cellStyle name="40% - Accent6 2 6 2 3" xfId="12210" xr:uid="{0CFEEB7E-B9A4-4875-B927-FBF3A0D06E75}"/>
    <cellStyle name="40% - Accent6 2 6 2 4" xfId="20658" xr:uid="{6905F52D-1929-4180-9696-620CFCF98A4C}"/>
    <cellStyle name="40% - Accent6 2 6 2 5" xfId="29105" xr:uid="{A24B6120-75E1-4202-940B-6924D737B31B}"/>
    <cellStyle name="40% - Accent6 2 6 3" xfId="5833" xr:uid="{00000000-0005-0000-0000-00002A070000}"/>
    <cellStyle name="40% - Accent6 2 6 3 2" xfId="14283" xr:uid="{3EB0CDBF-C66A-470E-B776-BB116A5B72F9}"/>
    <cellStyle name="40% - Accent6 2 6 3 3" xfId="22730" xr:uid="{67A4BC8D-3DBB-46C8-A9E6-98DF111C6771}"/>
    <cellStyle name="40% - Accent6 2 6 3 4" xfId="31177" xr:uid="{98AAB946-1EED-4300-B407-A4E48AAEC1A0}"/>
    <cellStyle name="40% - Accent6 2 6 4" xfId="10065" xr:uid="{71400D4F-DB21-4B02-9085-5E17023F6E2A}"/>
    <cellStyle name="40% - Accent6 2 6 5" xfId="18513" xr:uid="{1725A5A2-7906-482C-94A1-21AA35A6C859}"/>
    <cellStyle name="40% - Accent6 2 6 6" xfId="26960" xr:uid="{BCFB7221-6AE9-4423-BA24-735B01057BE7}"/>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FFDC00B3-6A63-47D3-88F1-4D11BB64861F}"/>
    <cellStyle name="40% - Accent6 2 7 2 2 3" xfId="25288" xr:uid="{5556D869-C13F-4804-B350-0570ECEBF2A0}"/>
    <cellStyle name="40% - Accent6 2 7 2 2 4" xfId="33735" xr:uid="{3B269586-401E-41C7-8046-DC350D54CAB0}"/>
    <cellStyle name="40% - Accent6 2 7 2 3" xfId="12623" xr:uid="{596D831E-F1FC-4FD3-98E8-AAE64EAB51BA}"/>
    <cellStyle name="40% - Accent6 2 7 2 4" xfId="21071" xr:uid="{C6F66617-96B0-4261-BD90-6C8F3B975B29}"/>
    <cellStyle name="40% - Accent6 2 7 2 5" xfId="29518" xr:uid="{6B682FDE-811B-4BA0-9229-BCD72CC0D68A}"/>
    <cellStyle name="40% - Accent6 2 7 3" xfId="6246" xr:uid="{00000000-0005-0000-0000-00002E070000}"/>
    <cellStyle name="40% - Accent6 2 7 3 2" xfId="14696" xr:uid="{22D7641E-A1CF-4968-9AD9-6C9827EDB552}"/>
    <cellStyle name="40% - Accent6 2 7 3 3" xfId="23143" xr:uid="{8CFFBBB4-0B25-488A-A7EC-46A493E9B340}"/>
    <cellStyle name="40% - Accent6 2 7 3 4" xfId="31590" xr:uid="{16D2E431-D67C-43BD-A0D1-B26BCAF85F18}"/>
    <cellStyle name="40% - Accent6 2 7 4" xfId="10478" xr:uid="{0E3B9884-7F53-45CB-A90C-23F205E623D0}"/>
    <cellStyle name="40% - Accent6 2 7 5" xfId="18926" xr:uid="{19605D4B-8B78-4EBE-8CBC-46FC8679A238}"/>
    <cellStyle name="40% - Accent6 2 7 6" xfId="27373" xr:uid="{6850F285-AE09-47CF-BB29-C6DC3554A727}"/>
    <cellStyle name="40% - Accent6 2 8" xfId="2353" xr:uid="{00000000-0005-0000-0000-00002F070000}"/>
    <cellStyle name="40% - Accent6 2 8 2" xfId="6659" xr:uid="{00000000-0005-0000-0000-000030070000}"/>
    <cellStyle name="40% - Accent6 2 8 2 2" xfId="15109" xr:uid="{560C15D0-EF08-4567-B56D-69D94BAB1B75}"/>
    <cellStyle name="40% - Accent6 2 8 2 3" xfId="23556" xr:uid="{C5918C00-CA95-4DDF-8DF1-1B59AABC6EC6}"/>
    <cellStyle name="40% - Accent6 2 8 2 4" xfId="32003" xr:uid="{120181C8-7AE6-4EC5-A263-9599016088CD}"/>
    <cellStyle name="40% - Accent6 2 8 3" xfId="10891" xr:uid="{D689D1C1-4BAC-45D4-A1CB-8BEDBAF71F18}"/>
    <cellStyle name="40% - Accent6 2 8 4" xfId="19339" xr:uid="{790C3AC4-4B82-4105-93C0-14AA9704F70A}"/>
    <cellStyle name="40% - Accent6 2 8 5" xfId="27786" xr:uid="{249DD8BC-D0BC-4DA2-B755-846BEFA9FFFE}"/>
    <cellStyle name="40% - Accent6 2 9" xfId="4593" xr:uid="{00000000-0005-0000-0000-000031070000}"/>
    <cellStyle name="40% - Accent6 2 9 2" xfId="13043" xr:uid="{926C8F13-9F00-44AC-BC9F-55C087E64810}"/>
    <cellStyle name="40% - Accent6 2 9 3" xfId="21490" xr:uid="{7F131247-75C2-473E-A705-4AE773999C82}"/>
    <cellStyle name="40% - Accent6 2 9 4" xfId="29937" xr:uid="{CF1068CA-211A-4095-B9C8-2C633D2A98F2}"/>
    <cellStyle name="40% - Accent6 3" xfId="94" xr:uid="{00000000-0005-0000-0000-000032070000}"/>
    <cellStyle name="40% - Accent6 3 10" xfId="17277" xr:uid="{76E21367-6901-478D-B7A4-000121B0E78E}"/>
    <cellStyle name="40% - Accent6 3 11" xfId="25724" xr:uid="{D5613A23-9F05-42EF-94C4-3ACBBDF25CC6}"/>
    <cellStyle name="40% - Accent6 3 2" xfId="95" xr:uid="{00000000-0005-0000-0000-000033070000}"/>
    <cellStyle name="40% - Accent6 3 2 10" xfId="25725" xr:uid="{7522BF59-89F3-468B-B810-B85F6245225B}"/>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03DB3862-3A7B-403C-9477-49014129CCCB}"/>
    <cellStyle name="40% - Accent6 3 2 2 2 2 3" xfId="24054" xr:uid="{D1B721C2-236A-4417-B58A-5E1D5D9AF401}"/>
    <cellStyle name="40% - Accent6 3 2 2 2 2 4" xfId="32501" xr:uid="{EC97756C-ED12-4E7B-A792-9D2C7385DED4}"/>
    <cellStyle name="40% - Accent6 3 2 2 2 3" xfId="11389" xr:uid="{766B9A00-DC96-4F22-9640-47A04C5E435B}"/>
    <cellStyle name="40% - Accent6 3 2 2 2 4" xfId="19837" xr:uid="{D8769DDA-A8F2-4C13-BF61-EF438A66E7E3}"/>
    <cellStyle name="40% - Accent6 3 2 2 2 5" xfId="28284" xr:uid="{0DA98A83-6231-4E8F-8ACD-D66A99EE9BD6}"/>
    <cellStyle name="40% - Accent6 3 2 2 3" xfId="5012" xr:uid="{00000000-0005-0000-0000-000037070000}"/>
    <cellStyle name="40% - Accent6 3 2 2 3 2" xfId="13462" xr:uid="{52A61AA4-8DE8-458C-BEA7-77D3C2A4EAFF}"/>
    <cellStyle name="40% - Accent6 3 2 2 3 3" xfId="21909" xr:uid="{5CF93D4C-A7B1-4E7F-8296-7FC5C58221ED}"/>
    <cellStyle name="40% - Accent6 3 2 2 3 4" xfId="30356" xr:uid="{B3797B96-C0B8-4DB8-87B4-314177E0B409}"/>
    <cellStyle name="40% - Accent6 3 2 2 4" xfId="9244" xr:uid="{B520D8E4-4E56-4B7A-84C6-BAACE92FD547}"/>
    <cellStyle name="40% - Accent6 3 2 2 5" xfId="17692" xr:uid="{9CDB97C3-8DFC-4FC5-988D-1C8C232A9FF0}"/>
    <cellStyle name="40% - Accent6 3 2 2 6" xfId="26139" xr:uid="{C1DE2CA1-9D55-4E4B-B21D-177D707C3064}"/>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41797D4A-C6D2-4513-B399-E029AE7194FE}"/>
    <cellStyle name="40% - Accent6 3 2 3 2 2 3" xfId="24467" xr:uid="{3A961D33-289F-4C10-B38A-55122A9179B2}"/>
    <cellStyle name="40% - Accent6 3 2 3 2 2 4" xfId="32914" xr:uid="{F53981B1-FBAE-4051-925A-1DE77E971646}"/>
    <cellStyle name="40% - Accent6 3 2 3 2 3" xfId="11802" xr:uid="{22B5F2A3-816B-469C-BABC-B7D0EEFECE96}"/>
    <cellStyle name="40% - Accent6 3 2 3 2 4" xfId="20250" xr:uid="{929AF64E-1748-4C4F-8952-2788CACBC4FF}"/>
    <cellStyle name="40% - Accent6 3 2 3 2 5" xfId="28697" xr:uid="{E59432B4-06F4-44A5-92B3-356A4C829113}"/>
    <cellStyle name="40% - Accent6 3 2 3 3" xfId="5425" xr:uid="{00000000-0005-0000-0000-00003B070000}"/>
    <cellStyle name="40% - Accent6 3 2 3 3 2" xfId="13875" xr:uid="{6AD83480-DC6C-452F-8776-5F8160320D5B}"/>
    <cellStyle name="40% - Accent6 3 2 3 3 3" xfId="22322" xr:uid="{925A6964-0C01-4FBB-A774-FA7B23A0A695}"/>
    <cellStyle name="40% - Accent6 3 2 3 3 4" xfId="30769" xr:uid="{5010DBF1-0330-43B5-926B-1ABD2D4CB299}"/>
    <cellStyle name="40% - Accent6 3 2 3 4" xfId="9657" xr:uid="{B22BB5D7-1235-4EBE-B53C-D9BD9CDE9855}"/>
    <cellStyle name="40% - Accent6 3 2 3 5" xfId="18105" xr:uid="{6EC49647-1471-43A5-BD34-A2F286C96B67}"/>
    <cellStyle name="40% - Accent6 3 2 3 6" xfId="26552" xr:uid="{7F3ECE05-E1FB-4420-B76D-29490C5B7E96}"/>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8545A63F-6219-4211-966E-4FC9B4FAC34D}"/>
    <cellStyle name="40% - Accent6 3 2 4 2 2 3" xfId="24880" xr:uid="{6171F670-1340-454A-B456-90E0E00F1E2C}"/>
    <cellStyle name="40% - Accent6 3 2 4 2 2 4" xfId="33327" xr:uid="{D58D7F7B-EABC-437C-8570-B3D76EF00AD8}"/>
    <cellStyle name="40% - Accent6 3 2 4 2 3" xfId="12215" xr:uid="{2328BA35-D7D2-42E0-BE17-3874E21DB032}"/>
    <cellStyle name="40% - Accent6 3 2 4 2 4" xfId="20663" xr:uid="{8E2DE7B6-0B7F-4579-8388-B42CA20DD414}"/>
    <cellStyle name="40% - Accent6 3 2 4 2 5" xfId="29110" xr:uid="{ED69A8DF-393D-4CD6-BC9C-4A11DB3B45FE}"/>
    <cellStyle name="40% - Accent6 3 2 4 3" xfId="5838" xr:uid="{00000000-0005-0000-0000-00003F070000}"/>
    <cellStyle name="40% - Accent6 3 2 4 3 2" xfId="14288" xr:uid="{303FAE56-894E-475F-A68F-97255C198C97}"/>
    <cellStyle name="40% - Accent6 3 2 4 3 3" xfId="22735" xr:uid="{4337B4F2-CCAD-4693-8849-A6B96973C4D6}"/>
    <cellStyle name="40% - Accent6 3 2 4 3 4" xfId="31182" xr:uid="{1DDEE070-4517-4DBB-AE8B-3CD58E41613F}"/>
    <cellStyle name="40% - Accent6 3 2 4 4" xfId="10070" xr:uid="{E4DD1BC1-02D2-45D5-8D3A-290C52433020}"/>
    <cellStyle name="40% - Accent6 3 2 4 5" xfId="18518" xr:uid="{223A3780-3290-4C82-9025-0008C1C8B64B}"/>
    <cellStyle name="40% - Accent6 3 2 4 6" xfId="26965" xr:uid="{6FB9E620-3BFE-4910-B19A-DCDD73020EDA}"/>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42EE94CB-61B2-4326-AD84-DB97A618562B}"/>
    <cellStyle name="40% - Accent6 3 2 5 2 2 3" xfId="25293" xr:uid="{7F67CDAF-1241-435F-96C9-6C8A5ABBF73F}"/>
    <cellStyle name="40% - Accent6 3 2 5 2 2 4" xfId="33740" xr:uid="{12430058-4DBA-4FE9-B636-B9DD1C5F813E}"/>
    <cellStyle name="40% - Accent6 3 2 5 2 3" xfId="12628" xr:uid="{218B99AD-3BA2-4F6C-9B1B-94E290D1B89C}"/>
    <cellStyle name="40% - Accent6 3 2 5 2 4" xfId="21076" xr:uid="{84E074ED-FAF3-49F8-BABF-16CCDE6542A3}"/>
    <cellStyle name="40% - Accent6 3 2 5 2 5" xfId="29523" xr:uid="{C713A39A-D677-42E0-8F41-F9287130A5D8}"/>
    <cellStyle name="40% - Accent6 3 2 5 3" xfId="6251" xr:uid="{00000000-0005-0000-0000-000043070000}"/>
    <cellStyle name="40% - Accent6 3 2 5 3 2" xfId="14701" xr:uid="{DD5F1F04-1320-4068-8E78-FCA63F2B7A12}"/>
    <cellStyle name="40% - Accent6 3 2 5 3 3" xfId="23148" xr:uid="{59D1EF0D-8CDC-41C7-A626-4169CBF8C165}"/>
    <cellStyle name="40% - Accent6 3 2 5 3 4" xfId="31595" xr:uid="{B58DA95F-2F1D-4743-85A5-28AEA2A84B4B}"/>
    <cellStyle name="40% - Accent6 3 2 5 4" xfId="10483" xr:uid="{34247704-514D-4188-BA56-843340622D3A}"/>
    <cellStyle name="40% - Accent6 3 2 5 5" xfId="18931" xr:uid="{6EEC4B2A-D344-4273-BE8E-BB3F0AE8143A}"/>
    <cellStyle name="40% - Accent6 3 2 5 6" xfId="27378" xr:uid="{0050151C-B1BB-4EDC-9B36-8C98906F3064}"/>
    <cellStyle name="40% - Accent6 3 2 6" xfId="2358" xr:uid="{00000000-0005-0000-0000-000044070000}"/>
    <cellStyle name="40% - Accent6 3 2 6 2" xfId="6664" xr:uid="{00000000-0005-0000-0000-000045070000}"/>
    <cellStyle name="40% - Accent6 3 2 6 2 2" xfId="15114" xr:uid="{6E1BF817-47CE-419E-9FBE-04A6A6F84ABB}"/>
    <cellStyle name="40% - Accent6 3 2 6 2 3" xfId="23561" xr:uid="{A3A07C42-095F-4532-B7BB-D34B5292FA25}"/>
    <cellStyle name="40% - Accent6 3 2 6 2 4" xfId="32008" xr:uid="{450A11C5-669C-4F0A-B9DA-F6BFBE1E5623}"/>
    <cellStyle name="40% - Accent6 3 2 6 3" xfId="10896" xr:uid="{3E922FB4-D631-46C6-A0ED-85A34D1C18EA}"/>
    <cellStyle name="40% - Accent6 3 2 6 4" xfId="19344" xr:uid="{9B6FBBF4-567F-4717-8C8C-D2708C6BCF95}"/>
    <cellStyle name="40% - Accent6 3 2 6 5" xfId="27791" xr:uid="{42CFCBB6-AAEA-475B-8C81-60459A80E872}"/>
    <cellStyle name="40% - Accent6 3 2 7" xfId="4598" xr:uid="{00000000-0005-0000-0000-000046070000}"/>
    <cellStyle name="40% - Accent6 3 2 7 2" xfId="13048" xr:uid="{D0330EA7-0FEF-41BD-91A9-FA4C54221CD3}"/>
    <cellStyle name="40% - Accent6 3 2 7 3" xfId="21495" xr:uid="{667D8964-2950-4CE7-B6D0-9730F9F1102B}"/>
    <cellStyle name="40% - Accent6 3 2 7 4" xfId="29942" xr:uid="{A0752A1D-987D-417C-927C-401B25E377FF}"/>
    <cellStyle name="40% - Accent6 3 2 8" xfId="8830" xr:uid="{34D5448C-B4DC-4B4B-AC41-50ADDB86D1B2}"/>
    <cellStyle name="40% - Accent6 3 2 9" xfId="17278" xr:uid="{F75F3B5D-3E87-4FFF-8C33-28FD44157A65}"/>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97129EA4-81C1-47DD-8BF3-CFE74E50017C}"/>
    <cellStyle name="40% - Accent6 3 3 2 2 3" xfId="24053" xr:uid="{F89A574E-0262-4250-AB49-28AB871AA81D}"/>
    <cellStyle name="40% - Accent6 3 3 2 2 4" xfId="32500" xr:uid="{2A302BF0-999D-4DCC-B468-B7925164CD6A}"/>
    <cellStyle name="40% - Accent6 3 3 2 3" xfId="11388" xr:uid="{09B363FF-B004-4A40-B7F9-729DE5021D6A}"/>
    <cellStyle name="40% - Accent6 3 3 2 4" xfId="19836" xr:uid="{3BDDC843-B67E-4A3E-85F3-B0D9071BA55E}"/>
    <cellStyle name="40% - Accent6 3 3 2 5" xfId="28283" xr:uid="{F4E5964F-B02F-4006-A166-3F0722D4A4BF}"/>
    <cellStyle name="40% - Accent6 3 3 3" xfId="5011" xr:uid="{00000000-0005-0000-0000-00004A070000}"/>
    <cellStyle name="40% - Accent6 3 3 3 2" xfId="13461" xr:uid="{63760B9D-7F2F-401E-8401-E5F0F8C64AD3}"/>
    <cellStyle name="40% - Accent6 3 3 3 3" xfId="21908" xr:uid="{39905245-88F2-482F-ACD8-AB3CEA8EA5FB}"/>
    <cellStyle name="40% - Accent6 3 3 3 4" xfId="30355" xr:uid="{DA34DC3C-63AE-4C30-BA07-C22A219E947D}"/>
    <cellStyle name="40% - Accent6 3 3 4" xfId="9243" xr:uid="{B4C10791-4D3E-4DA1-8671-389387BFB9EA}"/>
    <cellStyle name="40% - Accent6 3 3 5" xfId="17691" xr:uid="{70AAA95A-3E1F-4371-96BA-F76BA78F9804}"/>
    <cellStyle name="40% - Accent6 3 3 6" xfId="26138" xr:uid="{17D381A7-E63C-456D-B2D0-CAF686B827A2}"/>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4EE497DD-4AD9-4711-97BD-F27AF664177F}"/>
    <cellStyle name="40% - Accent6 3 4 2 2 3" xfId="24466" xr:uid="{4B4331B9-5C31-4883-95F5-F503BE524429}"/>
    <cellStyle name="40% - Accent6 3 4 2 2 4" xfId="32913" xr:uid="{C444C830-3604-483B-9CFD-C647168A7049}"/>
    <cellStyle name="40% - Accent6 3 4 2 3" xfId="11801" xr:uid="{C66D310D-845C-484D-AFB1-0B67EACD5F9F}"/>
    <cellStyle name="40% - Accent6 3 4 2 4" xfId="20249" xr:uid="{3D54B994-84F1-42B7-96A1-46DB7397274A}"/>
    <cellStyle name="40% - Accent6 3 4 2 5" xfId="28696" xr:uid="{B4D61C5C-1219-4219-8399-81EE9634BF27}"/>
    <cellStyle name="40% - Accent6 3 4 3" xfId="5424" xr:uid="{00000000-0005-0000-0000-00004E070000}"/>
    <cellStyle name="40% - Accent6 3 4 3 2" xfId="13874" xr:uid="{8F7B722F-595F-4564-8FD0-F6A3479383C5}"/>
    <cellStyle name="40% - Accent6 3 4 3 3" xfId="22321" xr:uid="{0C240AA6-9E38-4DFF-A628-20A45CA4042D}"/>
    <cellStyle name="40% - Accent6 3 4 3 4" xfId="30768" xr:uid="{D22D6EBE-28B3-452D-9F30-3A56C602F7EA}"/>
    <cellStyle name="40% - Accent6 3 4 4" xfId="9656" xr:uid="{07535929-21CE-4FF8-8E23-1EC97EDE919F}"/>
    <cellStyle name="40% - Accent6 3 4 5" xfId="18104" xr:uid="{C5DE778D-A0D3-4AAF-BFE1-8E891CAC6795}"/>
    <cellStyle name="40% - Accent6 3 4 6" xfId="26551" xr:uid="{0BE8C2ED-5E9C-4CA4-B3BE-2D7FA3B0250A}"/>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A0103153-6C35-4CDA-9541-EFDF4F44EC7F}"/>
    <cellStyle name="40% - Accent6 3 5 2 2 3" xfId="24879" xr:uid="{0641771B-1D1F-47C0-B86B-E11A56E399F4}"/>
    <cellStyle name="40% - Accent6 3 5 2 2 4" xfId="33326" xr:uid="{0CC1D260-AA0E-402F-9758-002AD8C2459B}"/>
    <cellStyle name="40% - Accent6 3 5 2 3" xfId="12214" xr:uid="{582A9527-0BB3-43D4-B638-3C79C0F710AC}"/>
    <cellStyle name="40% - Accent6 3 5 2 4" xfId="20662" xr:uid="{B7B85CE1-E5D5-41D3-B72F-A283B08F27CC}"/>
    <cellStyle name="40% - Accent6 3 5 2 5" xfId="29109" xr:uid="{E0CB60F1-2156-4E2F-A083-7ABE78C98019}"/>
    <cellStyle name="40% - Accent6 3 5 3" xfId="5837" xr:uid="{00000000-0005-0000-0000-000052070000}"/>
    <cellStyle name="40% - Accent6 3 5 3 2" xfId="14287" xr:uid="{9F7A3B4D-0A36-46FC-95B0-BC45D019CB5B}"/>
    <cellStyle name="40% - Accent6 3 5 3 3" xfId="22734" xr:uid="{7465EBF2-5676-4EF9-A6A3-362BF6304D23}"/>
    <cellStyle name="40% - Accent6 3 5 3 4" xfId="31181" xr:uid="{6EC90A57-83AF-4049-B89C-989C638AE906}"/>
    <cellStyle name="40% - Accent6 3 5 4" xfId="10069" xr:uid="{18747D90-9F9E-47EB-9F14-6EA85EF402C2}"/>
    <cellStyle name="40% - Accent6 3 5 5" xfId="18517" xr:uid="{F74F4E65-8EF5-4D27-8311-2253293762F6}"/>
    <cellStyle name="40% - Accent6 3 5 6" xfId="26964" xr:uid="{85F572DA-8C96-4F74-90A1-52617A336640}"/>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CC9FEF78-798C-4208-A2BD-B0DDE55A617A}"/>
    <cellStyle name="40% - Accent6 3 6 2 2 3" xfId="25292" xr:uid="{68CD4AEF-71D5-4B55-BEEA-ED0FAE17857C}"/>
    <cellStyle name="40% - Accent6 3 6 2 2 4" xfId="33739" xr:uid="{9DAFF467-1149-4E38-B49D-91733F66202C}"/>
    <cellStyle name="40% - Accent6 3 6 2 3" xfId="12627" xr:uid="{059BFA8C-165E-4D6E-8A42-6ACDDCB091BD}"/>
    <cellStyle name="40% - Accent6 3 6 2 4" xfId="21075" xr:uid="{36311E70-4B36-4E18-8CC7-0C043E1AEA07}"/>
    <cellStyle name="40% - Accent6 3 6 2 5" xfId="29522" xr:uid="{D17FEA7B-C144-4FC6-903E-8ACC3516912C}"/>
    <cellStyle name="40% - Accent6 3 6 3" xfId="6250" xr:uid="{00000000-0005-0000-0000-000056070000}"/>
    <cellStyle name="40% - Accent6 3 6 3 2" xfId="14700" xr:uid="{3617EE0A-B5B8-4DBE-A02A-A24E4E3F6F78}"/>
    <cellStyle name="40% - Accent6 3 6 3 3" xfId="23147" xr:uid="{EED39229-2BEC-403F-AA84-FE5F0FA53C4D}"/>
    <cellStyle name="40% - Accent6 3 6 3 4" xfId="31594" xr:uid="{A3946DDD-D0D4-486F-B9C3-7F9BBFEC992A}"/>
    <cellStyle name="40% - Accent6 3 6 4" xfId="10482" xr:uid="{58C5317B-06C2-4766-800A-2544D44031D7}"/>
    <cellStyle name="40% - Accent6 3 6 5" xfId="18930" xr:uid="{B274EC08-B1AA-4D4D-B929-02FA8A33D40A}"/>
    <cellStyle name="40% - Accent6 3 6 6" xfId="27377" xr:uid="{8457F8BD-D6F7-491F-9547-0D5C63C6972B}"/>
    <cellStyle name="40% - Accent6 3 7" xfId="2357" xr:uid="{00000000-0005-0000-0000-000057070000}"/>
    <cellStyle name="40% - Accent6 3 7 2" xfId="6663" xr:uid="{00000000-0005-0000-0000-000058070000}"/>
    <cellStyle name="40% - Accent6 3 7 2 2" xfId="15113" xr:uid="{30BFF710-622B-4F38-B614-995E9A622A33}"/>
    <cellStyle name="40% - Accent6 3 7 2 3" xfId="23560" xr:uid="{43F0F246-12FC-44FD-BB9D-D9DC60EB3A99}"/>
    <cellStyle name="40% - Accent6 3 7 2 4" xfId="32007" xr:uid="{F371BEA3-4695-454D-9C7E-11396619459D}"/>
    <cellStyle name="40% - Accent6 3 7 3" xfId="10895" xr:uid="{DEA91AEF-25F5-4AE4-9550-07E6444A7CFA}"/>
    <cellStyle name="40% - Accent6 3 7 4" xfId="19343" xr:uid="{8C891342-54D1-40DB-8036-5535E1AB99E9}"/>
    <cellStyle name="40% - Accent6 3 7 5" xfId="27790" xr:uid="{6B11E3AE-3BF6-4858-B830-EE8B1DD67A83}"/>
    <cellStyle name="40% - Accent6 3 8" xfId="4597" xr:uid="{00000000-0005-0000-0000-000059070000}"/>
    <cellStyle name="40% - Accent6 3 8 2" xfId="13047" xr:uid="{53EA89D7-C88E-4D03-BC6E-19C1D3F3C104}"/>
    <cellStyle name="40% - Accent6 3 8 3" xfId="21494" xr:uid="{4EB3B856-DF03-4790-B90C-DD99FCA868C3}"/>
    <cellStyle name="40% - Accent6 3 8 4" xfId="29941" xr:uid="{5AB321B9-640C-4441-A520-D6701D269628}"/>
    <cellStyle name="40% - Accent6 3 9" xfId="8829" xr:uid="{A9834DE0-3BEA-4B4C-8475-3AFAC24B7DD6}"/>
    <cellStyle name="40% - Accent6 4" xfId="96" xr:uid="{00000000-0005-0000-0000-00005A070000}"/>
    <cellStyle name="40% - Accent6 4 10" xfId="25726" xr:uid="{35E73451-0661-412C-A8CA-8B467D93CC9A}"/>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1C8F2E96-325F-446F-A1E3-F124A28E8BDD}"/>
    <cellStyle name="40% - Accent6 4 2 2 2 3" xfId="24055" xr:uid="{F39C697E-07CD-4E1C-B452-9DE581872DD2}"/>
    <cellStyle name="40% - Accent6 4 2 2 2 4" xfId="32502" xr:uid="{5742C370-4EF8-41BB-B062-1D6F775126F9}"/>
    <cellStyle name="40% - Accent6 4 2 2 3" xfId="11390" xr:uid="{9A0D588F-C8EE-45CC-9BFB-B41C824A30D9}"/>
    <cellStyle name="40% - Accent6 4 2 2 4" xfId="19838" xr:uid="{DC5D2286-E16E-4EA2-AA8D-F41D684B53AC}"/>
    <cellStyle name="40% - Accent6 4 2 2 5" xfId="28285" xr:uid="{DAA0027A-01CD-4878-9E9B-BAB9328830A8}"/>
    <cellStyle name="40% - Accent6 4 2 3" xfId="5013" xr:uid="{00000000-0005-0000-0000-00005E070000}"/>
    <cellStyle name="40% - Accent6 4 2 3 2" xfId="13463" xr:uid="{81A7D9A2-EA69-4CF5-82DC-4FCB86F42386}"/>
    <cellStyle name="40% - Accent6 4 2 3 3" xfId="21910" xr:uid="{695CF655-391B-4C49-A912-F68B74FB4B16}"/>
    <cellStyle name="40% - Accent6 4 2 3 4" xfId="30357" xr:uid="{CE0FDDE8-0C43-4E6D-A34C-C85E5C4B8D26}"/>
    <cellStyle name="40% - Accent6 4 2 4" xfId="9245" xr:uid="{6359F16B-EDEC-4983-937F-5BA04E3A73FE}"/>
    <cellStyle name="40% - Accent6 4 2 5" xfId="17693" xr:uid="{17FE92FF-3D9F-460C-B584-39CBB857597C}"/>
    <cellStyle name="40% - Accent6 4 2 6" xfId="26140" xr:uid="{6FCE9DE3-6158-4EDD-88F9-15B1C2740C59}"/>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5C0FBED4-C3CF-4C05-A7A8-879A9620CF88}"/>
    <cellStyle name="40% - Accent6 4 3 2 2 3" xfId="24468" xr:uid="{8CB7D39F-54A0-46F3-B36D-E3329AF6619F}"/>
    <cellStyle name="40% - Accent6 4 3 2 2 4" xfId="32915" xr:uid="{F3643603-4A98-4938-ABE1-DC2E5FD0B6DC}"/>
    <cellStyle name="40% - Accent6 4 3 2 3" xfId="11803" xr:uid="{C9CECE53-CE55-4037-83D0-B8AF4C05087D}"/>
    <cellStyle name="40% - Accent6 4 3 2 4" xfId="20251" xr:uid="{34C04EDA-3AF5-4BEF-8F05-067C37748FF7}"/>
    <cellStyle name="40% - Accent6 4 3 2 5" xfId="28698" xr:uid="{8D6887BD-001C-4FC4-804F-9A6013B66281}"/>
    <cellStyle name="40% - Accent6 4 3 3" xfId="5426" xr:uid="{00000000-0005-0000-0000-000062070000}"/>
    <cellStyle name="40% - Accent6 4 3 3 2" xfId="13876" xr:uid="{88A9080B-FE6E-4292-8035-0E4FC3B3D3AC}"/>
    <cellStyle name="40% - Accent6 4 3 3 3" xfId="22323" xr:uid="{92AE1F66-1AC1-454E-A62D-966122017974}"/>
    <cellStyle name="40% - Accent6 4 3 3 4" xfId="30770" xr:uid="{8C7408DD-014F-4A68-B44E-D9BBEA4F7B07}"/>
    <cellStyle name="40% - Accent6 4 3 4" xfId="9658" xr:uid="{2D8F4792-76BD-4054-A26D-CFE1F85AF9DE}"/>
    <cellStyle name="40% - Accent6 4 3 5" xfId="18106" xr:uid="{76265DB8-25C6-40CE-9F4B-504AEF918B83}"/>
    <cellStyle name="40% - Accent6 4 3 6" xfId="26553" xr:uid="{3F98953F-6910-4C71-90C0-1D401B2D9C44}"/>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CC378EBE-B47B-4AC9-A7C4-6D5EB88A73FF}"/>
    <cellStyle name="40% - Accent6 4 4 2 2 3" xfId="24881" xr:uid="{DD0F1D80-6393-469F-B524-376A887C33B1}"/>
    <cellStyle name="40% - Accent6 4 4 2 2 4" xfId="33328" xr:uid="{094D97A3-5B90-4F55-BA41-A1E2FA22D3AD}"/>
    <cellStyle name="40% - Accent6 4 4 2 3" xfId="12216" xr:uid="{542004F5-47BD-4CDD-AC51-5DFD06A0F07E}"/>
    <cellStyle name="40% - Accent6 4 4 2 4" xfId="20664" xr:uid="{FC03D90E-7DE8-4B06-A387-1C66714D83D1}"/>
    <cellStyle name="40% - Accent6 4 4 2 5" xfId="29111" xr:uid="{17472B81-4121-4069-BF0C-A39E57F20F7D}"/>
    <cellStyle name="40% - Accent6 4 4 3" xfId="5839" xr:uid="{00000000-0005-0000-0000-000066070000}"/>
    <cellStyle name="40% - Accent6 4 4 3 2" xfId="14289" xr:uid="{DBD308E9-874F-4889-9C63-037A7FB0D589}"/>
    <cellStyle name="40% - Accent6 4 4 3 3" xfId="22736" xr:uid="{B7F26BE9-37DC-441D-A2A7-91B471383DA4}"/>
    <cellStyle name="40% - Accent6 4 4 3 4" xfId="31183" xr:uid="{E81EBAA9-C05D-4346-9CB8-99C63050B199}"/>
    <cellStyle name="40% - Accent6 4 4 4" xfId="10071" xr:uid="{1F7CA05B-6447-4091-B58B-113EE5863C06}"/>
    <cellStyle name="40% - Accent6 4 4 5" xfId="18519" xr:uid="{FEC5D137-619F-4D31-8D94-A787E6944BF0}"/>
    <cellStyle name="40% - Accent6 4 4 6" xfId="26966" xr:uid="{5B5822E5-D60B-4163-9267-0C8B0B18B12F}"/>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706C69D1-B989-4D2D-905D-F7F47AFBFCC4}"/>
    <cellStyle name="40% - Accent6 4 5 2 2 3" xfId="25294" xr:uid="{E01CC20C-83BB-45C7-B9DD-5B67FC2BE8EF}"/>
    <cellStyle name="40% - Accent6 4 5 2 2 4" xfId="33741" xr:uid="{03821AF3-72A3-4FD1-8508-FF976BB52CC1}"/>
    <cellStyle name="40% - Accent6 4 5 2 3" xfId="12629" xr:uid="{5FEB0868-B230-455C-8398-62FF1BBF0DD4}"/>
    <cellStyle name="40% - Accent6 4 5 2 4" xfId="21077" xr:uid="{61EB68A8-D93F-43CC-A01A-78AB918FBF7E}"/>
    <cellStyle name="40% - Accent6 4 5 2 5" xfId="29524" xr:uid="{5556560B-C599-48D2-B545-F383F3DDAB86}"/>
    <cellStyle name="40% - Accent6 4 5 3" xfId="6252" xr:uid="{00000000-0005-0000-0000-00006A070000}"/>
    <cellStyle name="40% - Accent6 4 5 3 2" xfId="14702" xr:uid="{FF302609-7510-4F5B-B050-A2A454DD67EE}"/>
    <cellStyle name="40% - Accent6 4 5 3 3" xfId="23149" xr:uid="{5145BF99-9F53-41AF-BD68-A11C36A6271F}"/>
    <cellStyle name="40% - Accent6 4 5 3 4" xfId="31596" xr:uid="{C1748167-BF6F-4518-93DB-54524B508AFE}"/>
    <cellStyle name="40% - Accent6 4 5 4" xfId="10484" xr:uid="{8C1520EC-9EF8-43DE-B5D5-A3355BB2CF60}"/>
    <cellStyle name="40% - Accent6 4 5 5" xfId="18932" xr:uid="{9CC6E8A4-25F2-48A4-952C-C7F64CA7D97F}"/>
    <cellStyle name="40% - Accent6 4 5 6" xfId="27379" xr:uid="{1AAD23D9-BFA8-4EC9-8E78-9E7469373372}"/>
    <cellStyle name="40% - Accent6 4 6" xfId="2359" xr:uid="{00000000-0005-0000-0000-00006B070000}"/>
    <cellStyle name="40% - Accent6 4 6 2" xfId="6665" xr:uid="{00000000-0005-0000-0000-00006C070000}"/>
    <cellStyle name="40% - Accent6 4 6 2 2" xfId="15115" xr:uid="{C4464BB2-D126-4E64-B3CE-B185D55B2566}"/>
    <cellStyle name="40% - Accent6 4 6 2 3" xfId="23562" xr:uid="{B6594EA9-0A5F-4736-958B-08B208C9BC8A}"/>
    <cellStyle name="40% - Accent6 4 6 2 4" xfId="32009" xr:uid="{2BB992B5-02C4-4493-9C9B-EBFC16A33EF6}"/>
    <cellStyle name="40% - Accent6 4 6 3" xfId="10897" xr:uid="{41349D7F-D716-4FE2-8020-F02FB4554F43}"/>
    <cellStyle name="40% - Accent6 4 6 4" xfId="19345" xr:uid="{C732EDEE-0843-4122-83D1-5AC34FA6BE7C}"/>
    <cellStyle name="40% - Accent6 4 6 5" xfId="27792" xr:uid="{7393F0AF-C89D-4D43-8FE1-437B1A632E30}"/>
    <cellStyle name="40% - Accent6 4 7" xfId="4599" xr:uid="{00000000-0005-0000-0000-00006D070000}"/>
    <cellStyle name="40% - Accent6 4 7 2" xfId="13049" xr:uid="{4A72C016-C2EF-4361-81BF-D3DEA344555F}"/>
    <cellStyle name="40% - Accent6 4 7 3" xfId="21496" xr:uid="{3E44F121-A686-47BD-9D73-2EB3D02E5089}"/>
    <cellStyle name="40% - Accent6 4 7 4" xfId="29943" xr:uid="{458393DE-75A7-4D72-B0FB-3BC4C1FDEE06}"/>
    <cellStyle name="40% - Accent6 4 8" xfId="8831" xr:uid="{C5A160F2-13CC-4E78-972D-CDC79F781450}"/>
    <cellStyle name="40% - Accent6 4 9" xfId="17279" xr:uid="{F9E05D86-092F-40AF-B71E-C31DD43F26D0}"/>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91299CCB-1140-4309-BE38-DAA92A73E391}"/>
    <cellStyle name="40% - Accent6 5 2 2 3" xfId="24048" xr:uid="{9755C26A-1843-4772-8EB0-C1088E4ACA4B}"/>
    <cellStyle name="40% - Accent6 5 2 2 4" xfId="32495" xr:uid="{09A53878-D078-43CD-B8C5-15F36402ED7A}"/>
    <cellStyle name="40% - Accent6 5 2 3" xfId="11383" xr:uid="{83A2D1BD-08F4-41D4-8398-2330B24F8AB9}"/>
    <cellStyle name="40% - Accent6 5 2 4" xfId="19831" xr:uid="{8B72ABF2-28DB-4072-AEBC-72484A73561D}"/>
    <cellStyle name="40% - Accent6 5 2 5" xfId="28278" xr:uid="{BBDF6299-4ACE-40CC-A376-6B9F8C35F7C5}"/>
    <cellStyle name="40% - Accent6 5 3" xfId="5006" xr:uid="{00000000-0005-0000-0000-000071070000}"/>
    <cellStyle name="40% - Accent6 5 3 2" xfId="13456" xr:uid="{BB67EB97-5AF5-4CC5-AB88-FDED4FB42475}"/>
    <cellStyle name="40% - Accent6 5 3 3" xfId="21903" xr:uid="{F616D8AF-8580-496F-AF75-190B4FBEF27B}"/>
    <cellStyle name="40% - Accent6 5 3 4" xfId="30350" xr:uid="{C30E0B74-E9E1-42A3-9FB7-1347BB477905}"/>
    <cellStyle name="40% - Accent6 5 4" xfId="9238" xr:uid="{A784B304-81BF-4668-9DB5-64F40E8DCBFB}"/>
    <cellStyle name="40% - Accent6 5 5" xfId="17686" xr:uid="{FEDADACF-8A56-4260-B6E1-C8EAF323BCC9}"/>
    <cellStyle name="40% - Accent6 5 6" xfId="26133" xr:uid="{C0851C38-CCED-4926-9AE8-CDC7AD35E707}"/>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2F7F1E48-F82B-459F-AD0B-57C4A39AB99E}"/>
    <cellStyle name="40% - Accent6 6 2 2 3" xfId="24461" xr:uid="{4C30D3F5-4A45-4F3F-B032-99DEFED14D31}"/>
    <cellStyle name="40% - Accent6 6 2 2 4" xfId="32908" xr:uid="{710F561F-FF0E-4A85-A6F6-7452FF60ED60}"/>
    <cellStyle name="40% - Accent6 6 2 3" xfId="11796" xr:uid="{A1E2B70E-A99B-4BB6-AE2A-C00B073441D8}"/>
    <cellStyle name="40% - Accent6 6 2 4" xfId="20244" xr:uid="{F108CD37-442B-4B62-918B-2D134B640BB4}"/>
    <cellStyle name="40% - Accent6 6 2 5" xfId="28691" xr:uid="{A0F85D06-9FBD-463F-B387-BB6F65A2BF75}"/>
    <cellStyle name="40% - Accent6 6 3" xfId="5419" xr:uid="{00000000-0005-0000-0000-000075070000}"/>
    <cellStyle name="40% - Accent6 6 3 2" xfId="13869" xr:uid="{25403491-B8E0-44AC-A8C1-95BFE37BCCF7}"/>
    <cellStyle name="40% - Accent6 6 3 3" xfId="22316" xr:uid="{FA5F303F-3FCA-4942-8DD9-1492A37DBA92}"/>
    <cellStyle name="40% - Accent6 6 3 4" xfId="30763" xr:uid="{F75A77F1-3565-4A03-998E-27542114E776}"/>
    <cellStyle name="40% - Accent6 6 4" xfId="9651" xr:uid="{C19E3C62-A69C-4846-A3D0-FABAD64D4DB5}"/>
    <cellStyle name="40% - Accent6 6 5" xfId="18099" xr:uid="{F38B7BFB-75CF-4F84-9C2E-A70DB1338121}"/>
    <cellStyle name="40% - Accent6 6 6" xfId="26546" xr:uid="{B88247D1-C003-4765-AA1E-9F4DB6A30BF7}"/>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F4DB72F7-C442-46C3-878C-282C3AB93A8A}"/>
    <cellStyle name="40% - Accent6 7 2 2 3" xfId="24874" xr:uid="{2F36AF5D-64B6-44A1-A824-8D695A7C7243}"/>
    <cellStyle name="40% - Accent6 7 2 2 4" xfId="33321" xr:uid="{14A01D2F-1410-4153-BA5F-B7891EA81D22}"/>
    <cellStyle name="40% - Accent6 7 2 3" xfId="12209" xr:uid="{CC342926-1ABA-427E-A2E1-5CDF4B9445C5}"/>
    <cellStyle name="40% - Accent6 7 2 4" xfId="20657" xr:uid="{9F41578A-F20C-4DFE-92BB-8A8EAFC6A97F}"/>
    <cellStyle name="40% - Accent6 7 2 5" xfId="29104" xr:uid="{66FDF136-0556-4059-9C5D-BBF217C4B699}"/>
    <cellStyle name="40% - Accent6 7 3" xfId="5832" xr:uid="{00000000-0005-0000-0000-000079070000}"/>
    <cellStyle name="40% - Accent6 7 3 2" xfId="14282" xr:uid="{0CA107B0-ADFA-4AAE-9EA1-1DB1E4884B10}"/>
    <cellStyle name="40% - Accent6 7 3 3" xfId="22729" xr:uid="{44D9E8DC-D3A5-4B70-867D-612BE518477E}"/>
    <cellStyle name="40% - Accent6 7 3 4" xfId="31176" xr:uid="{C1740A07-1A24-41F3-91C6-F8C0F343F12C}"/>
    <cellStyle name="40% - Accent6 7 4" xfId="10064" xr:uid="{2279EB38-B73E-44ED-9A61-0D4ADE5B616E}"/>
    <cellStyle name="40% - Accent6 7 5" xfId="18512" xr:uid="{9F47A4E0-AFCB-4D37-B969-20F5BB2527C2}"/>
    <cellStyle name="40% - Accent6 7 6" xfId="26959" xr:uid="{B725FFD9-E881-4921-B15B-917539D50467}"/>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066371B7-4AF1-457E-9012-768D25116444}"/>
    <cellStyle name="40% - Accent6 8 2 2 3" xfId="25287" xr:uid="{51214EAC-310B-4320-9754-5100571E2970}"/>
    <cellStyle name="40% - Accent6 8 2 2 4" xfId="33734" xr:uid="{87DA2FA9-466C-4D75-A9CA-58BE42D91BBF}"/>
    <cellStyle name="40% - Accent6 8 2 3" xfId="12622" xr:uid="{659A4073-E896-4A0F-A392-2147C7ED7BE5}"/>
    <cellStyle name="40% - Accent6 8 2 4" xfId="21070" xr:uid="{70394101-0DEE-44A6-83DE-40AB62506552}"/>
    <cellStyle name="40% - Accent6 8 2 5" xfId="29517" xr:uid="{2474A701-65A0-45AE-8B7E-83EE0E77A4E1}"/>
    <cellStyle name="40% - Accent6 8 3" xfId="6245" xr:uid="{00000000-0005-0000-0000-00007D070000}"/>
    <cellStyle name="40% - Accent6 8 3 2" xfId="14695" xr:uid="{8BF9616C-6844-4279-8F86-670E07898A03}"/>
    <cellStyle name="40% - Accent6 8 3 3" xfId="23142" xr:uid="{C2225D52-8665-49DB-BD8C-1CF264F46647}"/>
    <cellStyle name="40% - Accent6 8 3 4" xfId="31589" xr:uid="{0EC7C93A-53FB-44BF-BE66-47AEB2CBA38C}"/>
    <cellStyle name="40% - Accent6 8 4" xfId="10477" xr:uid="{2B742A16-C2EF-4890-9DC7-A74AF4DBA552}"/>
    <cellStyle name="40% - Accent6 8 5" xfId="18925" xr:uid="{762534B8-6564-49A2-8BE5-4C3275428586}"/>
    <cellStyle name="40% - Accent6 8 6" xfId="27372" xr:uid="{2EE55BC4-C4B5-4FEE-8ECF-0B5DCFF489F1}"/>
    <cellStyle name="40% - Accent6 9" xfId="2352" xr:uid="{00000000-0005-0000-0000-00007E070000}"/>
    <cellStyle name="40% - Accent6 9 2" xfId="6658" xr:uid="{00000000-0005-0000-0000-00007F070000}"/>
    <cellStyle name="40% - Accent6 9 2 2" xfId="15108" xr:uid="{F1736EDD-869F-4E59-AAFB-41A408A3383B}"/>
    <cellStyle name="40% - Accent6 9 2 3" xfId="23555" xr:uid="{4B43360A-731B-4510-A3B7-2B111684583C}"/>
    <cellStyle name="40% - Accent6 9 2 4" xfId="32002" xr:uid="{026E4B99-29B1-4BB7-B348-FB5F7B327932}"/>
    <cellStyle name="40% - Accent6 9 3" xfId="10890" xr:uid="{80E76871-F83C-4283-B995-40C49BEBADB2}"/>
    <cellStyle name="40% - Accent6 9 4" xfId="19338" xr:uid="{35BC79D5-5059-4512-B612-81A20746D22C}"/>
    <cellStyle name="40% - Accent6 9 5" xfId="27785" xr:uid="{A9A44E54-F1BF-4FD1-A81F-EA6BE2E0F47B}"/>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F0EBEB3A-FC91-4859-8A9E-9BD90D39F8AF}"/>
    <cellStyle name="Comma 4 2 2 2 10 2 3" xfId="23880" xr:uid="{64384152-B372-4548-846C-090F2058E80B}"/>
    <cellStyle name="Comma 4 2 2 2 10 2 4" xfId="32327" xr:uid="{3E8CD316-A984-4D18-BA3B-DB744A19CD1C}"/>
    <cellStyle name="Comma 4 2 2 2 10 3" xfId="11215" xr:uid="{7D5BB3E2-743E-447D-BF4B-D6BC6D9E8348}"/>
    <cellStyle name="Comma 4 2 2 2 10 4" xfId="19663" xr:uid="{E1E833ED-3F7D-494B-9246-70092CEE654A}"/>
    <cellStyle name="Comma 4 2 2 2 10 5" xfId="28110" xr:uid="{3F67419A-D173-413D-9646-246FAD3E7A32}"/>
    <cellStyle name="Comma 4 2 2 2 11" xfId="4600" xr:uid="{00000000-0005-0000-0000-0000A3070000}"/>
    <cellStyle name="Comma 4 2 2 2 11 2" xfId="13050" xr:uid="{D997153E-69D1-4201-9C01-A3F43827FBA9}"/>
    <cellStyle name="Comma 4 2 2 2 11 3" xfId="21497" xr:uid="{7C0DC657-A2EC-4FDD-9CDE-40DEFDCCA10E}"/>
    <cellStyle name="Comma 4 2 2 2 11 4" xfId="29944" xr:uid="{EEF45E9E-6B5D-478F-89DD-D825D5873CF1}"/>
    <cellStyle name="Comma 4 2 2 2 12" xfId="8832" xr:uid="{A64DE934-53BA-4944-926A-54F2F87FDC26}"/>
    <cellStyle name="Comma 4 2 2 2 13" xfId="17280" xr:uid="{7C374002-B7BD-4B76-B0D0-288FCFA4CF30}"/>
    <cellStyle name="Comma 4 2 2 2 14" xfId="25727" xr:uid="{44558E72-6518-4420-9BCD-39EF79D1719E}"/>
    <cellStyle name="Comma 4 2 2 2 2" xfId="129" xr:uid="{00000000-0005-0000-0000-0000A4070000}"/>
    <cellStyle name="Comma 4 2 2 2 2 10" xfId="4601" xr:uid="{00000000-0005-0000-0000-0000A5070000}"/>
    <cellStyle name="Comma 4 2 2 2 2 10 2" xfId="13051" xr:uid="{05337CE5-4099-46FE-A6CC-76CB47C3CF77}"/>
    <cellStyle name="Comma 4 2 2 2 2 10 3" xfId="21498" xr:uid="{54C5225F-7864-4138-9692-CBA60F5B0E3A}"/>
    <cellStyle name="Comma 4 2 2 2 2 10 4" xfId="29945" xr:uid="{9434487A-6558-45D7-B778-DB90E07E0F79}"/>
    <cellStyle name="Comma 4 2 2 2 2 11" xfId="8833" xr:uid="{CD103094-4ACA-402C-9FF9-FA86EA132BD1}"/>
    <cellStyle name="Comma 4 2 2 2 2 12" xfId="17281" xr:uid="{D0C8F12F-6FD4-498F-B21F-2EDD9183D2AF}"/>
    <cellStyle name="Comma 4 2 2 2 2 13" xfId="25728" xr:uid="{78E60E58-ED10-4676-8466-B23346641650}"/>
    <cellStyle name="Comma 4 2 2 2 2 2" xfId="130" xr:uid="{00000000-0005-0000-0000-0000A6070000}"/>
    <cellStyle name="Comma 4 2 2 2 2 2 10" xfId="8834" xr:uid="{C0347461-9B3D-485A-89AD-90A78F08CDC3}"/>
    <cellStyle name="Comma 4 2 2 2 2 2 11" xfId="17282" xr:uid="{D759978F-1277-4D24-BB4B-8C193D6B834F}"/>
    <cellStyle name="Comma 4 2 2 2 2 2 12" xfId="25729" xr:uid="{4FC0F8B2-52AA-45D3-A33D-F19FB328B8F4}"/>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6D0035A1-7DE7-47D9-9B8E-BDD278576180}"/>
    <cellStyle name="Comma 4 2 2 2 2 2 2 2 2 3" xfId="24058" xr:uid="{9829F0DC-D4E2-41DF-82C2-04A252C78303}"/>
    <cellStyle name="Comma 4 2 2 2 2 2 2 2 2 4" xfId="32505" xr:uid="{718DC9FA-74A7-4DF1-A11D-1FC36A544BD0}"/>
    <cellStyle name="Comma 4 2 2 2 2 2 2 2 3" xfId="11393" xr:uid="{05B4853F-F982-4AF7-9D2B-BED3FBEBCAA9}"/>
    <cellStyle name="Comma 4 2 2 2 2 2 2 2 4" xfId="19841" xr:uid="{034FDBAC-A2E6-41AC-9ECE-B681CEA7EA13}"/>
    <cellStyle name="Comma 4 2 2 2 2 2 2 2 5" xfId="28288" xr:uid="{FFCBA583-C204-46E4-8A95-4FFA5BC7E8AC}"/>
    <cellStyle name="Comma 4 2 2 2 2 2 2 3" xfId="5016" xr:uid="{00000000-0005-0000-0000-0000AA070000}"/>
    <cellStyle name="Comma 4 2 2 2 2 2 2 3 2" xfId="13466" xr:uid="{9689CD4B-448C-4238-AF71-8B138695977A}"/>
    <cellStyle name="Comma 4 2 2 2 2 2 2 3 3" xfId="21913" xr:uid="{BD834DF2-C642-4969-92D7-60BFEEB57E56}"/>
    <cellStyle name="Comma 4 2 2 2 2 2 2 3 4" xfId="30360" xr:uid="{86BFA563-FD09-4D5F-91B2-91574E6FBB33}"/>
    <cellStyle name="Comma 4 2 2 2 2 2 2 4" xfId="9248" xr:uid="{E3588A2A-97C8-4BE0-8E2E-D86DDFE55507}"/>
    <cellStyle name="Comma 4 2 2 2 2 2 2 5" xfId="17696" xr:uid="{C4F9BD6B-D5C5-467E-88EF-3DB8529BF344}"/>
    <cellStyle name="Comma 4 2 2 2 2 2 2 6" xfId="26143" xr:uid="{6A656582-5323-48A0-8B1B-9BD0199DC412}"/>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FC3B12D9-1477-4A57-8D6D-7DAC99D6CCFF}"/>
    <cellStyle name="Comma 4 2 2 2 2 2 3 2 2 3" xfId="24471" xr:uid="{975D97AD-80E4-48C3-AC7F-19EC4933B070}"/>
    <cellStyle name="Comma 4 2 2 2 2 2 3 2 2 4" xfId="32918" xr:uid="{F87EEA0D-9F03-4337-8BCA-E2FD3870257D}"/>
    <cellStyle name="Comma 4 2 2 2 2 2 3 2 3" xfId="11806" xr:uid="{C2BC3E19-415A-4292-92F8-A80B5B3D02BE}"/>
    <cellStyle name="Comma 4 2 2 2 2 2 3 2 4" xfId="20254" xr:uid="{9AE1E05C-3404-4B4D-975F-302682FA80BE}"/>
    <cellStyle name="Comma 4 2 2 2 2 2 3 2 5" xfId="28701" xr:uid="{460AC3C1-31BB-4BFA-9809-B89CE5ECB14A}"/>
    <cellStyle name="Comma 4 2 2 2 2 2 3 3" xfId="5429" xr:uid="{00000000-0005-0000-0000-0000AE070000}"/>
    <cellStyle name="Comma 4 2 2 2 2 2 3 3 2" xfId="13879" xr:uid="{942FFF52-F2BB-4E22-8072-312F6E9F8AC7}"/>
    <cellStyle name="Comma 4 2 2 2 2 2 3 3 3" xfId="22326" xr:uid="{A90C81EC-9812-486E-AB89-72AA5EC0FB49}"/>
    <cellStyle name="Comma 4 2 2 2 2 2 3 3 4" xfId="30773" xr:uid="{E8ECD263-3BE3-4758-91A0-16CE60A0AC00}"/>
    <cellStyle name="Comma 4 2 2 2 2 2 3 4" xfId="9661" xr:uid="{141027E0-B25F-4434-8FB6-43BD36B35A52}"/>
    <cellStyle name="Comma 4 2 2 2 2 2 3 5" xfId="18109" xr:uid="{6A954EF1-FE56-425C-A83F-8E0212CA102E}"/>
    <cellStyle name="Comma 4 2 2 2 2 2 3 6" xfId="26556" xr:uid="{3F8BF48A-DD48-44F7-861A-DB2CB3B66D8B}"/>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7EC6E9C2-A917-4D28-9777-707A032DF2E6}"/>
    <cellStyle name="Comma 4 2 2 2 2 2 4 2 2 3" xfId="24884" xr:uid="{7FF035B3-83D1-4761-A333-E30A0DDF83B7}"/>
    <cellStyle name="Comma 4 2 2 2 2 2 4 2 2 4" xfId="33331" xr:uid="{39922618-DE83-4761-8C42-672FE9F4EDD9}"/>
    <cellStyle name="Comma 4 2 2 2 2 2 4 2 3" xfId="12219" xr:uid="{D3FF939E-3CD6-47DC-B19B-A6FAA172B3F2}"/>
    <cellStyle name="Comma 4 2 2 2 2 2 4 2 4" xfId="20667" xr:uid="{F5B45C86-5A04-4761-92F2-F2CD7F855B76}"/>
    <cellStyle name="Comma 4 2 2 2 2 2 4 2 5" xfId="29114" xr:uid="{D74E242B-A922-4CE1-8A9A-6C26D7B0F7F7}"/>
    <cellStyle name="Comma 4 2 2 2 2 2 4 3" xfId="5842" xr:uid="{00000000-0005-0000-0000-0000B2070000}"/>
    <cellStyle name="Comma 4 2 2 2 2 2 4 3 2" xfId="14292" xr:uid="{1E939451-84D4-40A2-87BB-E81328471EDB}"/>
    <cellStyle name="Comma 4 2 2 2 2 2 4 3 3" xfId="22739" xr:uid="{363F855D-F003-4431-AFD2-314FDA7A88AC}"/>
    <cellStyle name="Comma 4 2 2 2 2 2 4 3 4" xfId="31186" xr:uid="{FF1FC9AD-70D0-4811-B5B4-99F54D9A37A1}"/>
    <cellStyle name="Comma 4 2 2 2 2 2 4 4" xfId="10074" xr:uid="{8403B295-A6E7-49C3-862D-337D67461B4B}"/>
    <cellStyle name="Comma 4 2 2 2 2 2 4 5" xfId="18522" xr:uid="{33177EB7-B1EE-48D3-8402-267C5435FFFD}"/>
    <cellStyle name="Comma 4 2 2 2 2 2 4 6" xfId="26969" xr:uid="{99B8385F-4380-4C88-B86C-A1562F7F5D5A}"/>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E403AA5C-AADB-4437-84D0-94B5201CB3D4}"/>
    <cellStyle name="Comma 4 2 2 2 2 2 5 2 2 3" xfId="25297" xr:uid="{9A597170-3D49-4755-8DCE-E4D90D674BD0}"/>
    <cellStyle name="Comma 4 2 2 2 2 2 5 2 2 4" xfId="33744" xr:uid="{3075431C-06F0-4D42-B43A-82DF9C008388}"/>
    <cellStyle name="Comma 4 2 2 2 2 2 5 2 3" xfId="12632" xr:uid="{0B37AD66-C360-4B21-B363-F77A1569D343}"/>
    <cellStyle name="Comma 4 2 2 2 2 2 5 2 4" xfId="21080" xr:uid="{AF1DEF55-D3F2-4543-A248-87C16327480B}"/>
    <cellStyle name="Comma 4 2 2 2 2 2 5 2 5" xfId="29527" xr:uid="{C860EB75-FD74-45EE-A406-D0D2EF97352A}"/>
    <cellStyle name="Comma 4 2 2 2 2 2 5 3" xfId="6255" xr:uid="{00000000-0005-0000-0000-0000B6070000}"/>
    <cellStyle name="Comma 4 2 2 2 2 2 5 3 2" xfId="14705" xr:uid="{2463D34F-15A5-470E-B9ED-B7D59F77B59D}"/>
    <cellStyle name="Comma 4 2 2 2 2 2 5 3 3" xfId="23152" xr:uid="{7C246D95-64AD-442A-A5DA-48CEC1905EF0}"/>
    <cellStyle name="Comma 4 2 2 2 2 2 5 3 4" xfId="31599" xr:uid="{A98D24E2-BA91-464A-BDED-C19A81CAD433}"/>
    <cellStyle name="Comma 4 2 2 2 2 2 5 4" xfId="10487" xr:uid="{5085EB53-7431-4A0E-BCEA-FB1D2E9914A4}"/>
    <cellStyle name="Comma 4 2 2 2 2 2 5 5" xfId="18935" xr:uid="{455AB37D-DDB6-4194-90E9-E8C2F435E32B}"/>
    <cellStyle name="Comma 4 2 2 2 2 2 5 6" xfId="27382" xr:uid="{77C7B6FA-18BC-4153-8741-B15D98898D0E}"/>
    <cellStyle name="Comma 4 2 2 2 2 2 6" xfId="2384" xr:uid="{00000000-0005-0000-0000-0000B7070000}"/>
    <cellStyle name="Comma 4 2 2 2 2 2 6 2" xfId="6668" xr:uid="{00000000-0005-0000-0000-0000B8070000}"/>
    <cellStyle name="Comma 4 2 2 2 2 2 6 2 2" xfId="15118" xr:uid="{DB828CCC-A571-4C6E-9CAD-FA2B8E566E6A}"/>
    <cellStyle name="Comma 4 2 2 2 2 2 6 2 3" xfId="23565" xr:uid="{E52472D8-C97B-4E0E-A330-9930F3C6B8DD}"/>
    <cellStyle name="Comma 4 2 2 2 2 2 6 2 4" xfId="32012" xr:uid="{88540773-DA2C-4197-A2A9-23E7785A9A28}"/>
    <cellStyle name="Comma 4 2 2 2 2 2 6 3" xfId="10900" xr:uid="{9D02285C-0629-41DF-9353-BEECF0D00F2E}"/>
    <cellStyle name="Comma 4 2 2 2 2 2 6 4" xfId="19348" xr:uid="{2A95C6E1-67C5-403D-9AAE-EF914094CDB6}"/>
    <cellStyle name="Comma 4 2 2 2 2 2 6 5" xfId="27795" xr:uid="{DDB02B16-8873-447A-AD82-4819ECDE35E1}"/>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3A397E70-163E-4A62-A3F2-55F580A0462F}"/>
    <cellStyle name="Comma 4 2 2 2 2 2 8 2 3" xfId="23882" xr:uid="{E439508A-7199-4F05-9E25-9F7CD77D672E}"/>
    <cellStyle name="Comma 4 2 2 2 2 2 8 2 4" xfId="32329" xr:uid="{9A3EE14F-3B5B-4916-B602-CBFEBE09BC85}"/>
    <cellStyle name="Comma 4 2 2 2 2 2 8 3" xfId="11217" xr:uid="{E56D7081-41FB-46D7-8C78-3B45F39E3D58}"/>
    <cellStyle name="Comma 4 2 2 2 2 2 8 4" xfId="19665" xr:uid="{2EB94EF2-2EE3-44CB-AEF6-42131F3E5411}"/>
    <cellStyle name="Comma 4 2 2 2 2 2 8 5" xfId="28112" xr:uid="{40C5814B-2CD8-4E79-A9BF-DBA2898471D7}"/>
    <cellStyle name="Comma 4 2 2 2 2 2 9" xfId="4602" xr:uid="{00000000-0005-0000-0000-0000BC070000}"/>
    <cellStyle name="Comma 4 2 2 2 2 2 9 2" xfId="13052" xr:uid="{3544D1AA-4547-4FF0-8423-D35E1CB468DD}"/>
    <cellStyle name="Comma 4 2 2 2 2 2 9 3" xfId="21499" xr:uid="{512C069B-FB62-4A83-A867-2D05509E4B3F}"/>
    <cellStyle name="Comma 4 2 2 2 2 2 9 4" xfId="29946" xr:uid="{8470B02C-3CBF-432D-A6A1-A8D7AEC08525}"/>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58D4B055-D7C5-4D72-B40E-AAB7575FA3CC}"/>
    <cellStyle name="Comma 4 2 2 2 2 3 2 2 3" xfId="24057" xr:uid="{42B4873A-5F50-49AF-B95D-B05E947ABF90}"/>
    <cellStyle name="Comma 4 2 2 2 2 3 2 2 4" xfId="32504" xr:uid="{7A489E88-C241-45B7-82DC-CA45D542659B}"/>
    <cellStyle name="Comma 4 2 2 2 2 3 2 3" xfId="11392" xr:uid="{831D75A5-DFDD-4FE3-9A4D-74748CCA764E}"/>
    <cellStyle name="Comma 4 2 2 2 2 3 2 4" xfId="19840" xr:uid="{83CF460F-9E71-4145-8CB5-FB2AEEEC86E6}"/>
    <cellStyle name="Comma 4 2 2 2 2 3 2 5" xfId="28287" xr:uid="{3CB99815-8532-4169-AFE5-92FD2DF37A73}"/>
    <cellStyle name="Comma 4 2 2 2 2 3 3" xfId="5015" xr:uid="{00000000-0005-0000-0000-0000C0070000}"/>
    <cellStyle name="Comma 4 2 2 2 2 3 3 2" xfId="13465" xr:uid="{718C82F8-091C-4185-9CB0-2EAF21A1A6B9}"/>
    <cellStyle name="Comma 4 2 2 2 2 3 3 3" xfId="21912" xr:uid="{7529F1A6-8EB2-4815-97B3-92327A9A5EBE}"/>
    <cellStyle name="Comma 4 2 2 2 2 3 3 4" xfId="30359" xr:uid="{22C08C08-714E-478E-BAAF-AF206A61A032}"/>
    <cellStyle name="Comma 4 2 2 2 2 3 4" xfId="9247" xr:uid="{BD90B0FA-2A8D-47CE-A333-ADCBE1DB9863}"/>
    <cellStyle name="Comma 4 2 2 2 2 3 5" xfId="17695" xr:uid="{D3E99FE9-7CA4-4F0D-8A6A-51A7787544BF}"/>
    <cellStyle name="Comma 4 2 2 2 2 3 6" xfId="26142" xr:uid="{26AC6131-4342-4805-8A6D-64EC6C2E1AB5}"/>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A57078CC-9A33-4317-AD17-2C9F3D4A226C}"/>
    <cellStyle name="Comma 4 2 2 2 2 4 2 2 3" xfId="24470" xr:uid="{DB07FC5E-C479-454C-BC7A-F210C78E855A}"/>
    <cellStyle name="Comma 4 2 2 2 2 4 2 2 4" xfId="32917" xr:uid="{B23694A3-6868-403F-91DF-AF2566164CB5}"/>
    <cellStyle name="Comma 4 2 2 2 2 4 2 3" xfId="11805" xr:uid="{7D195A24-56A3-4A02-84FB-23E5A1D3C01C}"/>
    <cellStyle name="Comma 4 2 2 2 2 4 2 4" xfId="20253" xr:uid="{E2121D6E-7DA1-49F6-8C40-DA27223504A4}"/>
    <cellStyle name="Comma 4 2 2 2 2 4 2 5" xfId="28700" xr:uid="{A9F13F22-0B54-4E51-99D3-087102201D3D}"/>
    <cellStyle name="Comma 4 2 2 2 2 4 3" xfId="5428" xr:uid="{00000000-0005-0000-0000-0000C4070000}"/>
    <cellStyle name="Comma 4 2 2 2 2 4 3 2" xfId="13878" xr:uid="{BC9CED8F-876B-47E9-81C9-8B8B60847547}"/>
    <cellStyle name="Comma 4 2 2 2 2 4 3 3" xfId="22325" xr:uid="{4B52CB62-BB63-4AFF-BCED-F696C57F8515}"/>
    <cellStyle name="Comma 4 2 2 2 2 4 3 4" xfId="30772" xr:uid="{F3573D13-5511-4B0E-89CA-5B0148970208}"/>
    <cellStyle name="Comma 4 2 2 2 2 4 4" xfId="9660" xr:uid="{11872CD9-5710-4AC0-98B9-0DEBA240E73E}"/>
    <cellStyle name="Comma 4 2 2 2 2 4 5" xfId="18108" xr:uid="{708A7FDA-14D6-4060-A7BF-319521F3584E}"/>
    <cellStyle name="Comma 4 2 2 2 2 4 6" xfId="26555" xr:uid="{67F0A4FE-F12F-453B-852A-F9359F790D62}"/>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235EABA5-3FA8-4632-9BD5-346E7B2F0EFA}"/>
    <cellStyle name="Comma 4 2 2 2 2 5 2 2 3" xfId="24883" xr:uid="{80BB0A11-6D48-4B20-8D3E-C03246AB922F}"/>
    <cellStyle name="Comma 4 2 2 2 2 5 2 2 4" xfId="33330" xr:uid="{8A826D84-E2CC-47BB-B666-D8A5B0717623}"/>
    <cellStyle name="Comma 4 2 2 2 2 5 2 3" xfId="12218" xr:uid="{C244C990-5938-4F0B-BC33-4837D33CD9A8}"/>
    <cellStyle name="Comma 4 2 2 2 2 5 2 4" xfId="20666" xr:uid="{CE172E37-3AAB-4375-9111-51C9ADB9CA95}"/>
    <cellStyle name="Comma 4 2 2 2 2 5 2 5" xfId="29113" xr:uid="{D169F318-5423-4A23-98E8-A26C06E04217}"/>
    <cellStyle name="Comma 4 2 2 2 2 5 3" xfId="5841" xr:uid="{00000000-0005-0000-0000-0000C8070000}"/>
    <cellStyle name="Comma 4 2 2 2 2 5 3 2" xfId="14291" xr:uid="{F55C43D7-D75E-4D45-8B0E-2121D08C5223}"/>
    <cellStyle name="Comma 4 2 2 2 2 5 3 3" xfId="22738" xr:uid="{5B1E003C-D70F-434A-BCA8-E90CAA4BB9AC}"/>
    <cellStyle name="Comma 4 2 2 2 2 5 3 4" xfId="31185" xr:uid="{2BD2E0F4-7A9C-4CAB-9AE4-FD61CD8EDF91}"/>
    <cellStyle name="Comma 4 2 2 2 2 5 4" xfId="10073" xr:uid="{D808BCB0-A9C6-4D63-887A-20E4924BD55E}"/>
    <cellStyle name="Comma 4 2 2 2 2 5 5" xfId="18521" xr:uid="{C85EF6DA-A7E4-4D40-9DAB-482947C89776}"/>
    <cellStyle name="Comma 4 2 2 2 2 5 6" xfId="26968" xr:uid="{A7CCC4C0-9A3D-470E-B455-282E11F75204}"/>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7F12D8CC-E518-4BCD-ABF4-59744547BC51}"/>
    <cellStyle name="Comma 4 2 2 2 2 6 2 2 3" xfId="25296" xr:uid="{EB074948-242B-476D-960F-DF67BD11C187}"/>
    <cellStyle name="Comma 4 2 2 2 2 6 2 2 4" xfId="33743" xr:uid="{6D7E7883-C601-40DD-8013-FB78AEECBCD6}"/>
    <cellStyle name="Comma 4 2 2 2 2 6 2 3" xfId="12631" xr:uid="{2347339B-AE8F-4313-AB85-6C445D694A4F}"/>
    <cellStyle name="Comma 4 2 2 2 2 6 2 4" xfId="21079" xr:uid="{8030F925-E4A4-4073-A061-D8676EC618CE}"/>
    <cellStyle name="Comma 4 2 2 2 2 6 2 5" xfId="29526" xr:uid="{2BFE70C7-FE15-48B3-8D50-D7E82D972C68}"/>
    <cellStyle name="Comma 4 2 2 2 2 6 3" xfId="6254" xr:uid="{00000000-0005-0000-0000-0000CC070000}"/>
    <cellStyle name="Comma 4 2 2 2 2 6 3 2" xfId="14704" xr:uid="{5F0601C4-DB96-4F31-8139-74CD63EB78EF}"/>
    <cellStyle name="Comma 4 2 2 2 2 6 3 3" xfId="23151" xr:uid="{31FBA318-CFA9-4628-AB2D-F0C0C6B01676}"/>
    <cellStyle name="Comma 4 2 2 2 2 6 3 4" xfId="31598" xr:uid="{C53B9F50-71F8-4030-B776-CB3F19714FD4}"/>
    <cellStyle name="Comma 4 2 2 2 2 6 4" xfId="10486" xr:uid="{F3F13424-762C-452A-9788-0465F85F5CA3}"/>
    <cellStyle name="Comma 4 2 2 2 2 6 5" xfId="18934" xr:uid="{9F60538C-4440-4F95-9334-A9AC5A260E2C}"/>
    <cellStyle name="Comma 4 2 2 2 2 6 6" xfId="27381" xr:uid="{B14F3917-34DF-4650-A27E-1624439018D9}"/>
    <cellStyle name="Comma 4 2 2 2 2 7" xfId="2383" xr:uid="{00000000-0005-0000-0000-0000CD070000}"/>
    <cellStyle name="Comma 4 2 2 2 2 7 2" xfId="6667" xr:uid="{00000000-0005-0000-0000-0000CE070000}"/>
    <cellStyle name="Comma 4 2 2 2 2 7 2 2" xfId="15117" xr:uid="{646A8E8D-20E3-49E4-B60B-4C643C167F90}"/>
    <cellStyle name="Comma 4 2 2 2 2 7 2 3" xfId="23564" xr:uid="{7C63F9BB-6BCA-4546-A46A-5D22DD6BF9BC}"/>
    <cellStyle name="Comma 4 2 2 2 2 7 2 4" xfId="32011" xr:uid="{09ACC596-7B15-405F-837C-6CE39A243766}"/>
    <cellStyle name="Comma 4 2 2 2 2 7 3" xfId="10899" xr:uid="{466813A6-1C54-4797-8CB9-A709A8B3CAB2}"/>
    <cellStyle name="Comma 4 2 2 2 2 7 4" xfId="19347" xr:uid="{8AEDC397-EF6B-4334-96BB-EC43B671CC93}"/>
    <cellStyle name="Comma 4 2 2 2 2 7 5" xfId="27794" xr:uid="{16F72648-079D-406F-AE62-F22DF2A1652D}"/>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854CC730-5B15-40E8-A037-21E69FBC4B95}"/>
    <cellStyle name="Comma 4 2 2 2 2 9 2 3" xfId="23881" xr:uid="{94C1FE6A-DEBB-445D-8730-ACB159E7940F}"/>
    <cellStyle name="Comma 4 2 2 2 2 9 2 4" xfId="32328" xr:uid="{9DB025F2-35C3-4823-9886-BDCC8EB5A46B}"/>
    <cellStyle name="Comma 4 2 2 2 2 9 3" xfId="11216" xr:uid="{F5746FEC-8455-4206-B82B-C1727DCA6C12}"/>
    <cellStyle name="Comma 4 2 2 2 2 9 4" xfId="19664" xr:uid="{89D309C7-BAC4-4A0F-AF24-F43FFAF480E4}"/>
    <cellStyle name="Comma 4 2 2 2 2 9 5" xfId="28111" xr:uid="{0C7DDDA4-55E5-404D-A273-5C04D8FF18E8}"/>
    <cellStyle name="Comma 4 2 2 2 3" xfId="131" xr:uid="{00000000-0005-0000-0000-0000D2070000}"/>
    <cellStyle name="Comma 4 2 2 2 3 10" xfId="8835" xr:uid="{188B3564-C536-4A2A-B64F-322D7AFF1D9A}"/>
    <cellStyle name="Comma 4 2 2 2 3 11" xfId="17283" xr:uid="{A1D9DB5B-5491-4CA5-81AE-2209ECEA45A9}"/>
    <cellStyle name="Comma 4 2 2 2 3 12" xfId="25730" xr:uid="{2C3F6145-0082-4427-AF2D-4F9FC824930B}"/>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3B94705C-E3FF-418D-8F1E-4C75EE3E9AF3}"/>
    <cellStyle name="Comma 4 2 2 2 3 2 2 2 3" xfId="24059" xr:uid="{868E5E16-027C-4AFD-A98C-B47AC5E32A08}"/>
    <cellStyle name="Comma 4 2 2 2 3 2 2 2 4" xfId="32506" xr:uid="{D1766684-8429-4C45-8ED0-026D394C0809}"/>
    <cellStyle name="Comma 4 2 2 2 3 2 2 3" xfId="11394" xr:uid="{53B34D15-EE63-43C9-9A04-D86D7212A513}"/>
    <cellStyle name="Comma 4 2 2 2 3 2 2 4" xfId="19842" xr:uid="{2188FE3F-2C44-4053-9F9C-90B269F30184}"/>
    <cellStyle name="Comma 4 2 2 2 3 2 2 5" xfId="28289" xr:uid="{79B17199-4351-48FF-83AB-39EB3FEF2CB5}"/>
    <cellStyle name="Comma 4 2 2 2 3 2 3" xfId="5017" xr:uid="{00000000-0005-0000-0000-0000D6070000}"/>
    <cellStyle name="Comma 4 2 2 2 3 2 3 2" xfId="13467" xr:uid="{3A4C34B8-10AF-4715-A265-91FD6439EA34}"/>
    <cellStyle name="Comma 4 2 2 2 3 2 3 3" xfId="21914" xr:uid="{C3514359-4570-49BA-BB2D-0D5823AECC87}"/>
    <cellStyle name="Comma 4 2 2 2 3 2 3 4" xfId="30361" xr:uid="{B3A5B0C0-5846-437F-A7F7-537E4403D440}"/>
    <cellStyle name="Comma 4 2 2 2 3 2 4" xfId="9249" xr:uid="{2C3D5A58-3279-44CE-9791-CB187D536B16}"/>
    <cellStyle name="Comma 4 2 2 2 3 2 5" xfId="17697" xr:uid="{17645B1D-A618-455C-BD7C-7BCE209EED61}"/>
    <cellStyle name="Comma 4 2 2 2 3 2 6" xfId="26144" xr:uid="{ECA77D59-C7D4-4DEF-870A-51B49A3CBC10}"/>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46FFF499-1B14-4362-8D20-7001F5E88322}"/>
    <cellStyle name="Comma 4 2 2 2 3 3 2 2 3" xfId="24472" xr:uid="{C57B0A96-5C21-41C2-BD48-0996FEE8B216}"/>
    <cellStyle name="Comma 4 2 2 2 3 3 2 2 4" xfId="32919" xr:uid="{2F92A2F5-69B2-4158-B1D7-2FBDE44CBC23}"/>
    <cellStyle name="Comma 4 2 2 2 3 3 2 3" xfId="11807" xr:uid="{5892B66C-41CF-45A8-AB37-8122D898D583}"/>
    <cellStyle name="Comma 4 2 2 2 3 3 2 4" xfId="20255" xr:uid="{EDC7A7FA-FA2A-4A08-8CB5-45B9DA36B967}"/>
    <cellStyle name="Comma 4 2 2 2 3 3 2 5" xfId="28702" xr:uid="{6B04622B-50B5-438D-B394-737CB76D1ACA}"/>
    <cellStyle name="Comma 4 2 2 2 3 3 3" xfId="5430" xr:uid="{00000000-0005-0000-0000-0000DA070000}"/>
    <cellStyle name="Comma 4 2 2 2 3 3 3 2" xfId="13880" xr:uid="{EBABF0DB-162F-4CA4-B2D2-7DCC82AF8CA0}"/>
    <cellStyle name="Comma 4 2 2 2 3 3 3 3" xfId="22327" xr:uid="{6218F294-45FF-4B16-A57B-A04D78ADE473}"/>
    <cellStyle name="Comma 4 2 2 2 3 3 3 4" xfId="30774" xr:uid="{BB3B458B-0602-4187-911D-880C2B2FE7E2}"/>
    <cellStyle name="Comma 4 2 2 2 3 3 4" xfId="9662" xr:uid="{9BE8E4C2-F54A-4EAB-9470-0604650FC71D}"/>
    <cellStyle name="Comma 4 2 2 2 3 3 5" xfId="18110" xr:uid="{78012B5A-7FD6-47D3-AE33-CE4860170ED8}"/>
    <cellStyle name="Comma 4 2 2 2 3 3 6" xfId="26557" xr:uid="{F508BB16-F78C-4B61-B76E-29F9CABEDC4B}"/>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7B18F987-C56B-4843-BBF9-2412E61566FA}"/>
    <cellStyle name="Comma 4 2 2 2 3 4 2 2 3" xfId="24885" xr:uid="{A31DC047-0FC5-4C6B-AA61-92EA9F3123C9}"/>
    <cellStyle name="Comma 4 2 2 2 3 4 2 2 4" xfId="33332" xr:uid="{1EC0E6E3-49B0-48A3-8C1C-735C8B866070}"/>
    <cellStyle name="Comma 4 2 2 2 3 4 2 3" xfId="12220" xr:uid="{EEB99722-42F0-4150-B1BF-1FBFE2F7FAC1}"/>
    <cellStyle name="Comma 4 2 2 2 3 4 2 4" xfId="20668" xr:uid="{50DBA1F1-A3AA-4BCA-BEE9-CAE2BA165E45}"/>
    <cellStyle name="Comma 4 2 2 2 3 4 2 5" xfId="29115" xr:uid="{61E2C60D-472E-4B78-B1D1-9BC85BB13B6D}"/>
    <cellStyle name="Comma 4 2 2 2 3 4 3" xfId="5843" xr:uid="{00000000-0005-0000-0000-0000DE070000}"/>
    <cellStyle name="Comma 4 2 2 2 3 4 3 2" xfId="14293" xr:uid="{84A9D8D7-1E5D-4306-8FA7-5D32AC97470E}"/>
    <cellStyle name="Comma 4 2 2 2 3 4 3 3" xfId="22740" xr:uid="{2208FD95-4746-494C-B42A-C9E1C4B69C1D}"/>
    <cellStyle name="Comma 4 2 2 2 3 4 3 4" xfId="31187" xr:uid="{646A96A3-7268-4FB2-B756-211A2E7CFDEC}"/>
    <cellStyle name="Comma 4 2 2 2 3 4 4" xfId="10075" xr:uid="{BB6F58E1-FAB6-4F9C-B117-83ACD679F773}"/>
    <cellStyle name="Comma 4 2 2 2 3 4 5" xfId="18523" xr:uid="{B881F9E3-F25C-4D32-BB59-A1FC97A4B246}"/>
    <cellStyle name="Comma 4 2 2 2 3 4 6" xfId="26970" xr:uid="{9FABBEEF-F0CA-4D5C-87BC-9574D0787E0B}"/>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C15CC8F9-9E25-4E93-BAFA-18E2B02AC6C7}"/>
    <cellStyle name="Comma 4 2 2 2 3 5 2 2 3" xfId="25298" xr:uid="{6A802ABA-48FF-40F8-83E5-B273ED8D1E80}"/>
    <cellStyle name="Comma 4 2 2 2 3 5 2 2 4" xfId="33745" xr:uid="{665EEEBD-84F3-4C8C-ACF0-B34D35373F5F}"/>
    <cellStyle name="Comma 4 2 2 2 3 5 2 3" xfId="12633" xr:uid="{448D96E6-F54C-47E5-BFA1-C5BF79D60001}"/>
    <cellStyle name="Comma 4 2 2 2 3 5 2 4" xfId="21081" xr:uid="{CF71B917-5F55-4971-9CE4-9D3689C5E763}"/>
    <cellStyle name="Comma 4 2 2 2 3 5 2 5" xfId="29528" xr:uid="{C73A7FCD-1881-4B20-AA88-F35135485DE4}"/>
    <cellStyle name="Comma 4 2 2 2 3 5 3" xfId="6256" xr:uid="{00000000-0005-0000-0000-0000E2070000}"/>
    <cellStyle name="Comma 4 2 2 2 3 5 3 2" xfId="14706" xr:uid="{AAFC0C34-6508-4C05-8F10-ECE3CCEFB158}"/>
    <cellStyle name="Comma 4 2 2 2 3 5 3 3" xfId="23153" xr:uid="{042F095F-C8BE-4500-A851-C5354243A6C7}"/>
    <cellStyle name="Comma 4 2 2 2 3 5 3 4" xfId="31600" xr:uid="{865A7FFB-9D27-4B0A-92FA-2EC00D45DB57}"/>
    <cellStyle name="Comma 4 2 2 2 3 5 4" xfId="10488" xr:uid="{E78C21FE-B090-4A82-9728-4B333AD3F159}"/>
    <cellStyle name="Comma 4 2 2 2 3 5 5" xfId="18936" xr:uid="{C6BA3C19-9C21-46F7-A098-A497922CFB06}"/>
    <cellStyle name="Comma 4 2 2 2 3 5 6" xfId="27383" xr:uid="{84270CF8-684E-4AEC-BAAD-03BDBE5CF430}"/>
    <cellStyle name="Comma 4 2 2 2 3 6" xfId="2385" xr:uid="{00000000-0005-0000-0000-0000E3070000}"/>
    <cellStyle name="Comma 4 2 2 2 3 6 2" xfId="6669" xr:uid="{00000000-0005-0000-0000-0000E4070000}"/>
    <cellStyle name="Comma 4 2 2 2 3 6 2 2" xfId="15119" xr:uid="{775E8021-7E09-4522-AD93-10EC2A9564EA}"/>
    <cellStyle name="Comma 4 2 2 2 3 6 2 3" xfId="23566" xr:uid="{8EF28E9E-C4EA-4D9B-83F1-667C7A039D2D}"/>
    <cellStyle name="Comma 4 2 2 2 3 6 2 4" xfId="32013" xr:uid="{1F337D78-7F4C-4B2A-B913-5C03D7E189D7}"/>
    <cellStyle name="Comma 4 2 2 2 3 6 3" xfId="10901" xr:uid="{614E301D-B4A6-4CCF-B44E-B2CDA9D996F3}"/>
    <cellStyle name="Comma 4 2 2 2 3 6 4" xfId="19349" xr:uid="{69639392-B247-4C56-BE8B-DF5AB1044BE5}"/>
    <cellStyle name="Comma 4 2 2 2 3 6 5" xfId="27796" xr:uid="{63514E7D-85D2-434A-AC00-2CE7AD6C2FF0}"/>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5221707C-041B-4519-BA3E-585C69BD8289}"/>
    <cellStyle name="Comma 4 2 2 2 3 8 2 3" xfId="23883" xr:uid="{FB420170-6A72-4140-8484-7CDFE3F0F8CF}"/>
    <cellStyle name="Comma 4 2 2 2 3 8 2 4" xfId="32330" xr:uid="{F40BDEE2-67B2-4B0F-BEA7-26703523C200}"/>
    <cellStyle name="Comma 4 2 2 2 3 8 3" xfId="11218" xr:uid="{8533B9A1-8C75-40DF-874B-BDB42A7C6B7D}"/>
    <cellStyle name="Comma 4 2 2 2 3 8 4" xfId="19666" xr:uid="{3F8FC7B3-2D7B-41C9-8804-3ED95E8A68C0}"/>
    <cellStyle name="Comma 4 2 2 2 3 8 5" xfId="28113" xr:uid="{D38E3B2A-B65B-4870-A002-CCA30D8359A6}"/>
    <cellStyle name="Comma 4 2 2 2 3 9" xfId="4603" xr:uid="{00000000-0005-0000-0000-0000E8070000}"/>
    <cellStyle name="Comma 4 2 2 2 3 9 2" xfId="13053" xr:uid="{CE28EF2F-A475-4559-873B-8053F8DD4862}"/>
    <cellStyle name="Comma 4 2 2 2 3 9 3" xfId="21500" xr:uid="{DFEDCF01-1EC8-4294-8830-5C90F5E94927}"/>
    <cellStyle name="Comma 4 2 2 2 3 9 4" xfId="29947" xr:uid="{6AA55843-C521-4C94-9D31-EC62F220F286}"/>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1EE12DAB-1AA0-433C-8D7B-B18FF27D0935}"/>
    <cellStyle name="Comma 4 2 2 2 4 2 2 3" xfId="24056" xr:uid="{C474DCC8-289A-46D9-85EC-AF7E97CCDF51}"/>
    <cellStyle name="Comma 4 2 2 2 4 2 2 4" xfId="32503" xr:uid="{4201FE9F-70E1-45DB-800F-4E29205D908A}"/>
    <cellStyle name="Comma 4 2 2 2 4 2 3" xfId="11391" xr:uid="{4C870196-C183-4230-A792-0E5158DFD64F}"/>
    <cellStyle name="Comma 4 2 2 2 4 2 4" xfId="19839" xr:uid="{AC83EB5D-031C-47CE-8AB2-EDA6ACAA8784}"/>
    <cellStyle name="Comma 4 2 2 2 4 2 5" xfId="28286" xr:uid="{F86AD9FE-CD25-40F5-9313-127F658B7467}"/>
    <cellStyle name="Comma 4 2 2 2 4 3" xfId="5014" xr:uid="{00000000-0005-0000-0000-0000EC070000}"/>
    <cellStyle name="Comma 4 2 2 2 4 3 2" xfId="13464" xr:uid="{FF3DAAF4-3E1A-4E55-AF4C-E4A9625D64F2}"/>
    <cellStyle name="Comma 4 2 2 2 4 3 3" xfId="21911" xr:uid="{B6592BFD-08FF-4812-8E05-081F2689E85F}"/>
    <cellStyle name="Comma 4 2 2 2 4 3 4" xfId="30358" xr:uid="{D5C5C6B2-60CB-4BF3-A8A2-D0BFC8565671}"/>
    <cellStyle name="Comma 4 2 2 2 4 4" xfId="9246" xr:uid="{922E93E2-DBBC-42BC-9D8C-533EA22F72FB}"/>
    <cellStyle name="Comma 4 2 2 2 4 5" xfId="17694" xr:uid="{AB2F66C7-9E1F-4FF6-8669-84E1476A4912}"/>
    <cellStyle name="Comma 4 2 2 2 4 6" xfId="26141" xr:uid="{56F699B9-713E-44C5-973F-C93596F52315}"/>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3EF10BD5-1F1F-4A34-822C-F55A062F3670}"/>
    <cellStyle name="Comma 4 2 2 2 5 2 2 3" xfId="24469" xr:uid="{0E0E5C0D-2FE9-4385-AC6E-04B38B1722C7}"/>
    <cellStyle name="Comma 4 2 2 2 5 2 2 4" xfId="32916" xr:uid="{4566FCF0-572F-4A69-AD65-741913D6CA55}"/>
    <cellStyle name="Comma 4 2 2 2 5 2 3" xfId="11804" xr:uid="{CD54A220-A168-4824-8927-DB1746083A70}"/>
    <cellStyle name="Comma 4 2 2 2 5 2 4" xfId="20252" xr:uid="{E53E6907-682B-41C7-B62E-89A896EA58E6}"/>
    <cellStyle name="Comma 4 2 2 2 5 2 5" xfId="28699" xr:uid="{DA6FD290-DBC3-455D-8F62-372874601CFA}"/>
    <cellStyle name="Comma 4 2 2 2 5 3" xfId="5427" xr:uid="{00000000-0005-0000-0000-0000F0070000}"/>
    <cellStyle name="Comma 4 2 2 2 5 3 2" xfId="13877" xr:uid="{0060F1EB-CF42-4969-BFDC-C4D5F66078C1}"/>
    <cellStyle name="Comma 4 2 2 2 5 3 3" xfId="22324" xr:uid="{62AB4594-5FED-4553-89D4-52B261F4DDDE}"/>
    <cellStyle name="Comma 4 2 2 2 5 3 4" xfId="30771" xr:uid="{79405370-4358-4157-ADF1-9462285E0101}"/>
    <cellStyle name="Comma 4 2 2 2 5 4" xfId="9659" xr:uid="{997AA1A3-D145-4799-BC4B-C4C571A52AE8}"/>
    <cellStyle name="Comma 4 2 2 2 5 5" xfId="18107" xr:uid="{10A7A426-6C18-45B8-B04A-8723E77414A0}"/>
    <cellStyle name="Comma 4 2 2 2 5 6" xfId="26554" xr:uid="{29B65ED4-2DEF-4FDA-96A7-23329814197C}"/>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643E48DF-73F1-4228-B616-C72866EA9A17}"/>
    <cellStyle name="Comma 4 2 2 2 6 2 2 3" xfId="24882" xr:uid="{06071A1C-F1DB-4B0A-B2D9-CC4A15BFC5BC}"/>
    <cellStyle name="Comma 4 2 2 2 6 2 2 4" xfId="33329" xr:uid="{C70301EC-FED0-46E1-850E-582520382738}"/>
    <cellStyle name="Comma 4 2 2 2 6 2 3" xfId="12217" xr:uid="{47911731-3A93-4023-9307-DED90FD17DF1}"/>
    <cellStyle name="Comma 4 2 2 2 6 2 4" xfId="20665" xr:uid="{1BF6D4FA-1DD5-4AFE-83EC-7C93FCFC9F40}"/>
    <cellStyle name="Comma 4 2 2 2 6 2 5" xfId="29112" xr:uid="{E1CB07B3-946A-4AE3-B84C-6B9621D9FE88}"/>
    <cellStyle name="Comma 4 2 2 2 6 3" xfId="5840" xr:uid="{00000000-0005-0000-0000-0000F4070000}"/>
    <cellStyle name="Comma 4 2 2 2 6 3 2" xfId="14290" xr:uid="{A5ECFDCE-3751-473A-8F3A-0F362D041C61}"/>
    <cellStyle name="Comma 4 2 2 2 6 3 3" xfId="22737" xr:uid="{15F0C9A0-19FF-478F-84D1-5C2AAB1140E2}"/>
    <cellStyle name="Comma 4 2 2 2 6 3 4" xfId="31184" xr:uid="{1E9315FD-796A-435D-AC3D-81025B9CA6F6}"/>
    <cellStyle name="Comma 4 2 2 2 6 4" xfId="10072" xr:uid="{ADCC54C5-EFAF-4DC8-BD89-936F8199214C}"/>
    <cellStyle name="Comma 4 2 2 2 6 5" xfId="18520" xr:uid="{FC7D3A0C-3755-4091-A2DF-11B133635D60}"/>
    <cellStyle name="Comma 4 2 2 2 6 6" xfId="26967" xr:uid="{797AD30D-4A78-4E6B-84B2-9A8305BE51D4}"/>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B34FD18E-97D3-48DC-A1D6-71D1726272FD}"/>
    <cellStyle name="Comma 4 2 2 2 7 2 2 3" xfId="25295" xr:uid="{6673E0AF-8233-4384-9374-D02371069A82}"/>
    <cellStyle name="Comma 4 2 2 2 7 2 2 4" xfId="33742" xr:uid="{172F032A-2F3C-4BCF-862D-5B8678502F9F}"/>
    <cellStyle name="Comma 4 2 2 2 7 2 3" xfId="12630" xr:uid="{CBDAE415-C822-4EDA-90B4-F81FF857D09C}"/>
    <cellStyle name="Comma 4 2 2 2 7 2 4" xfId="21078" xr:uid="{48462711-D719-4632-82C5-88C0B5696FF6}"/>
    <cellStyle name="Comma 4 2 2 2 7 2 5" xfId="29525" xr:uid="{EAD39AA2-C40B-4984-8122-DB0917FB9301}"/>
    <cellStyle name="Comma 4 2 2 2 7 3" xfId="6253" xr:uid="{00000000-0005-0000-0000-0000F8070000}"/>
    <cellStyle name="Comma 4 2 2 2 7 3 2" xfId="14703" xr:uid="{CC11A2AB-084C-45A9-AE11-640AF8300545}"/>
    <cellStyle name="Comma 4 2 2 2 7 3 3" xfId="23150" xr:uid="{41F25C10-50E1-4004-85B8-8A39E938249C}"/>
    <cellStyle name="Comma 4 2 2 2 7 3 4" xfId="31597" xr:uid="{5CEF7983-313A-47A4-A6E0-F0CF9B3F307F}"/>
    <cellStyle name="Comma 4 2 2 2 7 4" xfId="10485" xr:uid="{C24C4991-8A15-4E2E-92B1-C8679F526AAF}"/>
    <cellStyle name="Comma 4 2 2 2 7 5" xfId="18933" xr:uid="{B57AE5D5-58D5-47DB-B81D-9BD3EACF49BF}"/>
    <cellStyle name="Comma 4 2 2 2 7 6" xfId="27380" xr:uid="{00BC20A7-6576-479C-8962-01354145F71B}"/>
    <cellStyle name="Comma 4 2 2 2 8" xfId="2382" xr:uid="{00000000-0005-0000-0000-0000F9070000}"/>
    <cellStyle name="Comma 4 2 2 2 8 2" xfId="6666" xr:uid="{00000000-0005-0000-0000-0000FA070000}"/>
    <cellStyle name="Comma 4 2 2 2 8 2 2" xfId="15116" xr:uid="{3594A370-BE22-4907-809A-DF910615B24D}"/>
    <cellStyle name="Comma 4 2 2 2 8 2 3" xfId="23563" xr:uid="{831B934E-00FD-47AC-8E06-00A12C8BAE5C}"/>
    <cellStyle name="Comma 4 2 2 2 8 2 4" xfId="32010" xr:uid="{11DEB4F9-0C34-4B90-AA55-C7D78ED665F1}"/>
    <cellStyle name="Comma 4 2 2 2 8 3" xfId="10898" xr:uid="{FB865A1D-0F66-4CAA-B513-340E4605980F}"/>
    <cellStyle name="Comma 4 2 2 2 8 4" xfId="19346" xr:uid="{85B7FEA9-52B2-496B-8EB8-454FD73FCE21}"/>
    <cellStyle name="Comma 4 2 2 2 8 5" xfId="27793" xr:uid="{A84834E5-FBAC-47FA-88F8-105FD164FD99}"/>
    <cellStyle name="Comma 4 2 2 2 9" xfId="2381" xr:uid="{00000000-0005-0000-0000-0000FB070000}"/>
    <cellStyle name="Comma 4 2 2 3" xfId="132" xr:uid="{00000000-0005-0000-0000-0000FC070000}"/>
    <cellStyle name="Comma 4 2 2 3 10" xfId="4604" xr:uid="{00000000-0005-0000-0000-0000FD070000}"/>
    <cellStyle name="Comma 4 2 2 3 10 2" xfId="13054" xr:uid="{8C1B7B71-A883-43E4-8049-257B0BC75425}"/>
    <cellStyle name="Comma 4 2 2 3 10 3" xfId="21501" xr:uid="{9F02547A-360F-47C5-8E08-4F0CAC2E58D6}"/>
    <cellStyle name="Comma 4 2 2 3 10 4" xfId="29948" xr:uid="{AB04476E-042B-4C04-9024-D80FEF927FA9}"/>
    <cellStyle name="Comma 4 2 2 3 11" xfId="8836" xr:uid="{9253061F-DD02-4A6B-9269-8ADFE36476B3}"/>
    <cellStyle name="Comma 4 2 2 3 12" xfId="17284" xr:uid="{C4DBE3A9-49F1-426E-B23A-FF33490E163E}"/>
    <cellStyle name="Comma 4 2 2 3 13" xfId="25731" xr:uid="{6C5E6553-0C61-440C-92F0-BE1A631C5B85}"/>
    <cellStyle name="Comma 4 2 2 3 2" xfId="133" xr:uid="{00000000-0005-0000-0000-0000FE070000}"/>
    <cellStyle name="Comma 4 2 2 3 2 10" xfId="8837" xr:uid="{E122E68B-EF12-468E-B20C-858A058FDD91}"/>
    <cellStyle name="Comma 4 2 2 3 2 11" xfId="17285" xr:uid="{474A3587-4306-4531-A300-5B5D6A9E7C70}"/>
    <cellStyle name="Comma 4 2 2 3 2 12" xfId="25732" xr:uid="{05E9B17D-155B-4B78-8F70-926650D0A463}"/>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A1FDDDF3-D54F-4C64-B219-22AC71C52C83}"/>
    <cellStyle name="Comma 4 2 2 3 2 2 2 2 3" xfId="24061" xr:uid="{AB7A78D4-F93A-45CB-92BA-AC452059F88E}"/>
    <cellStyle name="Comma 4 2 2 3 2 2 2 2 4" xfId="32508" xr:uid="{E0B61AE3-D773-4955-AC12-9A6C9B82A17A}"/>
    <cellStyle name="Comma 4 2 2 3 2 2 2 3" xfId="11396" xr:uid="{D8CD382A-0314-4BA1-A249-CEA37325019B}"/>
    <cellStyle name="Comma 4 2 2 3 2 2 2 4" xfId="19844" xr:uid="{522C2F08-FF11-4F35-9985-3B622D616118}"/>
    <cellStyle name="Comma 4 2 2 3 2 2 2 5" xfId="28291" xr:uid="{CB170025-1286-4FC3-AB51-91CFC58ED183}"/>
    <cellStyle name="Comma 4 2 2 3 2 2 3" xfId="5019" xr:uid="{00000000-0005-0000-0000-000002080000}"/>
    <cellStyle name="Comma 4 2 2 3 2 2 3 2" xfId="13469" xr:uid="{61766137-E924-41AE-9286-C28F36BEDE1C}"/>
    <cellStyle name="Comma 4 2 2 3 2 2 3 3" xfId="21916" xr:uid="{5472BE00-9B11-4444-88C5-1737A0AA3B6A}"/>
    <cellStyle name="Comma 4 2 2 3 2 2 3 4" xfId="30363" xr:uid="{AD9CCEBC-9787-4745-9D9B-BFC4EDA14770}"/>
    <cellStyle name="Comma 4 2 2 3 2 2 4" xfId="9251" xr:uid="{97C06317-AD09-4C57-A16D-67937475C4F1}"/>
    <cellStyle name="Comma 4 2 2 3 2 2 5" xfId="17699" xr:uid="{9B030CAB-1C2B-4D4E-93C7-F8958932DE8D}"/>
    <cellStyle name="Comma 4 2 2 3 2 2 6" xfId="26146" xr:uid="{2B87EDD6-6D74-4BA8-954C-3A68FF6B456D}"/>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19373459-C1DD-43F5-B60F-E18917C99222}"/>
    <cellStyle name="Comma 4 2 2 3 2 3 2 2 3" xfId="24474" xr:uid="{993539F8-1CB9-4F73-BB3C-48ACE7A83DA9}"/>
    <cellStyle name="Comma 4 2 2 3 2 3 2 2 4" xfId="32921" xr:uid="{7D95A4F4-9594-4C40-BB08-4F449D47B3E5}"/>
    <cellStyle name="Comma 4 2 2 3 2 3 2 3" xfId="11809" xr:uid="{1303D666-7F10-4C43-9BCE-70F494B2F08F}"/>
    <cellStyle name="Comma 4 2 2 3 2 3 2 4" xfId="20257" xr:uid="{D0DB6F42-0E3F-423E-AB62-92C93ABDA9AC}"/>
    <cellStyle name="Comma 4 2 2 3 2 3 2 5" xfId="28704" xr:uid="{01C46A5A-8A11-4968-B749-533AD32B6FA1}"/>
    <cellStyle name="Comma 4 2 2 3 2 3 3" xfId="5432" xr:uid="{00000000-0005-0000-0000-000006080000}"/>
    <cellStyle name="Comma 4 2 2 3 2 3 3 2" xfId="13882" xr:uid="{56DED2C1-AE29-426C-8E00-F45A89624EC2}"/>
    <cellStyle name="Comma 4 2 2 3 2 3 3 3" xfId="22329" xr:uid="{D83E9FC2-D6AB-4AC5-ABAC-0BA1BB69D46E}"/>
    <cellStyle name="Comma 4 2 2 3 2 3 3 4" xfId="30776" xr:uid="{CBAFEF5D-3F12-4B21-852B-4BE7EA53982F}"/>
    <cellStyle name="Comma 4 2 2 3 2 3 4" xfId="9664" xr:uid="{EC27EC6A-23F3-4104-A429-C82097B07AE2}"/>
    <cellStyle name="Comma 4 2 2 3 2 3 5" xfId="18112" xr:uid="{57317F3F-5D11-4E14-8121-953CB26A541E}"/>
    <cellStyle name="Comma 4 2 2 3 2 3 6" xfId="26559" xr:uid="{2B13683B-483F-4450-A082-00CCB3408684}"/>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FE573EA0-26F1-457F-89C2-924A3EEFF535}"/>
    <cellStyle name="Comma 4 2 2 3 2 4 2 2 3" xfId="24887" xr:uid="{44C3D494-65A8-4BEB-A798-EA5847C36D6B}"/>
    <cellStyle name="Comma 4 2 2 3 2 4 2 2 4" xfId="33334" xr:uid="{7D8E3936-498A-4ACF-BFCA-EAEF32B5380D}"/>
    <cellStyle name="Comma 4 2 2 3 2 4 2 3" xfId="12222" xr:uid="{7EF30F12-7209-489D-9DAA-7E9A277A1A01}"/>
    <cellStyle name="Comma 4 2 2 3 2 4 2 4" xfId="20670" xr:uid="{233FC745-6D28-4E1D-8FA6-32E146A80B7C}"/>
    <cellStyle name="Comma 4 2 2 3 2 4 2 5" xfId="29117" xr:uid="{DA47271A-025F-4D2D-A72E-AC9BCF37A8F6}"/>
    <cellStyle name="Comma 4 2 2 3 2 4 3" xfId="5845" xr:uid="{00000000-0005-0000-0000-00000A080000}"/>
    <cellStyle name="Comma 4 2 2 3 2 4 3 2" xfId="14295" xr:uid="{C85C80A7-4F83-4B58-8889-0589885F63CE}"/>
    <cellStyle name="Comma 4 2 2 3 2 4 3 3" xfId="22742" xr:uid="{B8A07642-A694-4619-A515-2B120BBD89D2}"/>
    <cellStyle name="Comma 4 2 2 3 2 4 3 4" xfId="31189" xr:uid="{0CD0ED0F-8103-4575-9DF8-5FEF4A0901DE}"/>
    <cellStyle name="Comma 4 2 2 3 2 4 4" xfId="10077" xr:uid="{6848AAAA-701C-4BE3-A944-8C02A3DBC834}"/>
    <cellStyle name="Comma 4 2 2 3 2 4 5" xfId="18525" xr:uid="{0335FD59-931E-47B7-BDCB-7021606BC03C}"/>
    <cellStyle name="Comma 4 2 2 3 2 4 6" xfId="26972" xr:uid="{1B7C8762-BDC6-4062-8C07-0B5C01152AF7}"/>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86DD0FD1-F94E-4BE4-9BDD-108A25E1636F}"/>
    <cellStyle name="Comma 4 2 2 3 2 5 2 2 3" xfId="25300" xr:uid="{C85EFEC7-DE30-4D40-A5F4-B7D8404C1672}"/>
    <cellStyle name="Comma 4 2 2 3 2 5 2 2 4" xfId="33747" xr:uid="{2AC20D6A-2A6A-4D26-9B4D-DF83968E8E59}"/>
    <cellStyle name="Comma 4 2 2 3 2 5 2 3" xfId="12635" xr:uid="{84DF041D-576F-42F1-914A-314D509350CF}"/>
    <cellStyle name="Comma 4 2 2 3 2 5 2 4" xfId="21083" xr:uid="{4D2B1E4F-AF70-4C34-887C-7AB9670D623C}"/>
    <cellStyle name="Comma 4 2 2 3 2 5 2 5" xfId="29530" xr:uid="{1708905A-0E4A-418E-9768-92C784DCC58B}"/>
    <cellStyle name="Comma 4 2 2 3 2 5 3" xfId="6258" xr:uid="{00000000-0005-0000-0000-00000E080000}"/>
    <cellStyle name="Comma 4 2 2 3 2 5 3 2" xfId="14708" xr:uid="{7956DA4C-2F87-489F-A118-30D1CABA739E}"/>
    <cellStyle name="Comma 4 2 2 3 2 5 3 3" xfId="23155" xr:uid="{208F74E4-EED3-4AE6-819D-7469B41F65A3}"/>
    <cellStyle name="Comma 4 2 2 3 2 5 3 4" xfId="31602" xr:uid="{5DB23FB0-2795-48AB-B305-C8AE10D8E4C0}"/>
    <cellStyle name="Comma 4 2 2 3 2 5 4" xfId="10490" xr:uid="{5CC6AA8C-9F94-4807-8A16-7406C2F3E8D2}"/>
    <cellStyle name="Comma 4 2 2 3 2 5 5" xfId="18938" xr:uid="{01BF5BBF-29F6-4B28-AD13-2496CDBE9DF6}"/>
    <cellStyle name="Comma 4 2 2 3 2 5 6" xfId="27385" xr:uid="{268561A4-5CD7-4700-B3EC-C22556D679CC}"/>
    <cellStyle name="Comma 4 2 2 3 2 6" xfId="2387" xr:uid="{00000000-0005-0000-0000-00000F080000}"/>
    <cellStyle name="Comma 4 2 2 3 2 6 2" xfId="6671" xr:uid="{00000000-0005-0000-0000-000010080000}"/>
    <cellStyle name="Comma 4 2 2 3 2 6 2 2" xfId="15121" xr:uid="{FDE64AC1-1B8B-49C9-BC17-E68CA32478FA}"/>
    <cellStyle name="Comma 4 2 2 3 2 6 2 3" xfId="23568" xr:uid="{0A51EBF4-8980-4530-B08E-2F8CBAB51BCE}"/>
    <cellStyle name="Comma 4 2 2 3 2 6 2 4" xfId="32015" xr:uid="{93C7B471-848B-4300-AC0A-67477A87CDBA}"/>
    <cellStyle name="Comma 4 2 2 3 2 6 3" xfId="10903" xr:uid="{0B055920-AF5D-436F-B025-88A65C362527}"/>
    <cellStyle name="Comma 4 2 2 3 2 6 4" xfId="19351" xr:uid="{602C3FA9-E02E-411F-A504-07736B3FA1A6}"/>
    <cellStyle name="Comma 4 2 2 3 2 6 5" xfId="27798" xr:uid="{37EA6A40-193C-40B6-A111-DA4A58EC5E94}"/>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65405AD7-47E7-4B12-A254-717300B1B41E}"/>
    <cellStyle name="Comma 4 2 2 3 2 8 2 3" xfId="23885" xr:uid="{B0D06DDC-7C77-4DE5-9C87-4AFF50ECA37F}"/>
    <cellStyle name="Comma 4 2 2 3 2 8 2 4" xfId="32332" xr:uid="{BE72D750-B30B-4B95-96B7-B0F58BDA1F7C}"/>
    <cellStyle name="Comma 4 2 2 3 2 8 3" xfId="11220" xr:uid="{C88D6B86-3608-4941-9ADB-A5DC89FDEAE1}"/>
    <cellStyle name="Comma 4 2 2 3 2 8 4" xfId="19668" xr:uid="{0342CB89-15BB-4469-B633-F1875D6E0C86}"/>
    <cellStyle name="Comma 4 2 2 3 2 8 5" xfId="28115" xr:uid="{BD6A6F0E-8787-42B3-B6A9-3C9A6EB6489E}"/>
    <cellStyle name="Comma 4 2 2 3 2 9" xfId="4605" xr:uid="{00000000-0005-0000-0000-000014080000}"/>
    <cellStyle name="Comma 4 2 2 3 2 9 2" xfId="13055" xr:uid="{62CDA2E7-8383-4BBC-B238-1395F8DDDFA2}"/>
    <cellStyle name="Comma 4 2 2 3 2 9 3" xfId="21502" xr:uid="{9656006A-237E-433C-8C52-7375E6763CAA}"/>
    <cellStyle name="Comma 4 2 2 3 2 9 4" xfId="29949" xr:uid="{CE3A110D-4D27-4E7F-9E8E-E20938DCAAC0}"/>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3DBE8CC7-9F6C-4DD2-88D6-A448F96AA6BC}"/>
    <cellStyle name="Comma 4 2 2 3 3 2 2 3" xfId="24060" xr:uid="{E884637D-C298-4383-B1B3-898F826B372C}"/>
    <cellStyle name="Comma 4 2 2 3 3 2 2 4" xfId="32507" xr:uid="{EA9B0E38-9CBA-4C56-A160-82AF273FBC88}"/>
    <cellStyle name="Comma 4 2 2 3 3 2 3" xfId="11395" xr:uid="{BA121939-4A14-4683-AA4D-BAF5542B423B}"/>
    <cellStyle name="Comma 4 2 2 3 3 2 4" xfId="19843" xr:uid="{9AE9FB50-3CB5-42B8-AA2B-EF28ADCCA2ED}"/>
    <cellStyle name="Comma 4 2 2 3 3 2 5" xfId="28290" xr:uid="{B169EB70-1F86-4EAC-B157-D9483B01E65C}"/>
    <cellStyle name="Comma 4 2 2 3 3 3" xfId="5018" xr:uid="{00000000-0005-0000-0000-000018080000}"/>
    <cellStyle name="Comma 4 2 2 3 3 3 2" xfId="13468" xr:uid="{2B69A1AF-A6A5-4795-8736-810041D8F08A}"/>
    <cellStyle name="Comma 4 2 2 3 3 3 3" xfId="21915" xr:uid="{06E2E350-189E-498B-9252-7B63098ACAE4}"/>
    <cellStyle name="Comma 4 2 2 3 3 3 4" xfId="30362" xr:uid="{9C105E5D-E65A-470E-857F-7D2D789D7E4A}"/>
    <cellStyle name="Comma 4 2 2 3 3 4" xfId="9250" xr:uid="{BC5BD1BD-60DA-4FEE-9990-1F3FC30F57DB}"/>
    <cellStyle name="Comma 4 2 2 3 3 5" xfId="17698" xr:uid="{0E54215C-07B9-495E-A2CF-B9F16A36AE1B}"/>
    <cellStyle name="Comma 4 2 2 3 3 6" xfId="26145" xr:uid="{DFCEC0B0-9BE9-422A-97BD-CF4B9EA42C55}"/>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FCC2B67B-8670-4C3C-BED3-BC68F3B4EC34}"/>
    <cellStyle name="Comma 4 2 2 3 4 2 2 3" xfId="24473" xr:uid="{482CD9B2-B594-45A8-A3A1-060E2D67F1DE}"/>
    <cellStyle name="Comma 4 2 2 3 4 2 2 4" xfId="32920" xr:uid="{840748E4-2BAC-42EF-AB7C-98DC0C0D3442}"/>
    <cellStyle name="Comma 4 2 2 3 4 2 3" xfId="11808" xr:uid="{4CC05D26-F4A1-421D-837E-476A5672E5F9}"/>
    <cellStyle name="Comma 4 2 2 3 4 2 4" xfId="20256" xr:uid="{F4154EE7-FC4A-4D31-92E7-24E70B744179}"/>
    <cellStyle name="Comma 4 2 2 3 4 2 5" xfId="28703" xr:uid="{040C8B5A-6E62-4A79-8F96-F70E4E8EB8EB}"/>
    <cellStyle name="Comma 4 2 2 3 4 3" xfId="5431" xr:uid="{00000000-0005-0000-0000-00001C080000}"/>
    <cellStyle name="Comma 4 2 2 3 4 3 2" xfId="13881" xr:uid="{B163AD34-AAA0-49E9-8584-7E9A0DA187E6}"/>
    <cellStyle name="Comma 4 2 2 3 4 3 3" xfId="22328" xr:uid="{39F87F28-25FE-4A60-9465-87804E7E621E}"/>
    <cellStyle name="Comma 4 2 2 3 4 3 4" xfId="30775" xr:uid="{8D616BD7-F266-4C0D-995B-76A6B06797B2}"/>
    <cellStyle name="Comma 4 2 2 3 4 4" xfId="9663" xr:uid="{7440E74B-DCF4-4625-9FB7-CCCBFB1C115D}"/>
    <cellStyle name="Comma 4 2 2 3 4 5" xfId="18111" xr:uid="{DB8F3F54-BFDE-4CE2-80A4-1D0E611A7B2B}"/>
    <cellStyle name="Comma 4 2 2 3 4 6" xfId="26558" xr:uid="{54E3D4F5-DA58-4108-AE75-B812D6B5E505}"/>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F90578A9-6350-489F-91AF-D997B310E122}"/>
    <cellStyle name="Comma 4 2 2 3 5 2 2 3" xfId="24886" xr:uid="{B060EBE8-4497-441F-B66E-D051F60FC489}"/>
    <cellStyle name="Comma 4 2 2 3 5 2 2 4" xfId="33333" xr:uid="{A61354BC-F7B9-472F-B460-D59491F4625E}"/>
    <cellStyle name="Comma 4 2 2 3 5 2 3" xfId="12221" xr:uid="{8CCB894F-1F4A-49E2-BDF6-6127D138C748}"/>
    <cellStyle name="Comma 4 2 2 3 5 2 4" xfId="20669" xr:uid="{3D9716CD-752E-4CA1-9343-44904F988F0A}"/>
    <cellStyle name="Comma 4 2 2 3 5 2 5" xfId="29116" xr:uid="{FE4E6D98-9662-4082-89FA-E44C46ED701D}"/>
    <cellStyle name="Comma 4 2 2 3 5 3" xfId="5844" xr:uid="{00000000-0005-0000-0000-000020080000}"/>
    <cellStyle name="Comma 4 2 2 3 5 3 2" xfId="14294" xr:uid="{80F24F0A-6E20-4843-909A-09D89A3C26C5}"/>
    <cellStyle name="Comma 4 2 2 3 5 3 3" xfId="22741" xr:uid="{0BDD7E2E-9F21-427F-9D09-8E45AEEC3778}"/>
    <cellStyle name="Comma 4 2 2 3 5 3 4" xfId="31188" xr:uid="{E30E2587-A3A8-4528-8BE5-1D36EA189108}"/>
    <cellStyle name="Comma 4 2 2 3 5 4" xfId="10076" xr:uid="{C92E3F60-E3EC-487F-A1EF-1811AC4F5396}"/>
    <cellStyle name="Comma 4 2 2 3 5 5" xfId="18524" xr:uid="{12BF8D71-AF8A-4869-8CFF-8D923FCCA55A}"/>
    <cellStyle name="Comma 4 2 2 3 5 6" xfId="26971" xr:uid="{731BC135-4A4B-4803-A6A5-E61AA5C31803}"/>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8EC8227F-8DD5-48F5-9257-63BAE1770BB1}"/>
    <cellStyle name="Comma 4 2 2 3 6 2 2 3" xfId="25299" xr:uid="{587DD455-86EE-4348-AC1F-8245C827DB98}"/>
    <cellStyle name="Comma 4 2 2 3 6 2 2 4" xfId="33746" xr:uid="{95E7B9E3-3555-44C1-B82F-DDB1236EAC09}"/>
    <cellStyle name="Comma 4 2 2 3 6 2 3" xfId="12634" xr:uid="{20DC34F1-0677-4393-866C-29BF436C662E}"/>
    <cellStyle name="Comma 4 2 2 3 6 2 4" xfId="21082" xr:uid="{C08D0D6A-4B7B-4F6C-8423-6B99369C0BA1}"/>
    <cellStyle name="Comma 4 2 2 3 6 2 5" xfId="29529" xr:uid="{FF50220C-FACD-4747-843F-628DDF7D74FA}"/>
    <cellStyle name="Comma 4 2 2 3 6 3" xfId="6257" xr:uid="{00000000-0005-0000-0000-000024080000}"/>
    <cellStyle name="Comma 4 2 2 3 6 3 2" xfId="14707" xr:uid="{E3F92CAE-7B20-4A72-9600-C445F859A091}"/>
    <cellStyle name="Comma 4 2 2 3 6 3 3" xfId="23154" xr:uid="{8118A45F-08D7-4A82-B500-7557EF7A9F32}"/>
    <cellStyle name="Comma 4 2 2 3 6 3 4" xfId="31601" xr:uid="{9351EBEF-E303-4D5F-9881-24124EECF068}"/>
    <cellStyle name="Comma 4 2 2 3 6 4" xfId="10489" xr:uid="{30E1B10E-C4DF-4476-9D8B-B198FCAB37D2}"/>
    <cellStyle name="Comma 4 2 2 3 6 5" xfId="18937" xr:uid="{42503B23-75C6-4CE0-BFAD-4F3652751029}"/>
    <cellStyle name="Comma 4 2 2 3 6 6" xfId="27384" xr:uid="{0906730B-0042-47D3-9B85-001C438E0488}"/>
    <cellStyle name="Comma 4 2 2 3 7" xfId="2386" xr:uid="{00000000-0005-0000-0000-000025080000}"/>
    <cellStyle name="Comma 4 2 2 3 7 2" xfId="6670" xr:uid="{00000000-0005-0000-0000-000026080000}"/>
    <cellStyle name="Comma 4 2 2 3 7 2 2" xfId="15120" xr:uid="{F2448540-D845-4B4F-820B-EC8428050AB8}"/>
    <cellStyle name="Comma 4 2 2 3 7 2 3" xfId="23567" xr:uid="{597BFDE4-82B4-455E-889F-4648E7BE41C7}"/>
    <cellStyle name="Comma 4 2 2 3 7 2 4" xfId="32014" xr:uid="{68F26FF5-3E3C-44F2-9508-046862EB85A2}"/>
    <cellStyle name="Comma 4 2 2 3 7 3" xfId="10902" xr:uid="{8B9A3872-A2D3-4C0F-9F9A-C0EB1B2C3BFA}"/>
    <cellStyle name="Comma 4 2 2 3 7 4" xfId="19350" xr:uid="{B4100DDE-B661-423E-902C-B2BB974F5823}"/>
    <cellStyle name="Comma 4 2 2 3 7 5" xfId="27797" xr:uid="{F554F16C-615F-484A-AE79-E116ABBCD4EC}"/>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A0334B38-F2B9-4DD6-9157-841F6A25EA89}"/>
    <cellStyle name="Comma 4 2 2 3 9 2 3" xfId="23884" xr:uid="{03EC4087-8556-40C2-BEF2-8216F5151BBA}"/>
    <cellStyle name="Comma 4 2 2 3 9 2 4" xfId="32331" xr:uid="{78A66C95-BBF3-44EC-958C-758F191B772E}"/>
    <cellStyle name="Comma 4 2 2 3 9 3" xfId="11219" xr:uid="{5127C5FC-AB7C-45B7-BCF6-85D5F0B372BC}"/>
    <cellStyle name="Comma 4 2 2 3 9 4" xfId="19667" xr:uid="{2A674F75-BACB-4302-A1C2-A3DC55863302}"/>
    <cellStyle name="Comma 4 2 2 3 9 5" xfId="28114" xr:uid="{A14D1C01-8332-45A7-8CDE-49677A81B0FA}"/>
    <cellStyle name="Comma 4 2 2 4" xfId="134" xr:uid="{00000000-0005-0000-0000-00002A080000}"/>
    <cellStyle name="Comma 4 2 2 4 10" xfId="8838" xr:uid="{EC33EAD9-35BF-4C24-9ACB-374E76142067}"/>
    <cellStyle name="Comma 4 2 2 4 11" xfId="17286" xr:uid="{012C99A8-5015-47E2-99C2-B7A2E694F8C1}"/>
    <cellStyle name="Comma 4 2 2 4 12" xfId="25733" xr:uid="{215C2959-6B2E-4E27-92D7-E99C0499E829}"/>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98C9891A-B3D8-4D70-B852-56FBE1EFDC44}"/>
    <cellStyle name="Comma 4 2 2 4 2 2 2 3" xfId="24062" xr:uid="{A032583B-0D6F-43F4-B422-749B6F4983A3}"/>
    <cellStyle name="Comma 4 2 2 4 2 2 2 4" xfId="32509" xr:uid="{A861452D-50F5-4A4F-AF8B-7F5FD01D25CB}"/>
    <cellStyle name="Comma 4 2 2 4 2 2 3" xfId="11397" xr:uid="{89ED2246-7DAD-4115-BCC3-720C9F6A79EC}"/>
    <cellStyle name="Comma 4 2 2 4 2 2 4" xfId="19845" xr:uid="{130EBE1F-7C3C-42BB-8A7C-049DCF7DB2EA}"/>
    <cellStyle name="Comma 4 2 2 4 2 2 5" xfId="28292" xr:uid="{A74797D4-2128-4FA8-AD39-B9CB23C3C849}"/>
    <cellStyle name="Comma 4 2 2 4 2 3" xfId="5020" xr:uid="{00000000-0005-0000-0000-00002E080000}"/>
    <cellStyle name="Comma 4 2 2 4 2 3 2" xfId="13470" xr:uid="{78FAC978-963E-4AF2-8D3E-710072F7A56D}"/>
    <cellStyle name="Comma 4 2 2 4 2 3 3" xfId="21917" xr:uid="{CCEC5FBC-936D-4EDA-B7CB-1997C0A002D5}"/>
    <cellStyle name="Comma 4 2 2 4 2 3 4" xfId="30364" xr:uid="{62A44C34-3ADD-46D7-9D44-FCD46F6211C3}"/>
    <cellStyle name="Comma 4 2 2 4 2 4" xfId="9252" xr:uid="{8BB29114-602F-449F-B685-41CAA3BE22AA}"/>
    <cellStyle name="Comma 4 2 2 4 2 5" xfId="17700" xr:uid="{C893D6B7-2422-4BA8-99DB-96CCF9B72A01}"/>
    <cellStyle name="Comma 4 2 2 4 2 6" xfId="26147" xr:uid="{1AA5AD61-D8FE-4AB8-91AC-804CC45BED60}"/>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207FF38D-B025-43A8-8FEE-2C2078CA9E38}"/>
    <cellStyle name="Comma 4 2 2 4 3 2 2 3" xfId="24475" xr:uid="{2CABC044-556B-42F3-95C4-637D2AB080E8}"/>
    <cellStyle name="Comma 4 2 2 4 3 2 2 4" xfId="32922" xr:uid="{947EC895-CB5A-4B9E-BBC6-AFF998E656CD}"/>
    <cellStyle name="Comma 4 2 2 4 3 2 3" xfId="11810" xr:uid="{5ACFDC75-9665-4C9D-BF9C-893E9928D846}"/>
    <cellStyle name="Comma 4 2 2 4 3 2 4" xfId="20258" xr:uid="{90BA20E0-2A59-43A0-BA1D-477372E3C13E}"/>
    <cellStyle name="Comma 4 2 2 4 3 2 5" xfId="28705" xr:uid="{0F0D6607-B0E9-4387-9A05-D61247125BD8}"/>
    <cellStyle name="Comma 4 2 2 4 3 3" xfId="5433" xr:uid="{00000000-0005-0000-0000-000032080000}"/>
    <cellStyle name="Comma 4 2 2 4 3 3 2" xfId="13883" xr:uid="{95EE5592-0C7F-41AB-8944-0BA926118574}"/>
    <cellStyle name="Comma 4 2 2 4 3 3 3" xfId="22330" xr:uid="{56CBCF55-53D9-4124-9DC2-6332BAC22637}"/>
    <cellStyle name="Comma 4 2 2 4 3 3 4" xfId="30777" xr:uid="{5500D6C9-90B2-4F52-A253-47300E13855D}"/>
    <cellStyle name="Comma 4 2 2 4 3 4" xfId="9665" xr:uid="{236157C4-6421-4705-B589-99520CA2262A}"/>
    <cellStyle name="Comma 4 2 2 4 3 5" xfId="18113" xr:uid="{9AE5C849-32B5-443D-A6C0-F5FAB130F058}"/>
    <cellStyle name="Comma 4 2 2 4 3 6" xfId="26560" xr:uid="{183E8DAD-18A0-4C15-96D9-3CA9D783B420}"/>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28F7621C-7BE9-4BE1-9833-86FC51DDE42F}"/>
    <cellStyle name="Comma 4 2 2 4 4 2 2 3" xfId="24888" xr:uid="{311B19DA-84EE-45E9-8327-7090F025F4F9}"/>
    <cellStyle name="Comma 4 2 2 4 4 2 2 4" xfId="33335" xr:uid="{1917501C-D34D-437B-897E-EEDC352494FF}"/>
    <cellStyle name="Comma 4 2 2 4 4 2 3" xfId="12223" xr:uid="{8E8CC6FD-A337-40E7-808F-F032C26FCA5A}"/>
    <cellStyle name="Comma 4 2 2 4 4 2 4" xfId="20671" xr:uid="{86725AD6-77AB-44B2-BC50-C76CCA74E664}"/>
    <cellStyle name="Comma 4 2 2 4 4 2 5" xfId="29118" xr:uid="{D53FF08C-3086-426E-A6A8-71FEC58766BF}"/>
    <cellStyle name="Comma 4 2 2 4 4 3" xfId="5846" xr:uid="{00000000-0005-0000-0000-000036080000}"/>
    <cellStyle name="Comma 4 2 2 4 4 3 2" xfId="14296" xr:uid="{FB28AE09-B2F7-4A24-A3F5-976461CCF64B}"/>
    <cellStyle name="Comma 4 2 2 4 4 3 3" xfId="22743" xr:uid="{36F3D6CC-B620-4C38-BBE1-EAC868FB541B}"/>
    <cellStyle name="Comma 4 2 2 4 4 3 4" xfId="31190" xr:uid="{23C1252B-63C3-447F-B102-095757B28718}"/>
    <cellStyle name="Comma 4 2 2 4 4 4" xfId="10078" xr:uid="{39C9ABF1-0E05-4F39-A26E-6CA019DB88F4}"/>
    <cellStyle name="Comma 4 2 2 4 4 5" xfId="18526" xr:uid="{4C0DB91A-0862-48B4-9A6B-FA6C9DE1538A}"/>
    <cellStyle name="Comma 4 2 2 4 4 6" xfId="26973" xr:uid="{DC67D711-8D26-43CE-9537-C142B79F8A8F}"/>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5EA1B7DD-3486-40D6-9BA6-B176FFEB7A00}"/>
    <cellStyle name="Comma 4 2 2 4 5 2 2 3" xfId="25301" xr:uid="{28E230C9-1513-49BE-AE96-F7A5ADE95FFF}"/>
    <cellStyle name="Comma 4 2 2 4 5 2 2 4" xfId="33748" xr:uid="{9C96FA8D-D4E2-47DC-AA15-1A055382BCA4}"/>
    <cellStyle name="Comma 4 2 2 4 5 2 3" xfId="12636" xr:uid="{CE9DCF38-6646-411B-991A-6C4191092C6B}"/>
    <cellStyle name="Comma 4 2 2 4 5 2 4" xfId="21084" xr:uid="{65B73F74-E379-4F11-A88B-D63DB137DD05}"/>
    <cellStyle name="Comma 4 2 2 4 5 2 5" xfId="29531" xr:uid="{42CC44B7-49E6-4383-9EF2-4E653E2E5B65}"/>
    <cellStyle name="Comma 4 2 2 4 5 3" xfId="6259" xr:uid="{00000000-0005-0000-0000-00003A080000}"/>
    <cellStyle name="Comma 4 2 2 4 5 3 2" xfId="14709" xr:uid="{FBC61F44-90D5-4A0E-B0EE-A5D664A6F969}"/>
    <cellStyle name="Comma 4 2 2 4 5 3 3" xfId="23156" xr:uid="{A58E66EC-AB2C-4EB2-8D02-AAD3DEC31720}"/>
    <cellStyle name="Comma 4 2 2 4 5 3 4" xfId="31603" xr:uid="{3859EA41-EE99-43A5-9E2B-90166C17F519}"/>
    <cellStyle name="Comma 4 2 2 4 5 4" xfId="10491" xr:uid="{1448AF0F-4FF4-467B-BD4A-044B67D6E072}"/>
    <cellStyle name="Comma 4 2 2 4 5 5" xfId="18939" xr:uid="{CC7879C4-0A25-41F4-B6A7-E72C346DF3B8}"/>
    <cellStyle name="Comma 4 2 2 4 5 6" xfId="27386" xr:uid="{25796ACE-F4FA-4CE5-A792-9B0E7645CC30}"/>
    <cellStyle name="Comma 4 2 2 4 6" xfId="2388" xr:uid="{00000000-0005-0000-0000-00003B080000}"/>
    <cellStyle name="Comma 4 2 2 4 6 2" xfId="6672" xr:uid="{00000000-0005-0000-0000-00003C080000}"/>
    <cellStyle name="Comma 4 2 2 4 6 2 2" xfId="15122" xr:uid="{4474473E-5698-4659-9A2F-524FBB6A145F}"/>
    <cellStyle name="Comma 4 2 2 4 6 2 3" xfId="23569" xr:uid="{F14AF30A-8102-4CFC-95AE-CEEF241E8601}"/>
    <cellStyle name="Comma 4 2 2 4 6 2 4" xfId="32016" xr:uid="{16AB76D9-E07C-4EFA-9550-8CBDEDB507E2}"/>
    <cellStyle name="Comma 4 2 2 4 6 3" xfId="10904" xr:uid="{06B6F76F-94A9-4582-9126-EF4CBB912A53}"/>
    <cellStyle name="Comma 4 2 2 4 6 4" xfId="19352" xr:uid="{954CAE3A-7172-40E6-86A2-EF293D206812}"/>
    <cellStyle name="Comma 4 2 2 4 6 5" xfId="27799" xr:uid="{CB563DC5-122A-4E28-BEB0-5DA46B16D695}"/>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5915661A-31C5-4975-85B4-18FA109D4585}"/>
    <cellStyle name="Comma 4 2 2 4 8 2 3" xfId="23886" xr:uid="{60E7EFC2-B3AF-4C98-AF6C-1132F8EF6AAA}"/>
    <cellStyle name="Comma 4 2 2 4 8 2 4" xfId="32333" xr:uid="{B5652523-CEA6-4B37-BD3A-F8F1F852A408}"/>
    <cellStyle name="Comma 4 2 2 4 8 3" xfId="11221" xr:uid="{A439E34A-A0B4-474F-A6F3-BFB12FD47E98}"/>
    <cellStyle name="Comma 4 2 2 4 8 4" xfId="19669" xr:uid="{30B1E432-2D40-4DFF-BCDE-53525FEE45FB}"/>
    <cellStyle name="Comma 4 2 2 4 8 5" xfId="28116" xr:uid="{33BD9196-9BED-4EAD-BC8D-AE204651A104}"/>
    <cellStyle name="Comma 4 2 2 4 9" xfId="4606" xr:uid="{00000000-0005-0000-0000-000040080000}"/>
    <cellStyle name="Comma 4 2 2 4 9 2" xfId="13056" xr:uid="{6224D395-8721-45C0-BF5E-D438CC483CE0}"/>
    <cellStyle name="Comma 4 2 2 4 9 3" xfId="21503" xr:uid="{E789502D-DA59-482D-8FB0-7BE2B4C36A1D}"/>
    <cellStyle name="Comma 4 2 2 4 9 4" xfId="29950" xr:uid="{073A5B70-F0C0-4527-A2BD-8F33929E4FC0}"/>
    <cellStyle name="Comma 4 2 2 5" xfId="135" xr:uid="{00000000-0005-0000-0000-000041080000}"/>
    <cellStyle name="Comma 4 2 2 5 10" xfId="8839" xr:uid="{C368D136-73C9-4A61-8205-034F27AF8063}"/>
    <cellStyle name="Comma 4 2 2 5 11" xfId="17287" xr:uid="{72D8D5CC-2DF2-4C27-9F47-3EA863B914E8}"/>
    <cellStyle name="Comma 4 2 2 5 12" xfId="25734" xr:uid="{89370D1D-44C6-4112-B9DE-2C6A04663C73}"/>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F26882D2-F5F5-4A65-9508-B3D1D2C98E56}"/>
    <cellStyle name="Comma 4 2 2 5 2 2 2 3" xfId="24063" xr:uid="{38CC89E9-E1EE-432B-A1D1-E60BE1F621EB}"/>
    <cellStyle name="Comma 4 2 2 5 2 2 2 4" xfId="32510" xr:uid="{741BD529-1627-423E-8533-FF69E1FF7B4C}"/>
    <cellStyle name="Comma 4 2 2 5 2 2 3" xfId="11398" xr:uid="{08D7E81E-3F1F-4AD9-BB7C-688F06886818}"/>
    <cellStyle name="Comma 4 2 2 5 2 2 4" xfId="19846" xr:uid="{B3D6510C-51F9-4F0D-8401-99A621AABD11}"/>
    <cellStyle name="Comma 4 2 2 5 2 2 5" xfId="28293" xr:uid="{E3BE2E5F-2AC1-4B8C-BEF8-2E9291271DD3}"/>
    <cellStyle name="Comma 4 2 2 5 2 3" xfId="5021" xr:uid="{00000000-0005-0000-0000-000045080000}"/>
    <cellStyle name="Comma 4 2 2 5 2 3 2" xfId="13471" xr:uid="{CD06FCBA-6678-4A2E-8940-42A76C6024DC}"/>
    <cellStyle name="Comma 4 2 2 5 2 3 3" xfId="21918" xr:uid="{3ACADF96-267C-4979-B8B1-DE5B521C4FD5}"/>
    <cellStyle name="Comma 4 2 2 5 2 3 4" xfId="30365" xr:uid="{8E38D8FE-DC69-4D6D-9379-084F128BC6E7}"/>
    <cellStyle name="Comma 4 2 2 5 2 4" xfId="9253" xr:uid="{49696284-971F-4621-A8D5-D7213BAFB02F}"/>
    <cellStyle name="Comma 4 2 2 5 2 5" xfId="17701" xr:uid="{FA80D195-0959-487B-BC26-26FB74C7F448}"/>
    <cellStyle name="Comma 4 2 2 5 2 6" xfId="26148" xr:uid="{BB329D8D-A294-4075-8665-70648EA8083C}"/>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9CB90D6D-B464-445C-BA1D-051FA1E7E6B1}"/>
    <cellStyle name="Comma 4 2 2 5 3 2 2 3" xfId="24476" xr:uid="{FCB06350-A253-411E-99BE-738D0B030CF0}"/>
    <cellStyle name="Comma 4 2 2 5 3 2 2 4" xfId="32923" xr:uid="{298C5306-56AE-4610-95A5-70D68B31C4C3}"/>
    <cellStyle name="Comma 4 2 2 5 3 2 3" xfId="11811" xr:uid="{28C603D7-0C0C-46AC-A93D-A9395724CEC6}"/>
    <cellStyle name="Comma 4 2 2 5 3 2 4" xfId="20259" xr:uid="{85B10CE4-03F3-443F-85D4-959748CE4EA3}"/>
    <cellStyle name="Comma 4 2 2 5 3 2 5" xfId="28706" xr:uid="{044C8E5B-AE24-4B79-AEE8-0C2F7F5609C7}"/>
    <cellStyle name="Comma 4 2 2 5 3 3" xfId="5434" xr:uid="{00000000-0005-0000-0000-000049080000}"/>
    <cellStyle name="Comma 4 2 2 5 3 3 2" xfId="13884" xr:uid="{A5E185B6-BFF3-4D7C-B78A-AC4E08206CB6}"/>
    <cellStyle name="Comma 4 2 2 5 3 3 3" xfId="22331" xr:uid="{71ABE247-5AFB-4D97-98D7-ADA2DC68F7FC}"/>
    <cellStyle name="Comma 4 2 2 5 3 3 4" xfId="30778" xr:uid="{E42D4D4B-6E34-4AF8-B4D3-547EBF0A1350}"/>
    <cellStyle name="Comma 4 2 2 5 3 4" xfId="9666" xr:uid="{6DB6405D-7EEA-4AD9-94C5-B406EC4B22EB}"/>
    <cellStyle name="Comma 4 2 2 5 3 5" xfId="18114" xr:uid="{4E05D9A7-80F9-4A07-B093-9FD26EEDE52A}"/>
    <cellStyle name="Comma 4 2 2 5 3 6" xfId="26561" xr:uid="{E218CEFB-B213-41E5-8D62-6DDD7A851EDB}"/>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5CB79425-A089-45AE-BFFA-B07052131442}"/>
    <cellStyle name="Comma 4 2 2 5 4 2 2 3" xfId="24889" xr:uid="{B7320983-06A3-4C2A-9653-B0DC6109E419}"/>
    <cellStyle name="Comma 4 2 2 5 4 2 2 4" xfId="33336" xr:uid="{0963E686-E562-4DA7-9BA3-2ED91D0D360E}"/>
    <cellStyle name="Comma 4 2 2 5 4 2 3" xfId="12224" xr:uid="{1896C126-9CD8-4D9A-90D7-6CD633716FA6}"/>
    <cellStyle name="Comma 4 2 2 5 4 2 4" xfId="20672" xr:uid="{1ADCD272-CD38-4E3C-853D-7B0C49D714A7}"/>
    <cellStyle name="Comma 4 2 2 5 4 2 5" xfId="29119" xr:uid="{4E0737EA-4837-4FAC-B4EE-B6FE53CF4051}"/>
    <cellStyle name="Comma 4 2 2 5 4 3" xfId="5847" xr:uid="{00000000-0005-0000-0000-00004D080000}"/>
    <cellStyle name="Comma 4 2 2 5 4 3 2" xfId="14297" xr:uid="{075F6DB4-F390-49A6-90E9-1ADD048D63DF}"/>
    <cellStyle name="Comma 4 2 2 5 4 3 3" xfId="22744" xr:uid="{0A040C5D-2312-4023-AA2E-00F6F629F0EA}"/>
    <cellStyle name="Comma 4 2 2 5 4 3 4" xfId="31191" xr:uid="{971E9370-6F4F-49F6-A873-F4035EB27D97}"/>
    <cellStyle name="Comma 4 2 2 5 4 4" xfId="10079" xr:uid="{BF4E8E10-21BB-4850-90D5-0B2AAD2899DE}"/>
    <cellStyle name="Comma 4 2 2 5 4 5" xfId="18527" xr:uid="{89980C39-2E2C-44C9-9C5C-A190D3D06465}"/>
    <cellStyle name="Comma 4 2 2 5 4 6" xfId="26974" xr:uid="{0B93E60B-9D8C-4513-913D-D9439C8C6F34}"/>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8D804988-FF46-43BD-844F-82106DA22124}"/>
    <cellStyle name="Comma 4 2 2 5 5 2 2 3" xfId="25302" xr:uid="{10EA933A-C3C7-4DA7-BFCD-536A3FEFFB37}"/>
    <cellStyle name="Comma 4 2 2 5 5 2 2 4" xfId="33749" xr:uid="{50CE7516-3C42-4634-A0C8-DF13C4188FAF}"/>
    <cellStyle name="Comma 4 2 2 5 5 2 3" xfId="12637" xr:uid="{9CA70E56-C646-4FE8-AFC5-43F0156A33F6}"/>
    <cellStyle name="Comma 4 2 2 5 5 2 4" xfId="21085" xr:uid="{4B003CA1-6981-47FC-A2FD-BDF71BD6D9BD}"/>
    <cellStyle name="Comma 4 2 2 5 5 2 5" xfId="29532" xr:uid="{25C834E9-0B7C-47F9-BACB-C6479FB94DE3}"/>
    <cellStyle name="Comma 4 2 2 5 5 3" xfId="6260" xr:uid="{00000000-0005-0000-0000-000051080000}"/>
    <cellStyle name="Comma 4 2 2 5 5 3 2" xfId="14710" xr:uid="{76F5E341-2815-44A2-87CD-4163B900E42A}"/>
    <cellStyle name="Comma 4 2 2 5 5 3 3" xfId="23157" xr:uid="{0BCC92A7-23B4-4722-A195-AB1C743AE2EB}"/>
    <cellStyle name="Comma 4 2 2 5 5 3 4" xfId="31604" xr:uid="{5DD51248-4578-46D7-A4C4-8233BBA0DDCB}"/>
    <cellStyle name="Comma 4 2 2 5 5 4" xfId="10492" xr:uid="{C4B96C5A-3DC0-495E-BF61-8DF88FD8B761}"/>
    <cellStyle name="Comma 4 2 2 5 5 5" xfId="18940" xr:uid="{00212F9D-5BE5-4483-BA78-3368C8C79619}"/>
    <cellStyle name="Comma 4 2 2 5 5 6" xfId="27387" xr:uid="{6757291F-3C22-4E61-AB65-57A456E145E4}"/>
    <cellStyle name="Comma 4 2 2 5 6" xfId="2389" xr:uid="{00000000-0005-0000-0000-000052080000}"/>
    <cellStyle name="Comma 4 2 2 5 6 2" xfId="6673" xr:uid="{00000000-0005-0000-0000-000053080000}"/>
    <cellStyle name="Comma 4 2 2 5 6 2 2" xfId="15123" xr:uid="{80D96891-D12A-4A9B-9957-E8FA152371F2}"/>
    <cellStyle name="Comma 4 2 2 5 6 2 3" xfId="23570" xr:uid="{A1565458-36D8-4651-AFFD-1CD603A37EFF}"/>
    <cellStyle name="Comma 4 2 2 5 6 2 4" xfId="32017" xr:uid="{13916302-1831-460F-A6AD-561073ACB036}"/>
    <cellStyle name="Comma 4 2 2 5 6 3" xfId="10905" xr:uid="{9BE42B04-E953-4E75-A705-D5D98DCE260D}"/>
    <cellStyle name="Comma 4 2 2 5 6 4" xfId="19353" xr:uid="{C4C9A5AB-038E-4E66-A47E-60AED573EC0F}"/>
    <cellStyle name="Comma 4 2 2 5 6 5" xfId="27800" xr:uid="{8A7D4855-6A5C-4D03-B372-3BD0AC8E2079}"/>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4D3A1F42-AEA5-47C5-B860-58014681B5C5}"/>
    <cellStyle name="Comma 4 2 2 5 8 2 3" xfId="23887" xr:uid="{323FFC32-0933-4C62-9CF4-0629CA02EC1D}"/>
    <cellStyle name="Comma 4 2 2 5 8 2 4" xfId="32334" xr:uid="{BD1ACA73-F14A-4A64-926C-97C98E7B2A58}"/>
    <cellStyle name="Comma 4 2 2 5 8 3" xfId="11222" xr:uid="{38AC825B-162A-4B8F-86BD-06A03285C618}"/>
    <cellStyle name="Comma 4 2 2 5 8 4" xfId="19670" xr:uid="{F0380E92-BA78-45F3-AF34-AFDE0FDEB6F6}"/>
    <cellStyle name="Comma 4 2 2 5 8 5" xfId="28117" xr:uid="{67A9D91F-D008-4C23-A680-37C94DF901BB}"/>
    <cellStyle name="Comma 4 2 2 5 9" xfId="4607" xr:uid="{00000000-0005-0000-0000-000057080000}"/>
    <cellStyle name="Comma 4 2 2 5 9 2" xfId="13057" xr:uid="{E4D975CD-40B0-4385-94AA-757D6BA42A1B}"/>
    <cellStyle name="Comma 4 2 2 5 9 3" xfId="21504" xr:uid="{DB6580C6-B1F9-4815-AFBE-5D5B2510067B}"/>
    <cellStyle name="Comma 4 2 2 5 9 4" xfId="29951" xr:uid="{88D1CD8B-25C4-4663-A555-F79F1344F8E1}"/>
    <cellStyle name="Comma 4 2 3" xfId="136" xr:uid="{00000000-0005-0000-0000-000058080000}"/>
    <cellStyle name="Comma 4 2 3 10" xfId="2768" xr:uid="{00000000-0005-0000-0000-000059080000}"/>
    <cellStyle name="Comma 4 2 3 10 2" xfId="6991" xr:uid="{00000000-0005-0000-0000-00005A080000}"/>
    <cellStyle name="Comma 4 2 3 10 2 2" xfId="15441" xr:uid="{4F624C9C-C40A-4D7D-8758-167FD818AE9A}"/>
    <cellStyle name="Comma 4 2 3 10 2 3" xfId="23888" xr:uid="{1A965FD9-2456-4D3C-BCB0-0465BE5F6167}"/>
    <cellStyle name="Comma 4 2 3 10 2 4" xfId="32335" xr:uid="{C584606B-860E-47AC-9AB1-C76A0DA9F4F2}"/>
    <cellStyle name="Comma 4 2 3 10 3" xfId="11223" xr:uid="{A4DA2E9D-80A3-4F39-A585-BA5C1B658D71}"/>
    <cellStyle name="Comma 4 2 3 10 4" xfId="19671" xr:uid="{8A8DD810-A578-4298-99F0-64A9BC786227}"/>
    <cellStyle name="Comma 4 2 3 10 5" xfId="28118" xr:uid="{D028A9A5-AA0D-4946-81F5-72B1586C23CC}"/>
    <cellStyle name="Comma 4 2 3 11" xfId="4608" xr:uid="{00000000-0005-0000-0000-00005B080000}"/>
    <cellStyle name="Comma 4 2 3 11 2" xfId="13058" xr:uid="{033F70CE-5131-47C2-89D9-7FEFB8E8DBD4}"/>
    <cellStyle name="Comma 4 2 3 11 3" xfId="21505" xr:uid="{8C6B46D4-1BF8-40F1-AAE7-A32044B334D3}"/>
    <cellStyle name="Comma 4 2 3 11 4" xfId="29952" xr:uid="{42197A69-9724-4567-AFCE-11814708DEBA}"/>
    <cellStyle name="Comma 4 2 3 12" xfId="8840" xr:uid="{22A438DA-623B-4D38-B46D-DFB8324DC805}"/>
    <cellStyle name="Comma 4 2 3 13" xfId="17288" xr:uid="{5DC5BCA9-E75C-4E24-9695-B327AEBB2AE8}"/>
    <cellStyle name="Comma 4 2 3 14" xfId="25735" xr:uid="{7D9B72A1-BF3A-49FC-BBDD-9E4B33D20929}"/>
    <cellStyle name="Comma 4 2 3 2" xfId="137" xr:uid="{00000000-0005-0000-0000-00005C080000}"/>
    <cellStyle name="Comma 4 2 3 2 10" xfId="4609" xr:uid="{00000000-0005-0000-0000-00005D080000}"/>
    <cellStyle name="Comma 4 2 3 2 10 2" xfId="13059" xr:uid="{BB6A73EF-AE84-43F9-9B04-77626F892508}"/>
    <cellStyle name="Comma 4 2 3 2 10 3" xfId="21506" xr:uid="{CAFC9D61-A36C-4FCE-9826-B4A963005747}"/>
    <cellStyle name="Comma 4 2 3 2 10 4" xfId="29953" xr:uid="{3B510C44-3ED4-4EB1-A726-60A3A80573F6}"/>
    <cellStyle name="Comma 4 2 3 2 11" xfId="8841" xr:uid="{63F447DF-7851-4AE8-979E-980C004D702E}"/>
    <cellStyle name="Comma 4 2 3 2 12" xfId="17289" xr:uid="{F04B43D9-9681-4E20-818E-218F944869B4}"/>
    <cellStyle name="Comma 4 2 3 2 13" xfId="25736" xr:uid="{CAC9820E-A479-4089-AB0C-3912BF515704}"/>
    <cellStyle name="Comma 4 2 3 2 2" xfId="138" xr:uid="{00000000-0005-0000-0000-00005E080000}"/>
    <cellStyle name="Comma 4 2 3 2 2 10" xfId="8842" xr:uid="{A7F8F338-2AA0-4DF8-8287-200567AFAA82}"/>
    <cellStyle name="Comma 4 2 3 2 2 11" xfId="17290" xr:uid="{1ACB8A94-7F36-4253-AE07-1FB8B58EB90C}"/>
    <cellStyle name="Comma 4 2 3 2 2 12" xfId="25737" xr:uid="{A348D9C8-82EF-49FA-BBDD-8E2D81D83E12}"/>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DA2D05EF-A2D4-416D-ACB2-2A92A49DE8AF}"/>
    <cellStyle name="Comma 4 2 3 2 2 2 2 2 3" xfId="24066" xr:uid="{DCBFD6AA-E8E4-41FE-93DB-4D8D85D66F6A}"/>
    <cellStyle name="Comma 4 2 3 2 2 2 2 2 4" xfId="32513" xr:uid="{D0A4100D-9CE8-4941-8319-AE246E97D871}"/>
    <cellStyle name="Comma 4 2 3 2 2 2 2 3" xfId="11401" xr:uid="{F85D089E-84DD-42F1-9EED-1E11B60FBC72}"/>
    <cellStyle name="Comma 4 2 3 2 2 2 2 4" xfId="19849" xr:uid="{F339DA45-EC25-4059-BA77-ADFCFCE20962}"/>
    <cellStyle name="Comma 4 2 3 2 2 2 2 5" xfId="28296" xr:uid="{E5B7CAE9-0728-4D4A-A1CE-A924A9E39D88}"/>
    <cellStyle name="Comma 4 2 3 2 2 2 3" xfId="5024" xr:uid="{00000000-0005-0000-0000-000062080000}"/>
    <cellStyle name="Comma 4 2 3 2 2 2 3 2" xfId="13474" xr:uid="{72A9F5FB-1DE7-4E68-B10D-223760F2F06E}"/>
    <cellStyle name="Comma 4 2 3 2 2 2 3 3" xfId="21921" xr:uid="{E7F3E516-9547-4B6F-A889-214DCADD8A73}"/>
    <cellStyle name="Comma 4 2 3 2 2 2 3 4" xfId="30368" xr:uid="{F93C6A52-85AA-4955-91F1-5B30984D00E3}"/>
    <cellStyle name="Comma 4 2 3 2 2 2 4" xfId="9256" xr:uid="{019839E6-BC2A-433E-B8E5-8A27B0EE4FCD}"/>
    <cellStyle name="Comma 4 2 3 2 2 2 5" xfId="17704" xr:uid="{5A05BD42-5B5A-47E3-833F-6C29318FBBAE}"/>
    <cellStyle name="Comma 4 2 3 2 2 2 6" xfId="26151" xr:uid="{45E8A238-3B60-42F5-B21D-92841E9DA014}"/>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5D6AF578-0F24-4550-B814-E7E5EA858C6E}"/>
    <cellStyle name="Comma 4 2 3 2 2 3 2 2 3" xfId="24479" xr:uid="{DB12F8A3-3DD4-49E2-B29D-25F25273654F}"/>
    <cellStyle name="Comma 4 2 3 2 2 3 2 2 4" xfId="32926" xr:uid="{A7E9B0C0-C48D-40F6-9EE8-3ABB1B70478B}"/>
    <cellStyle name="Comma 4 2 3 2 2 3 2 3" xfId="11814" xr:uid="{09262E09-F35A-4A57-934E-6315BD043DBE}"/>
    <cellStyle name="Comma 4 2 3 2 2 3 2 4" xfId="20262" xr:uid="{41F5F0CA-982E-43A7-B5C6-F42E8B04D262}"/>
    <cellStyle name="Comma 4 2 3 2 2 3 2 5" xfId="28709" xr:uid="{5707DD97-17D9-48A7-AF68-086530A7D594}"/>
    <cellStyle name="Comma 4 2 3 2 2 3 3" xfId="5437" xr:uid="{00000000-0005-0000-0000-000066080000}"/>
    <cellStyle name="Comma 4 2 3 2 2 3 3 2" xfId="13887" xr:uid="{3CCDCB35-8159-46C1-8723-731457B54A96}"/>
    <cellStyle name="Comma 4 2 3 2 2 3 3 3" xfId="22334" xr:uid="{A1FCF495-5D70-4F10-B75B-C6DCCC207191}"/>
    <cellStyle name="Comma 4 2 3 2 2 3 3 4" xfId="30781" xr:uid="{0A4141DC-6C64-4FD1-BD9F-0CC78289FA32}"/>
    <cellStyle name="Comma 4 2 3 2 2 3 4" xfId="9669" xr:uid="{11D691B3-1FF6-40A2-AFF2-D57B171040CC}"/>
    <cellStyle name="Comma 4 2 3 2 2 3 5" xfId="18117" xr:uid="{4FB7FFD8-68DA-4789-BC02-56711FF2A639}"/>
    <cellStyle name="Comma 4 2 3 2 2 3 6" xfId="26564" xr:uid="{21C2F1B5-72D3-47F5-9F98-3EFE553CE2F4}"/>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40A39D1E-DC2C-4E23-87EE-0D60A3377D52}"/>
    <cellStyle name="Comma 4 2 3 2 2 4 2 2 3" xfId="24892" xr:uid="{BEFDBB5A-C9D2-4F5D-990F-3CF719F3198C}"/>
    <cellStyle name="Comma 4 2 3 2 2 4 2 2 4" xfId="33339" xr:uid="{F2539FA3-F5E6-417F-A73F-C13FE2BFF45D}"/>
    <cellStyle name="Comma 4 2 3 2 2 4 2 3" xfId="12227" xr:uid="{9EDF6EA3-A251-4230-9126-F31F55CEC08F}"/>
    <cellStyle name="Comma 4 2 3 2 2 4 2 4" xfId="20675" xr:uid="{8D3802A8-988B-4552-9281-5AE35243991F}"/>
    <cellStyle name="Comma 4 2 3 2 2 4 2 5" xfId="29122" xr:uid="{9344B7AB-84A2-45B9-BBE9-68493E9B9ED4}"/>
    <cellStyle name="Comma 4 2 3 2 2 4 3" xfId="5850" xr:uid="{00000000-0005-0000-0000-00006A080000}"/>
    <cellStyle name="Comma 4 2 3 2 2 4 3 2" xfId="14300" xr:uid="{6C41CAFE-E64A-4649-B2E8-A354B5FC55AB}"/>
    <cellStyle name="Comma 4 2 3 2 2 4 3 3" xfId="22747" xr:uid="{E7F790CE-79B9-4341-9482-E33B79010B8C}"/>
    <cellStyle name="Comma 4 2 3 2 2 4 3 4" xfId="31194" xr:uid="{1595606D-BD9F-4F91-B8E4-D950FAEDFDFF}"/>
    <cellStyle name="Comma 4 2 3 2 2 4 4" xfId="10082" xr:uid="{1EDE33EE-9A21-4A54-9F56-740B0D65759F}"/>
    <cellStyle name="Comma 4 2 3 2 2 4 5" xfId="18530" xr:uid="{BA20C93D-CEE5-4E4E-8652-78A5D942041C}"/>
    <cellStyle name="Comma 4 2 3 2 2 4 6" xfId="26977" xr:uid="{A42A0E38-7BDC-4789-A7F4-10059936A894}"/>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2F4833B9-C9ED-421A-B15B-4869607F8D8B}"/>
    <cellStyle name="Comma 4 2 3 2 2 5 2 2 3" xfId="25305" xr:uid="{FA88F070-FD3D-4CE6-9F89-7BCB09BCA970}"/>
    <cellStyle name="Comma 4 2 3 2 2 5 2 2 4" xfId="33752" xr:uid="{40E5702C-343C-4CE6-8007-B09E646F9D07}"/>
    <cellStyle name="Comma 4 2 3 2 2 5 2 3" xfId="12640" xr:uid="{AC38A964-0AB7-4987-B03A-9A3A2A2F7C76}"/>
    <cellStyle name="Comma 4 2 3 2 2 5 2 4" xfId="21088" xr:uid="{5E211B0F-EABE-467C-AA03-4F0C91188F61}"/>
    <cellStyle name="Comma 4 2 3 2 2 5 2 5" xfId="29535" xr:uid="{3EC7AC2D-665C-45B9-BC29-73F67D1801D2}"/>
    <cellStyle name="Comma 4 2 3 2 2 5 3" xfId="6263" xr:uid="{00000000-0005-0000-0000-00006E080000}"/>
    <cellStyle name="Comma 4 2 3 2 2 5 3 2" xfId="14713" xr:uid="{6A9AC305-17C1-4846-8AF8-9F54E6986408}"/>
    <cellStyle name="Comma 4 2 3 2 2 5 3 3" xfId="23160" xr:uid="{79ECEF9D-04DC-49E1-91C0-E2F45D8C7FA7}"/>
    <cellStyle name="Comma 4 2 3 2 2 5 3 4" xfId="31607" xr:uid="{CB338AB3-32B9-46D7-9E7F-67181FB8DF47}"/>
    <cellStyle name="Comma 4 2 3 2 2 5 4" xfId="10495" xr:uid="{31A771ED-5C08-4F1B-967C-5A08770CBD60}"/>
    <cellStyle name="Comma 4 2 3 2 2 5 5" xfId="18943" xr:uid="{A3AB310E-205D-42C6-B215-D86E0F2514F1}"/>
    <cellStyle name="Comma 4 2 3 2 2 5 6" xfId="27390" xr:uid="{5E5412DC-32C7-4988-B3E1-4479A6E790D8}"/>
    <cellStyle name="Comma 4 2 3 2 2 6" xfId="2392" xr:uid="{00000000-0005-0000-0000-00006F080000}"/>
    <cellStyle name="Comma 4 2 3 2 2 6 2" xfId="6676" xr:uid="{00000000-0005-0000-0000-000070080000}"/>
    <cellStyle name="Comma 4 2 3 2 2 6 2 2" xfId="15126" xr:uid="{488B2A48-644B-4042-80CE-0A9B83E146FC}"/>
    <cellStyle name="Comma 4 2 3 2 2 6 2 3" xfId="23573" xr:uid="{456DA900-EC22-4B47-AD70-1BC883CB28FD}"/>
    <cellStyle name="Comma 4 2 3 2 2 6 2 4" xfId="32020" xr:uid="{21DEBE20-6B0E-4DBF-B05B-BF55DE921E88}"/>
    <cellStyle name="Comma 4 2 3 2 2 6 3" xfId="10908" xr:uid="{B3726ABD-1A66-4998-A6AA-A1ABF1CFFD75}"/>
    <cellStyle name="Comma 4 2 3 2 2 6 4" xfId="19356" xr:uid="{02EC799D-0BF0-4C33-8A06-685DE0BB1009}"/>
    <cellStyle name="Comma 4 2 3 2 2 6 5" xfId="27803" xr:uid="{E7651BC6-5B39-434A-AB64-E0525A7FD31C}"/>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86658219-B454-4975-8CDC-D3361205F8E7}"/>
    <cellStyle name="Comma 4 2 3 2 2 8 2 3" xfId="23890" xr:uid="{6BF708AF-8806-4BB9-944A-AEF73E285D79}"/>
    <cellStyle name="Comma 4 2 3 2 2 8 2 4" xfId="32337" xr:uid="{898FB2D5-F29D-4F66-8C0E-0349F8475F24}"/>
    <cellStyle name="Comma 4 2 3 2 2 8 3" xfId="11225" xr:uid="{B16CA120-3B9C-4E31-8531-30EFDE4CA411}"/>
    <cellStyle name="Comma 4 2 3 2 2 8 4" xfId="19673" xr:uid="{C3B0C301-3FBA-4320-9ACC-B2F20ACA0B6C}"/>
    <cellStyle name="Comma 4 2 3 2 2 8 5" xfId="28120" xr:uid="{12FFC30A-7944-417C-BBF3-3818561E2FD3}"/>
    <cellStyle name="Comma 4 2 3 2 2 9" xfId="4610" xr:uid="{00000000-0005-0000-0000-000074080000}"/>
    <cellStyle name="Comma 4 2 3 2 2 9 2" xfId="13060" xr:uid="{AAC1AAD3-C056-43E0-8A7B-2418569D1CDC}"/>
    <cellStyle name="Comma 4 2 3 2 2 9 3" xfId="21507" xr:uid="{8690F8A5-6EF7-4721-9D1D-599145C14397}"/>
    <cellStyle name="Comma 4 2 3 2 2 9 4" xfId="29954" xr:uid="{1445CFFB-0F87-4757-8FAF-EE25B5EA07D7}"/>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CD4134E8-EF47-45A6-A4DE-41186291DA88}"/>
    <cellStyle name="Comma 4 2 3 2 3 2 2 3" xfId="24065" xr:uid="{283A789E-B4C5-49A5-9B0B-7D7B6F5A039A}"/>
    <cellStyle name="Comma 4 2 3 2 3 2 2 4" xfId="32512" xr:uid="{E7AD88EF-841C-4421-AB97-2C0F8EA251FE}"/>
    <cellStyle name="Comma 4 2 3 2 3 2 3" xfId="11400" xr:uid="{09893D6F-B5B1-4ED8-9026-C7C07B5492D6}"/>
    <cellStyle name="Comma 4 2 3 2 3 2 4" xfId="19848" xr:uid="{4A04B524-84A1-429B-9F49-A084ED25B761}"/>
    <cellStyle name="Comma 4 2 3 2 3 2 5" xfId="28295" xr:uid="{FE12E44E-3D64-4176-802A-DFF3DFCEC59D}"/>
    <cellStyle name="Comma 4 2 3 2 3 3" xfId="5023" xr:uid="{00000000-0005-0000-0000-000078080000}"/>
    <cellStyle name="Comma 4 2 3 2 3 3 2" xfId="13473" xr:uid="{C2A7CAEA-C9CE-49AF-8807-8C796E3A5F7B}"/>
    <cellStyle name="Comma 4 2 3 2 3 3 3" xfId="21920" xr:uid="{840638EA-C328-4D16-AE8E-3DAD3A7800C0}"/>
    <cellStyle name="Comma 4 2 3 2 3 3 4" xfId="30367" xr:uid="{3B579716-C141-408F-900C-E22F9AD4D366}"/>
    <cellStyle name="Comma 4 2 3 2 3 4" xfId="9255" xr:uid="{5B67C22D-E3ED-4903-B249-0FA4837BCA0C}"/>
    <cellStyle name="Comma 4 2 3 2 3 5" xfId="17703" xr:uid="{6783BE90-40BB-4761-BB0C-6F066675EBF7}"/>
    <cellStyle name="Comma 4 2 3 2 3 6" xfId="26150" xr:uid="{8F51DFEC-4BC5-4240-BBEC-104D093DF2C9}"/>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2EDBC15B-75CC-44AC-BE8A-2C5F4F26C9C3}"/>
    <cellStyle name="Comma 4 2 3 2 4 2 2 3" xfId="24478" xr:uid="{2DB61B12-6C62-4A3B-B99B-C280F4C27EDB}"/>
    <cellStyle name="Comma 4 2 3 2 4 2 2 4" xfId="32925" xr:uid="{092B1034-69E7-46AB-8DB9-52125EFF9982}"/>
    <cellStyle name="Comma 4 2 3 2 4 2 3" xfId="11813" xr:uid="{60B53040-F337-4ED4-AD52-D3160A413C03}"/>
    <cellStyle name="Comma 4 2 3 2 4 2 4" xfId="20261" xr:uid="{312850BC-4BDF-40CB-8581-DC78A234F884}"/>
    <cellStyle name="Comma 4 2 3 2 4 2 5" xfId="28708" xr:uid="{642DF4F3-EFF1-4E46-B560-1670D8269339}"/>
    <cellStyle name="Comma 4 2 3 2 4 3" xfId="5436" xr:uid="{00000000-0005-0000-0000-00007C080000}"/>
    <cellStyle name="Comma 4 2 3 2 4 3 2" xfId="13886" xr:uid="{B1035D87-B1A8-498E-AEED-5A3D6B5A74A9}"/>
    <cellStyle name="Comma 4 2 3 2 4 3 3" xfId="22333" xr:uid="{104E10F7-0BB1-4AC1-8ACA-DB07B7074D66}"/>
    <cellStyle name="Comma 4 2 3 2 4 3 4" xfId="30780" xr:uid="{5ACC0EB6-F3E6-4A81-99CC-0823159B01AB}"/>
    <cellStyle name="Comma 4 2 3 2 4 4" xfId="9668" xr:uid="{EFB78253-1069-44B2-BAE3-11BCA4C065B2}"/>
    <cellStyle name="Comma 4 2 3 2 4 5" xfId="18116" xr:uid="{F372CDD9-2704-49D4-A6F3-3F13A5A27339}"/>
    <cellStyle name="Comma 4 2 3 2 4 6" xfId="26563" xr:uid="{8E034B89-4BED-48E6-AE76-CFA753BA9C78}"/>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9FB81AFA-C64D-419E-8CA2-FF3493BA0969}"/>
    <cellStyle name="Comma 4 2 3 2 5 2 2 3" xfId="24891" xr:uid="{6C7C51D0-4321-479B-9F91-F4B87CFE592C}"/>
    <cellStyle name="Comma 4 2 3 2 5 2 2 4" xfId="33338" xr:uid="{4D32D019-7A68-4CAC-8068-5376CA1B4B2F}"/>
    <cellStyle name="Comma 4 2 3 2 5 2 3" xfId="12226" xr:uid="{F51DE6B4-1A21-4D8A-9947-9098A91CFD11}"/>
    <cellStyle name="Comma 4 2 3 2 5 2 4" xfId="20674" xr:uid="{268B842C-9ACA-457E-B243-FCABDF42DC56}"/>
    <cellStyle name="Comma 4 2 3 2 5 2 5" xfId="29121" xr:uid="{8620A9E8-31DE-469C-80FF-446CB14D9C65}"/>
    <cellStyle name="Comma 4 2 3 2 5 3" xfId="5849" xr:uid="{00000000-0005-0000-0000-000080080000}"/>
    <cellStyle name="Comma 4 2 3 2 5 3 2" xfId="14299" xr:uid="{8BA208BB-034F-4215-BB3C-CCFD7FF32254}"/>
    <cellStyle name="Comma 4 2 3 2 5 3 3" xfId="22746" xr:uid="{205419EB-4520-4F30-9CD1-583BA05D7879}"/>
    <cellStyle name="Comma 4 2 3 2 5 3 4" xfId="31193" xr:uid="{2F4FD10F-32AB-4688-A372-F76BF955151D}"/>
    <cellStyle name="Comma 4 2 3 2 5 4" xfId="10081" xr:uid="{D52E6387-1367-48BB-A2AD-FD3FFF73C3A4}"/>
    <cellStyle name="Comma 4 2 3 2 5 5" xfId="18529" xr:uid="{E5989C93-7E4A-46CF-A6C6-874AEFC65A1F}"/>
    <cellStyle name="Comma 4 2 3 2 5 6" xfId="26976" xr:uid="{5A4AF3DA-A30A-441F-BEAF-7CC66944D86B}"/>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7D00F882-5A17-4376-94BC-17E944923BA4}"/>
    <cellStyle name="Comma 4 2 3 2 6 2 2 3" xfId="25304" xr:uid="{8F9923D9-08A3-4185-82EB-950AFD4F8CA0}"/>
    <cellStyle name="Comma 4 2 3 2 6 2 2 4" xfId="33751" xr:uid="{AE1E99B8-D2B8-4C07-8576-3C480F849BFD}"/>
    <cellStyle name="Comma 4 2 3 2 6 2 3" xfId="12639" xr:uid="{2DA9E89E-0D07-4A02-AEA0-2633FA34A844}"/>
    <cellStyle name="Comma 4 2 3 2 6 2 4" xfId="21087" xr:uid="{4CDD6D48-29DF-4E5C-BDF8-089F5A26812D}"/>
    <cellStyle name="Comma 4 2 3 2 6 2 5" xfId="29534" xr:uid="{3D2BE973-C767-47E3-88F0-D8A4E9360356}"/>
    <cellStyle name="Comma 4 2 3 2 6 3" xfId="6262" xr:uid="{00000000-0005-0000-0000-000084080000}"/>
    <cellStyle name="Comma 4 2 3 2 6 3 2" xfId="14712" xr:uid="{A877DDFB-FCB1-42A2-9BD7-33E36E81A992}"/>
    <cellStyle name="Comma 4 2 3 2 6 3 3" xfId="23159" xr:uid="{87CF9601-D83D-45FB-AC90-EF7D44B9AE18}"/>
    <cellStyle name="Comma 4 2 3 2 6 3 4" xfId="31606" xr:uid="{CDA82D6D-08D3-4E15-B9A3-2586583A2A94}"/>
    <cellStyle name="Comma 4 2 3 2 6 4" xfId="10494" xr:uid="{BC6E7B34-C078-47B6-993F-D41D5E63033D}"/>
    <cellStyle name="Comma 4 2 3 2 6 5" xfId="18942" xr:uid="{7D774DC3-5DAE-46C4-B9E4-CF9556633270}"/>
    <cellStyle name="Comma 4 2 3 2 6 6" xfId="27389" xr:uid="{BE063AC8-6BDB-4306-8D06-BD1C343467C8}"/>
    <cellStyle name="Comma 4 2 3 2 7" xfId="2391" xr:uid="{00000000-0005-0000-0000-000085080000}"/>
    <cellStyle name="Comma 4 2 3 2 7 2" xfId="6675" xr:uid="{00000000-0005-0000-0000-000086080000}"/>
    <cellStyle name="Comma 4 2 3 2 7 2 2" xfId="15125" xr:uid="{9B838AF3-816F-4FC3-8A50-8DE352A5A120}"/>
    <cellStyle name="Comma 4 2 3 2 7 2 3" xfId="23572" xr:uid="{ABA2502C-A87A-40E6-8EDD-B3E523D9815C}"/>
    <cellStyle name="Comma 4 2 3 2 7 2 4" xfId="32019" xr:uid="{72498067-E564-494C-AE78-0FBC85F1A78C}"/>
    <cellStyle name="Comma 4 2 3 2 7 3" xfId="10907" xr:uid="{11ADBC6D-670B-46BC-B8E9-CAE4AECEF9BB}"/>
    <cellStyle name="Comma 4 2 3 2 7 4" xfId="19355" xr:uid="{0F89267C-5240-438B-8DE1-8B3D3FEB5E3B}"/>
    <cellStyle name="Comma 4 2 3 2 7 5" xfId="27802" xr:uid="{79DFB73C-62AC-4671-8532-1468F304963E}"/>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07327697-86B9-4F1E-8B0C-FD43CFC0EC3D}"/>
    <cellStyle name="Comma 4 2 3 2 9 2 3" xfId="23889" xr:uid="{CA90EEA9-1CB1-488D-86F3-295A4FD577DC}"/>
    <cellStyle name="Comma 4 2 3 2 9 2 4" xfId="32336" xr:uid="{3DA3815E-1BBE-417F-B7E0-E3D716A48B33}"/>
    <cellStyle name="Comma 4 2 3 2 9 3" xfId="11224" xr:uid="{3CBA6AE7-60B9-42D6-BF6A-E61B76F35A01}"/>
    <cellStyle name="Comma 4 2 3 2 9 4" xfId="19672" xr:uid="{EC1D35D8-F9C8-4E19-AD67-D44F87400364}"/>
    <cellStyle name="Comma 4 2 3 2 9 5" xfId="28119" xr:uid="{F59114DD-36EF-484C-A010-8E839C0F1E65}"/>
    <cellStyle name="Comma 4 2 3 3" xfId="139" xr:uid="{00000000-0005-0000-0000-00008A080000}"/>
    <cellStyle name="Comma 4 2 3 3 10" xfId="8843" xr:uid="{561B7361-A6EF-4C15-8E0F-1949F4CF2DE4}"/>
    <cellStyle name="Comma 4 2 3 3 11" xfId="17291" xr:uid="{B0117246-9208-4189-8495-4EFCC3DDE01E}"/>
    <cellStyle name="Comma 4 2 3 3 12" xfId="25738" xr:uid="{693F1E6A-1DED-4682-826B-1426F87C1B26}"/>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29C0C243-FDA4-4C46-8581-98635604C901}"/>
    <cellStyle name="Comma 4 2 3 3 2 2 2 3" xfId="24067" xr:uid="{AE8F2B5D-37E2-4AC6-80FB-35B787584147}"/>
    <cellStyle name="Comma 4 2 3 3 2 2 2 4" xfId="32514" xr:uid="{172CECA9-503E-45FD-BE7A-A07B18DF4374}"/>
    <cellStyle name="Comma 4 2 3 3 2 2 3" xfId="11402" xr:uid="{18CAB123-5284-41EF-B2F2-D52C9DAE7714}"/>
    <cellStyle name="Comma 4 2 3 3 2 2 4" xfId="19850" xr:uid="{83C06981-4C43-49AE-B7F1-370CB445F0E2}"/>
    <cellStyle name="Comma 4 2 3 3 2 2 5" xfId="28297" xr:uid="{C3979BFF-D222-4BBD-8DF7-9CF14CC16878}"/>
    <cellStyle name="Comma 4 2 3 3 2 3" xfId="5025" xr:uid="{00000000-0005-0000-0000-00008E080000}"/>
    <cellStyle name="Comma 4 2 3 3 2 3 2" xfId="13475" xr:uid="{D2EB252C-4F61-4EBC-865C-C02B6990EB21}"/>
    <cellStyle name="Comma 4 2 3 3 2 3 3" xfId="21922" xr:uid="{CA8CAA2A-99A8-4EB8-9D0E-5E7A8734A46A}"/>
    <cellStyle name="Comma 4 2 3 3 2 3 4" xfId="30369" xr:uid="{1D7ED431-AAB7-45C5-A3FA-49509374480B}"/>
    <cellStyle name="Comma 4 2 3 3 2 4" xfId="9257" xr:uid="{6382E592-4C24-4097-B084-A2CA903A0A73}"/>
    <cellStyle name="Comma 4 2 3 3 2 5" xfId="17705" xr:uid="{251D1633-6C1B-4AAE-B594-22C574CA7B7A}"/>
    <cellStyle name="Comma 4 2 3 3 2 6" xfId="26152" xr:uid="{A2577B9A-017E-480E-AC79-37C7CCEEB824}"/>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1FA7A02C-E38D-468A-BE85-CE39681508BB}"/>
    <cellStyle name="Comma 4 2 3 3 3 2 2 3" xfId="24480" xr:uid="{B8BCDE2D-CDBA-4471-8C1F-99FDFC6791A8}"/>
    <cellStyle name="Comma 4 2 3 3 3 2 2 4" xfId="32927" xr:uid="{FF26E920-2408-4C9C-A1DD-2952DE289A3F}"/>
    <cellStyle name="Comma 4 2 3 3 3 2 3" xfId="11815" xr:uid="{2DE642D2-D781-4A97-AD2C-3B77B4F05C2F}"/>
    <cellStyle name="Comma 4 2 3 3 3 2 4" xfId="20263" xr:uid="{E1486D94-EDF3-4F5E-B89A-71BAE4738128}"/>
    <cellStyle name="Comma 4 2 3 3 3 2 5" xfId="28710" xr:uid="{7AD87B09-5CDC-4B46-9D72-E4C71E05981B}"/>
    <cellStyle name="Comma 4 2 3 3 3 3" xfId="5438" xr:uid="{00000000-0005-0000-0000-000092080000}"/>
    <cellStyle name="Comma 4 2 3 3 3 3 2" xfId="13888" xr:uid="{2C7643AB-8700-4EF2-BFFD-E21F619FCED3}"/>
    <cellStyle name="Comma 4 2 3 3 3 3 3" xfId="22335" xr:uid="{2895AB12-07F2-432C-8431-F7A5B6A43937}"/>
    <cellStyle name="Comma 4 2 3 3 3 3 4" xfId="30782" xr:uid="{A49EB8F7-79FE-4DFC-90FD-9CAC8C836804}"/>
    <cellStyle name="Comma 4 2 3 3 3 4" xfId="9670" xr:uid="{075DB92A-FE62-467F-9691-69F81BE8A97C}"/>
    <cellStyle name="Comma 4 2 3 3 3 5" xfId="18118" xr:uid="{55B3102F-DBB6-4A5C-A510-E4EE5EE085D9}"/>
    <cellStyle name="Comma 4 2 3 3 3 6" xfId="26565" xr:uid="{D2B1C733-1E3D-477F-8541-E5BB1D212E66}"/>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A0F0F896-68B7-4498-BD04-DE12BA8BB8CA}"/>
    <cellStyle name="Comma 4 2 3 3 4 2 2 3" xfId="24893" xr:uid="{EF368192-AC4D-4077-BE47-BCA383002C9C}"/>
    <cellStyle name="Comma 4 2 3 3 4 2 2 4" xfId="33340" xr:uid="{7AB4C65D-F0AD-4710-B8EF-B28F6DA50B98}"/>
    <cellStyle name="Comma 4 2 3 3 4 2 3" xfId="12228" xr:uid="{AFDE6962-9984-4D42-85D1-52C7D4898A52}"/>
    <cellStyle name="Comma 4 2 3 3 4 2 4" xfId="20676" xr:uid="{27F4786E-6F13-487A-93B2-DE996A3FBE13}"/>
    <cellStyle name="Comma 4 2 3 3 4 2 5" xfId="29123" xr:uid="{B942671C-5BF0-4F3B-8033-72DEC9304A6C}"/>
    <cellStyle name="Comma 4 2 3 3 4 3" xfId="5851" xr:uid="{00000000-0005-0000-0000-000096080000}"/>
    <cellStyle name="Comma 4 2 3 3 4 3 2" xfId="14301" xr:uid="{65C2E65C-1E5A-4FBA-9E86-6231272F5441}"/>
    <cellStyle name="Comma 4 2 3 3 4 3 3" xfId="22748" xr:uid="{59C46DED-B6ED-44DD-965E-6358B2D94808}"/>
    <cellStyle name="Comma 4 2 3 3 4 3 4" xfId="31195" xr:uid="{3E852113-4280-4711-80DD-FDC7DC63ADFD}"/>
    <cellStyle name="Comma 4 2 3 3 4 4" xfId="10083" xr:uid="{B6DEB860-486A-4BC0-90FF-EF9F3FEB0190}"/>
    <cellStyle name="Comma 4 2 3 3 4 5" xfId="18531" xr:uid="{3D83D43F-906E-4B99-9A00-820DA4B3A5A3}"/>
    <cellStyle name="Comma 4 2 3 3 4 6" xfId="26978" xr:uid="{DC422C5C-4011-4E27-B0D5-1F20E8549716}"/>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777AED7A-E5DB-485C-88C5-B337F885BAAD}"/>
    <cellStyle name="Comma 4 2 3 3 5 2 2 3" xfId="25306" xr:uid="{D0872ABB-2CE6-49B1-B250-2BEDCFD4FD0C}"/>
    <cellStyle name="Comma 4 2 3 3 5 2 2 4" xfId="33753" xr:uid="{2F9D7CA4-08BC-4D39-877A-636EF1855D94}"/>
    <cellStyle name="Comma 4 2 3 3 5 2 3" xfId="12641" xr:uid="{10F1EAA8-A30F-4DCF-AC20-02BFDAA7BAED}"/>
    <cellStyle name="Comma 4 2 3 3 5 2 4" xfId="21089" xr:uid="{FB5E0AF8-3781-4C2A-A74B-8C0383989AF2}"/>
    <cellStyle name="Comma 4 2 3 3 5 2 5" xfId="29536" xr:uid="{BD7AEEA2-7CC4-41EA-BAE1-D4BA50CCBC8C}"/>
    <cellStyle name="Comma 4 2 3 3 5 3" xfId="6264" xr:uid="{00000000-0005-0000-0000-00009A080000}"/>
    <cellStyle name="Comma 4 2 3 3 5 3 2" xfId="14714" xr:uid="{83E62FEF-08D9-4E77-9428-DFBA4057A31E}"/>
    <cellStyle name="Comma 4 2 3 3 5 3 3" xfId="23161" xr:uid="{67FFCF80-D022-4B94-B117-F02FE5E3492B}"/>
    <cellStyle name="Comma 4 2 3 3 5 3 4" xfId="31608" xr:uid="{1757E484-750C-4AE4-8852-85A397CDF0BD}"/>
    <cellStyle name="Comma 4 2 3 3 5 4" xfId="10496" xr:uid="{E78C715A-C2FD-4EEF-BA3A-330D9D0ACC59}"/>
    <cellStyle name="Comma 4 2 3 3 5 5" xfId="18944" xr:uid="{25D84BB5-5C2E-4036-8EC5-1988977E19B2}"/>
    <cellStyle name="Comma 4 2 3 3 5 6" xfId="27391" xr:uid="{781707A1-7D12-4FC7-974B-6B9FC2BC71D2}"/>
    <cellStyle name="Comma 4 2 3 3 6" xfId="2393" xr:uid="{00000000-0005-0000-0000-00009B080000}"/>
    <cellStyle name="Comma 4 2 3 3 6 2" xfId="6677" xr:uid="{00000000-0005-0000-0000-00009C080000}"/>
    <cellStyle name="Comma 4 2 3 3 6 2 2" xfId="15127" xr:uid="{3335FD10-9A7B-4DD2-A161-AC42C7E9641E}"/>
    <cellStyle name="Comma 4 2 3 3 6 2 3" xfId="23574" xr:uid="{8B6F7B69-776D-4F60-8F3C-DE98DD21CD72}"/>
    <cellStyle name="Comma 4 2 3 3 6 2 4" xfId="32021" xr:uid="{7C8710B2-86EB-4F35-B1D2-C6E0BF36280C}"/>
    <cellStyle name="Comma 4 2 3 3 6 3" xfId="10909" xr:uid="{AC3D114B-2AA8-43E8-8142-45975B556B35}"/>
    <cellStyle name="Comma 4 2 3 3 6 4" xfId="19357" xr:uid="{A018A51A-D917-4FA7-9688-487DF6A6C858}"/>
    <cellStyle name="Comma 4 2 3 3 6 5" xfId="27804" xr:uid="{61319328-DD1C-4BE0-B6FD-76EC611BE893}"/>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4CAA13EE-F622-461F-8AEA-391028F4266B}"/>
    <cellStyle name="Comma 4 2 3 3 8 2 3" xfId="23891" xr:uid="{354AFDBF-3A7C-42D3-B433-7911D1A119E7}"/>
    <cellStyle name="Comma 4 2 3 3 8 2 4" xfId="32338" xr:uid="{C55378F2-2684-405B-8D9B-6B7B7E73749F}"/>
    <cellStyle name="Comma 4 2 3 3 8 3" xfId="11226" xr:uid="{DF5092C4-7114-4F12-B75A-D1557F7EDEE3}"/>
    <cellStyle name="Comma 4 2 3 3 8 4" xfId="19674" xr:uid="{C5C69C63-A84C-4230-9232-48871681A742}"/>
    <cellStyle name="Comma 4 2 3 3 8 5" xfId="28121" xr:uid="{10212649-E876-4017-8C03-00F4468B03FB}"/>
    <cellStyle name="Comma 4 2 3 3 9" xfId="4611" xr:uid="{00000000-0005-0000-0000-0000A0080000}"/>
    <cellStyle name="Comma 4 2 3 3 9 2" xfId="13061" xr:uid="{B198D732-7A0D-4BD1-852A-1E785225E51F}"/>
    <cellStyle name="Comma 4 2 3 3 9 3" xfId="21508" xr:uid="{AEAE9667-5CC9-4A14-B8B3-E44B2D7C19D0}"/>
    <cellStyle name="Comma 4 2 3 3 9 4" xfId="29955" xr:uid="{FBF3EAC7-3EA1-422D-B44B-8E0571C49057}"/>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2CDF7E70-3D58-4021-BA8A-A05C1E8A0E37}"/>
    <cellStyle name="Comma 4 2 3 4 2 2 3" xfId="24064" xr:uid="{4C612659-6A32-4E78-B9C4-E939399D1345}"/>
    <cellStyle name="Comma 4 2 3 4 2 2 4" xfId="32511" xr:uid="{BD33A465-1FD5-470C-8629-B625AF9A1C12}"/>
    <cellStyle name="Comma 4 2 3 4 2 3" xfId="11399" xr:uid="{7197E2DF-898C-49BC-AF77-07AD090670FE}"/>
    <cellStyle name="Comma 4 2 3 4 2 4" xfId="19847" xr:uid="{15A9E307-3F2B-4A05-BBBF-855C7D0E8B3D}"/>
    <cellStyle name="Comma 4 2 3 4 2 5" xfId="28294" xr:uid="{04EF1F11-D4BD-405D-97F1-9FCE3C5A27D2}"/>
    <cellStyle name="Comma 4 2 3 4 3" xfId="5022" xr:uid="{00000000-0005-0000-0000-0000A4080000}"/>
    <cellStyle name="Comma 4 2 3 4 3 2" xfId="13472" xr:uid="{718E73DB-5B25-46E3-A3A1-18ABF5D68443}"/>
    <cellStyle name="Comma 4 2 3 4 3 3" xfId="21919" xr:uid="{A92A67DE-C896-4A8B-BB9A-D5C49A802FCC}"/>
    <cellStyle name="Comma 4 2 3 4 3 4" xfId="30366" xr:uid="{5EF57BD8-A8A8-45B1-8ED1-982C416D1ED6}"/>
    <cellStyle name="Comma 4 2 3 4 4" xfId="9254" xr:uid="{FD6D73B2-0BE7-46BA-9AAF-A736BA2AAF76}"/>
    <cellStyle name="Comma 4 2 3 4 5" xfId="17702" xr:uid="{700495B2-0B79-4A4F-BAB3-3CD90FCEFF8F}"/>
    <cellStyle name="Comma 4 2 3 4 6" xfId="26149" xr:uid="{E16E4D46-D72B-46F7-AB6B-BC14979ABE80}"/>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9BA6FF01-352D-4D72-9706-223CBB6D3C28}"/>
    <cellStyle name="Comma 4 2 3 5 2 2 3" xfId="24477" xr:uid="{78D1B887-AF0D-4C1E-9007-25D4F003A087}"/>
    <cellStyle name="Comma 4 2 3 5 2 2 4" xfId="32924" xr:uid="{F37AEEA2-DDF2-4CC8-A8C4-FBB3170EBF02}"/>
    <cellStyle name="Comma 4 2 3 5 2 3" xfId="11812" xr:uid="{80E7961B-905F-4EA5-A68D-B26F66A9351A}"/>
    <cellStyle name="Comma 4 2 3 5 2 4" xfId="20260" xr:uid="{D2B9FA7D-7406-4471-8B7F-DFC72401F46C}"/>
    <cellStyle name="Comma 4 2 3 5 2 5" xfId="28707" xr:uid="{A6B5D327-EAAB-43B8-A6E2-CD5879E530C1}"/>
    <cellStyle name="Comma 4 2 3 5 3" xfId="5435" xr:uid="{00000000-0005-0000-0000-0000A8080000}"/>
    <cellStyle name="Comma 4 2 3 5 3 2" xfId="13885" xr:uid="{BC5CA59F-4855-48A6-957E-CF044A71D576}"/>
    <cellStyle name="Comma 4 2 3 5 3 3" xfId="22332" xr:uid="{E78BCA20-D72D-4C99-80C6-DF1429473D28}"/>
    <cellStyle name="Comma 4 2 3 5 3 4" xfId="30779" xr:uid="{68CB3F64-006D-4752-8161-99BEBEB85AB1}"/>
    <cellStyle name="Comma 4 2 3 5 4" xfId="9667" xr:uid="{FA0812D6-C337-49E7-B39D-61C17C4F5614}"/>
    <cellStyle name="Comma 4 2 3 5 5" xfId="18115" xr:uid="{F9E19F05-A0ED-413D-B38C-F7A355B5710B}"/>
    <cellStyle name="Comma 4 2 3 5 6" xfId="26562" xr:uid="{F611912E-A865-4A3D-8A55-7E151D8830A8}"/>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7BB6C250-41AF-4EB5-B742-AFCA96A0E67A}"/>
    <cellStyle name="Comma 4 2 3 6 2 2 3" xfId="24890" xr:uid="{B31D5120-82F9-43E8-B80D-E9B72F885403}"/>
    <cellStyle name="Comma 4 2 3 6 2 2 4" xfId="33337" xr:uid="{E5DCDE36-08C1-4FDB-BAE0-16F98F24BC42}"/>
    <cellStyle name="Comma 4 2 3 6 2 3" xfId="12225" xr:uid="{727E1D59-4CBC-40BF-B70B-475317AAF3CB}"/>
    <cellStyle name="Comma 4 2 3 6 2 4" xfId="20673" xr:uid="{192A61AD-9050-46FE-88F7-FDB857265FB6}"/>
    <cellStyle name="Comma 4 2 3 6 2 5" xfId="29120" xr:uid="{56FFF21D-2080-4EEE-AC2F-35D1E10C9B15}"/>
    <cellStyle name="Comma 4 2 3 6 3" xfId="5848" xr:uid="{00000000-0005-0000-0000-0000AC080000}"/>
    <cellStyle name="Comma 4 2 3 6 3 2" xfId="14298" xr:uid="{2EDF674E-EC53-4BF3-B2FB-A096D29C08A2}"/>
    <cellStyle name="Comma 4 2 3 6 3 3" xfId="22745" xr:uid="{A540E125-2B8A-4630-AB9D-CA23BC8768D0}"/>
    <cellStyle name="Comma 4 2 3 6 3 4" xfId="31192" xr:uid="{D8B982BF-D0F2-4904-8A89-BBB752D374F8}"/>
    <cellStyle name="Comma 4 2 3 6 4" xfId="10080" xr:uid="{3C3EFC01-0EA4-4E84-966E-6611D60B97D3}"/>
    <cellStyle name="Comma 4 2 3 6 5" xfId="18528" xr:uid="{188468D7-9F54-4778-960F-121B8A2801D4}"/>
    <cellStyle name="Comma 4 2 3 6 6" xfId="26975" xr:uid="{880D5B19-CD08-47F7-8BA6-DE4C9311700A}"/>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B4CE2D2C-031A-4E02-92DB-005EF54E5AB1}"/>
    <cellStyle name="Comma 4 2 3 7 2 2 3" xfId="25303" xr:uid="{83B87E94-7207-45FA-8318-92FE199756CD}"/>
    <cellStyle name="Comma 4 2 3 7 2 2 4" xfId="33750" xr:uid="{4F354FC5-5405-4B52-A3AF-FDB2EB59B0F1}"/>
    <cellStyle name="Comma 4 2 3 7 2 3" xfId="12638" xr:uid="{241DDE1F-B974-4793-95D3-5B7F511250CE}"/>
    <cellStyle name="Comma 4 2 3 7 2 4" xfId="21086" xr:uid="{BC82A067-54AD-4219-A487-6B58C497AF70}"/>
    <cellStyle name="Comma 4 2 3 7 2 5" xfId="29533" xr:uid="{5EE335CC-08A7-48D2-A899-4B9BE86FD8FC}"/>
    <cellStyle name="Comma 4 2 3 7 3" xfId="6261" xr:uid="{00000000-0005-0000-0000-0000B0080000}"/>
    <cellStyle name="Comma 4 2 3 7 3 2" xfId="14711" xr:uid="{26C1158E-7B4B-4D9B-AED0-0E8FB17E59E7}"/>
    <cellStyle name="Comma 4 2 3 7 3 3" xfId="23158" xr:uid="{DE7F8B0E-C6FE-4CA3-BEE8-1E51F8654985}"/>
    <cellStyle name="Comma 4 2 3 7 3 4" xfId="31605" xr:uid="{B7938006-9622-4780-8538-754CA72E6C96}"/>
    <cellStyle name="Comma 4 2 3 7 4" xfId="10493" xr:uid="{81167F6A-B5D8-4BB0-9204-A04E1E638972}"/>
    <cellStyle name="Comma 4 2 3 7 5" xfId="18941" xr:uid="{B6BCF302-03E3-4B97-A98F-1D806B1894B8}"/>
    <cellStyle name="Comma 4 2 3 7 6" xfId="27388" xr:uid="{BB9D112F-B575-4ABD-B297-E763704D4187}"/>
    <cellStyle name="Comma 4 2 3 8" xfId="2390" xr:uid="{00000000-0005-0000-0000-0000B1080000}"/>
    <cellStyle name="Comma 4 2 3 8 2" xfId="6674" xr:uid="{00000000-0005-0000-0000-0000B2080000}"/>
    <cellStyle name="Comma 4 2 3 8 2 2" xfId="15124" xr:uid="{28239F6E-A150-47CB-A466-0B9A9A1DCA0A}"/>
    <cellStyle name="Comma 4 2 3 8 2 3" xfId="23571" xr:uid="{2AC04AF5-D50A-4A90-878C-B10660A2BD91}"/>
    <cellStyle name="Comma 4 2 3 8 2 4" xfId="32018" xr:uid="{74835FA1-3BFD-4956-89E3-81D4E8DD6B28}"/>
    <cellStyle name="Comma 4 2 3 8 3" xfId="10906" xr:uid="{AA194024-E2E7-4FE3-9C2D-52DD7264CC2D}"/>
    <cellStyle name="Comma 4 2 3 8 4" xfId="19354" xr:uid="{EFA05E6B-42B7-41C4-AB4D-6B05E9028BBA}"/>
    <cellStyle name="Comma 4 2 3 8 5" xfId="27801" xr:uid="{8EA0F780-6438-4E54-905F-3EA77DA352C4}"/>
    <cellStyle name="Comma 4 2 3 9" xfId="2373" xr:uid="{00000000-0005-0000-0000-0000B3080000}"/>
    <cellStyle name="Comma 4 2 4" xfId="140" xr:uid="{00000000-0005-0000-0000-0000B4080000}"/>
    <cellStyle name="Comma 4 2 4 10" xfId="4612" xr:uid="{00000000-0005-0000-0000-0000B5080000}"/>
    <cellStyle name="Comma 4 2 4 10 2" xfId="13062" xr:uid="{9DD342EE-4AD1-4564-B259-F79AAB573556}"/>
    <cellStyle name="Comma 4 2 4 10 3" xfId="21509" xr:uid="{B26EF973-FC92-4395-8CDF-63EAFF36E58E}"/>
    <cellStyle name="Comma 4 2 4 10 4" xfId="29956" xr:uid="{A4615147-6A7A-4813-81C6-9DF2E49FE4E6}"/>
    <cellStyle name="Comma 4 2 4 11" xfId="8844" xr:uid="{FFB069C7-F7BB-40B7-A27B-D30701D562B1}"/>
    <cellStyle name="Comma 4 2 4 12" xfId="17292" xr:uid="{81406897-55F9-4F17-A293-2DC327D5710F}"/>
    <cellStyle name="Comma 4 2 4 13" xfId="25739" xr:uid="{28617E50-2703-4E49-AF72-2918CFC9BAC2}"/>
    <cellStyle name="Comma 4 2 4 2" xfId="141" xr:uid="{00000000-0005-0000-0000-0000B6080000}"/>
    <cellStyle name="Comma 4 2 4 2 10" xfId="8845" xr:uid="{CA88B260-B657-4477-8103-311AF0D96901}"/>
    <cellStyle name="Comma 4 2 4 2 11" xfId="17293" xr:uid="{48FC5466-9EA6-45C6-9C28-0CAE5ED783A4}"/>
    <cellStyle name="Comma 4 2 4 2 12" xfId="25740" xr:uid="{25530F96-AF80-4224-B635-4B6B7DDABEFF}"/>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DE3E72B1-9430-417F-9AA8-358BC0896130}"/>
    <cellStyle name="Comma 4 2 4 2 2 2 2 3" xfId="24069" xr:uid="{D7B66A4A-6E60-415E-8E44-EBE7EA1A079E}"/>
    <cellStyle name="Comma 4 2 4 2 2 2 2 4" xfId="32516" xr:uid="{42014FDB-2AAE-4E07-9FBA-13A25006A45F}"/>
    <cellStyle name="Comma 4 2 4 2 2 2 3" xfId="11404" xr:uid="{7A846979-ECA7-44D0-A0E6-4E388BDAABA7}"/>
    <cellStyle name="Comma 4 2 4 2 2 2 4" xfId="19852" xr:uid="{3EA8A71B-CA87-4E60-8B85-07C302108097}"/>
    <cellStyle name="Comma 4 2 4 2 2 2 5" xfId="28299" xr:uid="{F921B1C9-014E-4432-9827-D38D2BEED489}"/>
    <cellStyle name="Comma 4 2 4 2 2 3" xfId="5027" xr:uid="{00000000-0005-0000-0000-0000BA080000}"/>
    <cellStyle name="Comma 4 2 4 2 2 3 2" xfId="13477" xr:uid="{534B8505-057C-4F9C-9CBD-D038DB90D867}"/>
    <cellStyle name="Comma 4 2 4 2 2 3 3" xfId="21924" xr:uid="{9375AF77-67E7-4C4C-B225-1105ADEE979C}"/>
    <cellStyle name="Comma 4 2 4 2 2 3 4" xfId="30371" xr:uid="{BD073CF2-AF35-42CE-9371-C5D62D09A5D7}"/>
    <cellStyle name="Comma 4 2 4 2 2 4" xfId="9259" xr:uid="{D00E15E6-9F40-4A95-A061-8A126530D7B1}"/>
    <cellStyle name="Comma 4 2 4 2 2 5" xfId="17707" xr:uid="{1325EC56-9513-44C3-9690-5F172AA6F351}"/>
    <cellStyle name="Comma 4 2 4 2 2 6" xfId="26154" xr:uid="{7AEC101F-EC94-4BF1-882F-61B1DA547249}"/>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FF1C1FDD-929E-47C1-9E91-1AA95A7D268D}"/>
    <cellStyle name="Comma 4 2 4 2 3 2 2 3" xfId="24482" xr:uid="{D986B298-257B-4E31-892C-68BC919D694F}"/>
    <cellStyle name="Comma 4 2 4 2 3 2 2 4" xfId="32929" xr:uid="{0A3BBE3F-384D-4061-8F84-C8CCA90B3600}"/>
    <cellStyle name="Comma 4 2 4 2 3 2 3" xfId="11817" xr:uid="{D96FB21C-781D-4C2B-BEBD-330BA70E6118}"/>
    <cellStyle name="Comma 4 2 4 2 3 2 4" xfId="20265" xr:uid="{1CF25B57-00D2-4977-9B62-E013D1367C91}"/>
    <cellStyle name="Comma 4 2 4 2 3 2 5" xfId="28712" xr:uid="{970AC487-388C-4C38-A21C-BBB1B8952415}"/>
    <cellStyle name="Comma 4 2 4 2 3 3" xfId="5440" xr:uid="{00000000-0005-0000-0000-0000BE080000}"/>
    <cellStyle name="Comma 4 2 4 2 3 3 2" xfId="13890" xr:uid="{9D966E1D-BCAF-4742-8154-977F792E7367}"/>
    <cellStyle name="Comma 4 2 4 2 3 3 3" xfId="22337" xr:uid="{BF8931E8-6761-4643-BE58-6A3002C60ABA}"/>
    <cellStyle name="Comma 4 2 4 2 3 3 4" xfId="30784" xr:uid="{B8484F6D-18D5-4013-B579-3B6BEABDD67E}"/>
    <cellStyle name="Comma 4 2 4 2 3 4" xfId="9672" xr:uid="{AAF66588-31C1-4A57-A8D4-177FEF1DE7EC}"/>
    <cellStyle name="Comma 4 2 4 2 3 5" xfId="18120" xr:uid="{D7988D54-6AB2-45FD-A3A7-CE128EC0F53E}"/>
    <cellStyle name="Comma 4 2 4 2 3 6" xfId="26567" xr:uid="{4B8EB7BC-580B-4AA5-9563-DEFBA661E6AF}"/>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6E40A211-DD03-44A0-82F4-64CD741D02CE}"/>
    <cellStyle name="Comma 4 2 4 2 4 2 2 3" xfId="24895" xr:uid="{15BCA44A-48F3-4F1E-88FC-727620E37B2B}"/>
    <cellStyle name="Comma 4 2 4 2 4 2 2 4" xfId="33342" xr:uid="{38EF23E0-512C-4637-8618-96150FCB1254}"/>
    <cellStyle name="Comma 4 2 4 2 4 2 3" xfId="12230" xr:uid="{E3398869-DB78-4B7C-843F-4308E4F38A5D}"/>
    <cellStyle name="Comma 4 2 4 2 4 2 4" xfId="20678" xr:uid="{F3DAFAA0-2C40-44AC-B629-E656E7F310A5}"/>
    <cellStyle name="Comma 4 2 4 2 4 2 5" xfId="29125" xr:uid="{51951368-63BB-4223-BFED-001A203C6E5D}"/>
    <cellStyle name="Comma 4 2 4 2 4 3" xfId="5853" xr:uid="{00000000-0005-0000-0000-0000C2080000}"/>
    <cellStyle name="Comma 4 2 4 2 4 3 2" xfId="14303" xr:uid="{F64A03FA-21B7-406F-A848-864868CB99C3}"/>
    <cellStyle name="Comma 4 2 4 2 4 3 3" xfId="22750" xr:uid="{7D18C77D-AF99-4D02-B660-0584472AD3CA}"/>
    <cellStyle name="Comma 4 2 4 2 4 3 4" xfId="31197" xr:uid="{A2562766-DFE0-4DFC-9306-695886F76267}"/>
    <cellStyle name="Comma 4 2 4 2 4 4" xfId="10085" xr:uid="{F182A5F0-834C-4A1D-A9C4-5735CDDBA6EF}"/>
    <cellStyle name="Comma 4 2 4 2 4 5" xfId="18533" xr:uid="{43DD63CB-EFE4-4664-9E70-080CB07AEF16}"/>
    <cellStyle name="Comma 4 2 4 2 4 6" xfId="26980" xr:uid="{C276356A-CE5C-4211-9B05-EDC40FBC54C4}"/>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BC8DF936-846B-43A3-AF4F-3AF66CA7BDBC}"/>
    <cellStyle name="Comma 4 2 4 2 5 2 2 3" xfId="25308" xr:uid="{6D59ABF9-7781-43C0-850C-F37D58326FDD}"/>
    <cellStyle name="Comma 4 2 4 2 5 2 2 4" xfId="33755" xr:uid="{6C684177-7E22-4C5D-92F0-14BF6238DDE1}"/>
    <cellStyle name="Comma 4 2 4 2 5 2 3" xfId="12643" xr:uid="{FD8412EE-BF10-477E-A17F-87BC7C887609}"/>
    <cellStyle name="Comma 4 2 4 2 5 2 4" xfId="21091" xr:uid="{5513E5B0-982B-402C-B086-6D2A170EFD61}"/>
    <cellStyle name="Comma 4 2 4 2 5 2 5" xfId="29538" xr:uid="{D79DCF86-3572-481D-9745-942CFFAD973B}"/>
    <cellStyle name="Comma 4 2 4 2 5 3" xfId="6266" xr:uid="{00000000-0005-0000-0000-0000C6080000}"/>
    <cellStyle name="Comma 4 2 4 2 5 3 2" xfId="14716" xr:uid="{EB2FB74C-0080-4697-A462-87638A999FDA}"/>
    <cellStyle name="Comma 4 2 4 2 5 3 3" xfId="23163" xr:uid="{83EFA64C-9E1F-477D-B06D-55DB32037556}"/>
    <cellStyle name="Comma 4 2 4 2 5 3 4" xfId="31610" xr:uid="{E712019A-EFEC-4759-A15C-5E25508DEC00}"/>
    <cellStyle name="Comma 4 2 4 2 5 4" xfId="10498" xr:uid="{AE43656A-D64A-444C-A260-EA048A803F39}"/>
    <cellStyle name="Comma 4 2 4 2 5 5" xfId="18946" xr:uid="{00318A0D-DF7D-4BD4-AB30-608D4B6A3EC0}"/>
    <cellStyle name="Comma 4 2 4 2 5 6" xfId="27393" xr:uid="{32EA9E69-CD20-480D-89F0-93419352271E}"/>
    <cellStyle name="Comma 4 2 4 2 6" xfId="2395" xr:uid="{00000000-0005-0000-0000-0000C7080000}"/>
    <cellStyle name="Comma 4 2 4 2 6 2" xfId="6679" xr:uid="{00000000-0005-0000-0000-0000C8080000}"/>
    <cellStyle name="Comma 4 2 4 2 6 2 2" xfId="15129" xr:uid="{61693B10-1C66-4DAC-B0CD-C966CDDE56DE}"/>
    <cellStyle name="Comma 4 2 4 2 6 2 3" xfId="23576" xr:uid="{F5037C00-F959-4096-988A-54A38157B6CB}"/>
    <cellStyle name="Comma 4 2 4 2 6 2 4" xfId="32023" xr:uid="{109396BC-1BF6-480E-A605-25ACEDE6D3FC}"/>
    <cellStyle name="Comma 4 2 4 2 6 3" xfId="10911" xr:uid="{CBA27FF0-446E-4914-9BC0-4E7F2A269446}"/>
    <cellStyle name="Comma 4 2 4 2 6 4" xfId="19359" xr:uid="{F143B6E3-59DA-4927-BB07-A7AE6BA78461}"/>
    <cellStyle name="Comma 4 2 4 2 6 5" xfId="27806" xr:uid="{E1025DA4-09DD-45D4-9CAC-9321BB7CC4B1}"/>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31B124A0-FE49-4AFD-8CCD-F07C71D477A0}"/>
    <cellStyle name="Comma 4 2 4 2 8 2 3" xfId="23893" xr:uid="{67597DCF-34F6-4176-A9ED-82FBC8515ACC}"/>
    <cellStyle name="Comma 4 2 4 2 8 2 4" xfId="32340" xr:uid="{2368AD6B-A414-4268-99A7-158C524AD635}"/>
    <cellStyle name="Comma 4 2 4 2 8 3" xfId="11228" xr:uid="{2B5FD52D-3242-41D0-B72E-39147D131E6F}"/>
    <cellStyle name="Comma 4 2 4 2 8 4" xfId="19676" xr:uid="{DF49C64D-DE9F-4824-9BE3-B3EBC24BFB77}"/>
    <cellStyle name="Comma 4 2 4 2 8 5" xfId="28123" xr:uid="{D5E395FD-2311-4675-8399-5E99CCEFCF45}"/>
    <cellStyle name="Comma 4 2 4 2 9" xfId="4613" xr:uid="{00000000-0005-0000-0000-0000CC080000}"/>
    <cellStyle name="Comma 4 2 4 2 9 2" xfId="13063" xr:uid="{0CB64963-582A-4861-BC08-B2D753B208FA}"/>
    <cellStyle name="Comma 4 2 4 2 9 3" xfId="21510" xr:uid="{6D7F5A01-8D96-431E-B861-39466C188118}"/>
    <cellStyle name="Comma 4 2 4 2 9 4" xfId="29957" xr:uid="{F87A4834-38C6-4533-B657-5E5D3EE4B704}"/>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18988E2B-DFE4-4AD3-87C8-480160C26F98}"/>
    <cellStyle name="Comma 4 2 4 3 2 2 3" xfId="24068" xr:uid="{809AA7B7-9A28-4D9F-B223-5D41A45CA2A1}"/>
    <cellStyle name="Comma 4 2 4 3 2 2 4" xfId="32515" xr:uid="{9720CEAA-5FEA-44AD-909C-D25B5096FCE8}"/>
    <cellStyle name="Comma 4 2 4 3 2 3" xfId="11403" xr:uid="{AAC88B07-0018-4303-B035-3AC7C5E35238}"/>
    <cellStyle name="Comma 4 2 4 3 2 4" xfId="19851" xr:uid="{6605E127-C870-4364-899D-2AC9084C6319}"/>
    <cellStyle name="Comma 4 2 4 3 2 5" xfId="28298" xr:uid="{CD085F1F-0643-450D-AB5D-7A6C90956CFC}"/>
    <cellStyle name="Comma 4 2 4 3 3" xfId="5026" xr:uid="{00000000-0005-0000-0000-0000D0080000}"/>
    <cellStyle name="Comma 4 2 4 3 3 2" xfId="13476" xr:uid="{E662BBE3-B3E1-441B-862C-B7A621C1C1BD}"/>
    <cellStyle name="Comma 4 2 4 3 3 3" xfId="21923" xr:uid="{7727A493-6AAA-4753-8CB4-BA313CD6344C}"/>
    <cellStyle name="Comma 4 2 4 3 3 4" xfId="30370" xr:uid="{0528031D-2D07-438E-93CB-DF0392A06D65}"/>
    <cellStyle name="Comma 4 2 4 3 4" xfId="9258" xr:uid="{A6545C14-702D-41C3-AC99-71EACC02C7D4}"/>
    <cellStyle name="Comma 4 2 4 3 5" xfId="17706" xr:uid="{9E040303-9D84-4A5F-8557-8509D25E716E}"/>
    <cellStyle name="Comma 4 2 4 3 6" xfId="26153" xr:uid="{2C533CC4-E2F8-4672-8712-E3759A84868E}"/>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C513FF10-A7F7-4447-B312-58E89C0D8DD7}"/>
    <cellStyle name="Comma 4 2 4 4 2 2 3" xfId="24481" xr:uid="{70D705E0-8ADE-49BE-9C6B-3C9FFC42EC06}"/>
    <cellStyle name="Comma 4 2 4 4 2 2 4" xfId="32928" xr:uid="{ED352421-E8A7-4E1C-951C-5A797C7AB3B7}"/>
    <cellStyle name="Comma 4 2 4 4 2 3" xfId="11816" xr:uid="{9555C86F-42B3-4C50-AFD5-0F16EAF62F55}"/>
    <cellStyle name="Comma 4 2 4 4 2 4" xfId="20264" xr:uid="{80A1C662-6EFC-4CEF-A5D8-E6229938362C}"/>
    <cellStyle name="Comma 4 2 4 4 2 5" xfId="28711" xr:uid="{F64A82C5-95A2-4A74-8EDE-A026F5534A53}"/>
    <cellStyle name="Comma 4 2 4 4 3" xfId="5439" xr:uid="{00000000-0005-0000-0000-0000D4080000}"/>
    <cellStyle name="Comma 4 2 4 4 3 2" xfId="13889" xr:uid="{2D668954-9AED-4A0D-A003-C595D510A35B}"/>
    <cellStyle name="Comma 4 2 4 4 3 3" xfId="22336" xr:uid="{762F76D0-5445-425B-A4F6-53665B0135DE}"/>
    <cellStyle name="Comma 4 2 4 4 3 4" xfId="30783" xr:uid="{1585D593-2526-4CAD-BDF1-664E2273664C}"/>
    <cellStyle name="Comma 4 2 4 4 4" xfId="9671" xr:uid="{97AA774D-ECF9-4A37-9E7A-81CF5D98C8AF}"/>
    <cellStyle name="Comma 4 2 4 4 5" xfId="18119" xr:uid="{B5881220-CBBB-4885-B8FD-C5B719E3C14A}"/>
    <cellStyle name="Comma 4 2 4 4 6" xfId="26566" xr:uid="{9374C709-B88A-4735-9B5D-FCB3A8671562}"/>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499A7FBE-E87F-47E1-95B2-25DC7A17C969}"/>
    <cellStyle name="Comma 4 2 4 5 2 2 3" xfId="24894" xr:uid="{D5C602A6-0A89-4D55-A1C5-86B7D159F501}"/>
    <cellStyle name="Comma 4 2 4 5 2 2 4" xfId="33341" xr:uid="{51C1C79C-D08A-478A-98B1-722900B66EBA}"/>
    <cellStyle name="Comma 4 2 4 5 2 3" xfId="12229" xr:uid="{0DF04EB4-7084-4CFD-92D9-D9AA74D2DDCA}"/>
    <cellStyle name="Comma 4 2 4 5 2 4" xfId="20677" xr:uid="{6D3BB29F-4F6E-4BE3-9C1A-86B795D332F8}"/>
    <cellStyle name="Comma 4 2 4 5 2 5" xfId="29124" xr:uid="{3A5FC5B0-A66B-4CA3-A9FA-1FADB6E1476D}"/>
    <cellStyle name="Comma 4 2 4 5 3" xfId="5852" xr:uid="{00000000-0005-0000-0000-0000D8080000}"/>
    <cellStyle name="Comma 4 2 4 5 3 2" xfId="14302" xr:uid="{41011B93-F365-494F-9CB0-60F18F2AFD3C}"/>
    <cellStyle name="Comma 4 2 4 5 3 3" xfId="22749" xr:uid="{EC1B6375-A221-4939-8782-1BE9B2355781}"/>
    <cellStyle name="Comma 4 2 4 5 3 4" xfId="31196" xr:uid="{5AF805C0-4257-4256-AAE6-658F7F0F85A8}"/>
    <cellStyle name="Comma 4 2 4 5 4" xfId="10084" xr:uid="{1CECFD0E-44E4-4EC4-B054-47C6AA0F0CC3}"/>
    <cellStyle name="Comma 4 2 4 5 5" xfId="18532" xr:uid="{B512C038-6431-4D6B-B857-744EE2532AAC}"/>
    <cellStyle name="Comma 4 2 4 5 6" xfId="26979" xr:uid="{D80F539B-0D14-4E85-8BD3-811F4B81A71B}"/>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9057A9F8-2470-4C53-A0EB-E38E93D74B10}"/>
    <cellStyle name="Comma 4 2 4 6 2 2 3" xfId="25307" xr:uid="{4E00CB64-9C24-4E66-9EB8-5263458E799F}"/>
    <cellStyle name="Comma 4 2 4 6 2 2 4" xfId="33754" xr:uid="{3220AF8B-194D-49E5-9BEC-5722A95ADB92}"/>
    <cellStyle name="Comma 4 2 4 6 2 3" xfId="12642" xr:uid="{BDF994FF-7E7E-4345-9143-F19A83556FC3}"/>
    <cellStyle name="Comma 4 2 4 6 2 4" xfId="21090" xr:uid="{A4D7E115-2A0C-4009-9C06-1BA93FC4CCA1}"/>
    <cellStyle name="Comma 4 2 4 6 2 5" xfId="29537" xr:uid="{7040FF2A-69A3-44CA-8851-C57DE871AA4F}"/>
    <cellStyle name="Comma 4 2 4 6 3" xfId="6265" xr:uid="{00000000-0005-0000-0000-0000DC080000}"/>
    <cellStyle name="Comma 4 2 4 6 3 2" xfId="14715" xr:uid="{8727B505-D867-4E89-9E37-5C6D0B64DDEE}"/>
    <cellStyle name="Comma 4 2 4 6 3 3" xfId="23162" xr:uid="{56C88817-7CD2-4AEE-A87A-23E512A9824B}"/>
    <cellStyle name="Comma 4 2 4 6 3 4" xfId="31609" xr:uid="{570C6B9C-72D7-44C0-AE44-789318857B2C}"/>
    <cellStyle name="Comma 4 2 4 6 4" xfId="10497" xr:uid="{0EC090E6-D8C9-4483-8270-D47B70179296}"/>
    <cellStyle name="Comma 4 2 4 6 5" xfId="18945" xr:uid="{278D303E-65E7-4927-84D1-514C4AAE8090}"/>
    <cellStyle name="Comma 4 2 4 6 6" xfId="27392" xr:uid="{8FC7A82B-C77B-4A4F-B7F6-4CFE183C3F59}"/>
    <cellStyle name="Comma 4 2 4 7" xfId="2394" xr:uid="{00000000-0005-0000-0000-0000DD080000}"/>
    <cellStyle name="Comma 4 2 4 7 2" xfId="6678" xr:uid="{00000000-0005-0000-0000-0000DE080000}"/>
    <cellStyle name="Comma 4 2 4 7 2 2" xfId="15128" xr:uid="{09C07C0E-A9C8-4985-A3E9-1AE8DAD19240}"/>
    <cellStyle name="Comma 4 2 4 7 2 3" xfId="23575" xr:uid="{70A1897E-8CC2-49A0-B73F-504B824EF551}"/>
    <cellStyle name="Comma 4 2 4 7 2 4" xfId="32022" xr:uid="{609C3C23-0E78-4A22-B6B0-D8B5622B51ED}"/>
    <cellStyle name="Comma 4 2 4 7 3" xfId="10910" xr:uid="{C372B145-4E51-4C46-8122-1E8C05522A13}"/>
    <cellStyle name="Comma 4 2 4 7 4" xfId="19358" xr:uid="{EB17CFCD-2E91-4719-A1A8-06771DCDBAF5}"/>
    <cellStyle name="Comma 4 2 4 7 5" xfId="27805" xr:uid="{A6C0F382-FBE5-4D84-AB15-E52483D8AC83}"/>
    <cellStyle name="Comma 4 2 4 8" xfId="2369" xr:uid="{00000000-0005-0000-0000-0000DF080000}"/>
    <cellStyle name="Comma 4 2 4 9" xfId="2772" xr:uid="{00000000-0005-0000-0000-0000E0080000}"/>
    <cellStyle name="Comma 4 2 4 9 2" xfId="6995" xr:uid="{00000000-0005-0000-0000-0000E1080000}"/>
    <cellStyle name="Comma 4 2 4 9 2 2" xfId="15445" xr:uid="{2046A7EF-1F50-44D8-8A21-A8F41E400A79}"/>
    <cellStyle name="Comma 4 2 4 9 2 3" xfId="23892" xr:uid="{25444C09-F065-48E9-AE56-36D0CF9D042A}"/>
    <cellStyle name="Comma 4 2 4 9 2 4" xfId="32339" xr:uid="{86914117-3A11-4306-AE76-EE835035CB10}"/>
    <cellStyle name="Comma 4 2 4 9 3" xfId="11227" xr:uid="{C65AF222-8333-4DD6-A11D-3D52DFCF4E01}"/>
    <cellStyle name="Comma 4 2 4 9 4" xfId="19675" xr:uid="{714D704D-FF7E-4C2C-ACF5-C710445F9D69}"/>
    <cellStyle name="Comma 4 2 4 9 5" xfId="28122" xr:uid="{A60B6ED0-51E7-488F-B665-C7EB96F3FA94}"/>
    <cellStyle name="Comma 4 2 5" xfId="142" xr:uid="{00000000-0005-0000-0000-0000E2080000}"/>
    <cellStyle name="Comma 4 2 5 10" xfId="8846" xr:uid="{9DA67F8C-52F9-48FE-BF21-CE2889F46F14}"/>
    <cellStyle name="Comma 4 2 5 11" xfId="17294" xr:uid="{D8507634-AEB1-4410-B4F6-89C008C3AAA7}"/>
    <cellStyle name="Comma 4 2 5 12" xfId="25741" xr:uid="{52C2892B-0E07-4B23-BE62-573AFA1A5D7B}"/>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C34D40C0-3EBA-44A4-BE50-2CAF6A8E9F0A}"/>
    <cellStyle name="Comma 4 2 5 2 2 2 3" xfId="24070" xr:uid="{104EBB08-08F2-4160-A255-D91437F5A2F1}"/>
    <cellStyle name="Comma 4 2 5 2 2 2 4" xfId="32517" xr:uid="{592D4981-5883-4118-9826-121301DA0D42}"/>
    <cellStyle name="Comma 4 2 5 2 2 3" xfId="11405" xr:uid="{11EDBCAD-1A1E-4046-8319-DD358B36E593}"/>
    <cellStyle name="Comma 4 2 5 2 2 4" xfId="19853" xr:uid="{92255E04-7932-46FD-B392-16D7F112DE3A}"/>
    <cellStyle name="Comma 4 2 5 2 2 5" xfId="28300" xr:uid="{E8DEE3DC-86D1-4F78-A14B-F47C4DF594FB}"/>
    <cellStyle name="Comma 4 2 5 2 3" xfId="5028" xr:uid="{00000000-0005-0000-0000-0000E6080000}"/>
    <cellStyle name="Comma 4 2 5 2 3 2" xfId="13478" xr:uid="{8EDE2769-BBB8-4A5D-AC79-7D4268BAC7E3}"/>
    <cellStyle name="Comma 4 2 5 2 3 3" xfId="21925" xr:uid="{303D28BF-2B8A-489B-8256-AC5A4D3257D3}"/>
    <cellStyle name="Comma 4 2 5 2 3 4" xfId="30372" xr:uid="{F250C4B9-969D-499D-83FA-A730D303B2F2}"/>
    <cellStyle name="Comma 4 2 5 2 4" xfId="9260" xr:uid="{9DC3CFFC-50E5-4AA1-A19A-70F90B954699}"/>
    <cellStyle name="Comma 4 2 5 2 5" xfId="17708" xr:uid="{C78AED4B-8D90-4A00-A29D-C8202C0501B0}"/>
    <cellStyle name="Comma 4 2 5 2 6" xfId="26155" xr:uid="{04DE141E-B905-47D2-98A3-6E193CCB053E}"/>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3BF662D1-20AC-4DFC-8213-D816479E4383}"/>
    <cellStyle name="Comma 4 2 5 3 2 2 3" xfId="24483" xr:uid="{EA4A6B6D-DACB-4DB3-998E-8FA7C5CC4313}"/>
    <cellStyle name="Comma 4 2 5 3 2 2 4" xfId="32930" xr:uid="{051BC1A4-E86B-4AC5-985B-5B7D5B840601}"/>
    <cellStyle name="Comma 4 2 5 3 2 3" xfId="11818" xr:uid="{EB59E673-6567-4DA9-B9C8-4FE832355F14}"/>
    <cellStyle name="Comma 4 2 5 3 2 4" xfId="20266" xr:uid="{96848B79-FB34-412D-BBA6-68A5E89FF11E}"/>
    <cellStyle name="Comma 4 2 5 3 2 5" xfId="28713" xr:uid="{C2C34BA8-0F77-4F5B-A58D-5E8A04242A4E}"/>
    <cellStyle name="Comma 4 2 5 3 3" xfId="5441" xr:uid="{00000000-0005-0000-0000-0000EA080000}"/>
    <cellStyle name="Comma 4 2 5 3 3 2" xfId="13891" xr:uid="{03D6FCC4-FA87-423D-91AF-5BD5107E6F93}"/>
    <cellStyle name="Comma 4 2 5 3 3 3" xfId="22338" xr:uid="{2B970A80-402B-491C-A9BB-CC738B5DA080}"/>
    <cellStyle name="Comma 4 2 5 3 3 4" xfId="30785" xr:uid="{A3B2064D-CEC8-49F1-9892-4468ADE5455A}"/>
    <cellStyle name="Comma 4 2 5 3 4" xfId="9673" xr:uid="{4D131DEF-2319-47C9-BE9B-611B2B612FBE}"/>
    <cellStyle name="Comma 4 2 5 3 5" xfId="18121" xr:uid="{FB7D2D53-94E2-43FD-81F8-0228D74F6EF0}"/>
    <cellStyle name="Comma 4 2 5 3 6" xfId="26568" xr:uid="{726A1ADC-1E9A-4CD3-9B48-256F0A20B9DC}"/>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19D1F05F-8559-4B69-90D8-2ACABF7DF4B5}"/>
    <cellStyle name="Comma 4 2 5 4 2 2 3" xfId="24896" xr:uid="{336FEA0D-DB25-4241-8B94-5AB0717646DC}"/>
    <cellStyle name="Comma 4 2 5 4 2 2 4" xfId="33343" xr:uid="{C9256F84-2F74-40A0-9202-258AB5EAE733}"/>
    <cellStyle name="Comma 4 2 5 4 2 3" xfId="12231" xr:uid="{A997355B-0CA6-4033-8B9B-4C877839BA4D}"/>
    <cellStyle name="Comma 4 2 5 4 2 4" xfId="20679" xr:uid="{F1FFE313-8E4B-4314-9D59-EC1C7280E84F}"/>
    <cellStyle name="Comma 4 2 5 4 2 5" xfId="29126" xr:uid="{7120E7BD-9DAA-4CB5-A79A-FA1AA4108699}"/>
    <cellStyle name="Comma 4 2 5 4 3" xfId="5854" xr:uid="{00000000-0005-0000-0000-0000EE080000}"/>
    <cellStyle name="Comma 4 2 5 4 3 2" xfId="14304" xr:uid="{A5C76668-1DA4-4CA2-BC4D-39E5CD42D368}"/>
    <cellStyle name="Comma 4 2 5 4 3 3" xfId="22751" xr:uid="{FA694EFC-E32B-42D0-97C1-FDE643934438}"/>
    <cellStyle name="Comma 4 2 5 4 3 4" xfId="31198" xr:uid="{17DDFC18-EBD2-4B8F-A5E7-C4D70B76EC65}"/>
    <cellStyle name="Comma 4 2 5 4 4" xfId="10086" xr:uid="{DF8194EE-3756-4950-BA6A-E527352E01F9}"/>
    <cellStyle name="Comma 4 2 5 4 5" xfId="18534" xr:uid="{C7D2B74D-F74C-4113-85F8-9BF96C456203}"/>
    <cellStyle name="Comma 4 2 5 4 6" xfId="26981" xr:uid="{8ED068C2-2336-48AC-B597-1C9ED7BC6ABE}"/>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71132A1D-9140-4195-AC5B-54F9B5B71D17}"/>
    <cellStyle name="Comma 4 2 5 5 2 2 3" xfId="25309" xr:uid="{48417B46-0603-45A8-AF23-63BE262FD22A}"/>
    <cellStyle name="Comma 4 2 5 5 2 2 4" xfId="33756" xr:uid="{194417B8-DC43-4F9A-A848-6EA2F6918BBA}"/>
    <cellStyle name="Comma 4 2 5 5 2 3" xfId="12644" xr:uid="{41138E37-FA58-4A82-9CC5-8F6BF34BF139}"/>
    <cellStyle name="Comma 4 2 5 5 2 4" xfId="21092" xr:uid="{003FC4C6-CD2E-455B-ADF6-6572D9176BA8}"/>
    <cellStyle name="Comma 4 2 5 5 2 5" xfId="29539" xr:uid="{75572AB0-EEC8-4D5A-9E71-F8844B9DD53A}"/>
    <cellStyle name="Comma 4 2 5 5 3" xfId="6267" xr:uid="{00000000-0005-0000-0000-0000F2080000}"/>
    <cellStyle name="Comma 4 2 5 5 3 2" xfId="14717" xr:uid="{893644FB-5262-404C-B605-55D2519C247C}"/>
    <cellStyle name="Comma 4 2 5 5 3 3" xfId="23164" xr:uid="{FB1767FE-9E0A-4D81-9403-FE7B5BE73A30}"/>
    <cellStyle name="Comma 4 2 5 5 3 4" xfId="31611" xr:uid="{3505BAD1-6321-40F8-8D49-688575CA0EE6}"/>
    <cellStyle name="Comma 4 2 5 5 4" xfId="10499" xr:uid="{40FEF015-2EA8-4E20-8455-F64004B8019D}"/>
    <cellStyle name="Comma 4 2 5 5 5" xfId="18947" xr:uid="{EC321C67-004A-445F-B02A-296B07137C4F}"/>
    <cellStyle name="Comma 4 2 5 5 6" xfId="27394" xr:uid="{D53F122B-8F46-4B83-85AA-64DCF8EC2A26}"/>
    <cellStyle name="Comma 4 2 5 6" xfId="2396" xr:uid="{00000000-0005-0000-0000-0000F3080000}"/>
    <cellStyle name="Comma 4 2 5 6 2" xfId="6680" xr:uid="{00000000-0005-0000-0000-0000F4080000}"/>
    <cellStyle name="Comma 4 2 5 6 2 2" xfId="15130" xr:uid="{2B8B0F2C-AC1B-4C28-B499-19603449CAD4}"/>
    <cellStyle name="Comma 4 2 5 6 2 3" xfId="23577" xr:uid="{DC6875A8-2AC3-4555-99B9-B01915760F09}"/>
    <cellStyle name="Comma 4 2 5 6 2 4" xfId="32024" xr:uid="{3511F5D8-5170-4049-8962-6E004429596B}"/>
    <cellStyle name="Comma 4 2 5 6 3" xfId="10912" xr:uid="{0287CB70-E766-42CF-8DB4-946B80DCF943}"/>
    <cellStyle name="Comma 4 2 5 6 4" xfId="19360" xr:uid="{BE51799E-01E3-4287-8E5E-58D342200C90}"/>
    <cellStyle name="Comma 4 2 5 6 5" xfId="27807" xr:uid="{4395FDD4-D411-4397-9232-CA7468979265}"/>
    <cellStyle name="Comma 4 2 5 7" xfId="2367" xr:uid="{00000000-0005-0000-0000-0000F5080000}"/>
    <cellStyle name="Comma 4 2 5 8" xfId="2774" xr:uid="{00000000-0005-0000-0000-0000F6080000}"/>
    <cellStyle name="Comma 4 2 5 8 2" xfId="6997" xr:uid="{00000000-0005-0000-0000-0000F7080000}"/>
    <cellStyle name="Comma 4 2 5 8 2 2" xfId="15447" xr:uid="{C4F340EF-206A-4273-A8DD-B7CE6A6815B5}"/>
    <cellStyle name="Comma 4 2 5 8 2 3" xfId="23894" xr:uid="{C1A96F0B-7FC2-4F40-91F5-CFF1D022CE6B}"/>
    <cellStyle name="Comma 4 2 5 8 2 4" xfId="32341" xr:uid="{9EBCBBD8-5E4B-4CCF-94D3-CFEE04ED7C27}"/>
    <cellStyle name="Comma 4 2 5 8 3" xfId="11229" xr:uid="{9B54DB1C-8E59-494C-A16C-124E4A11530D}"/>
    <cellStyle name="Comma 4 2 5 8 4" xfId="19677" xr:uid="{20650381-F79A-439A-A124-BAB89B2E16BB}"/>
    <cellStyle name="Comma 4 2 5 8 5" xfId="28124" xr:uid="{24347AE4-5958-4F73-B91B-4261A30D57A4}"/>
    <cellStyle name="Comma 4 2 5 9" xfId="4614" xr:uid="{00000000-0005-0000-0000-0000F8080000}"/>
    <cellStyle name="Comma 4 2 5 9 2" xfId="13064" xr:uid="{C635ABCF-CB3F-42FC-8A2D-2C3CB82B545A}"/>
    <cellStyle name="Comma 4 2 5 9 3" xfId="21511" xr:uid="{326D9DF0-FF1E-418D-BDD0-893E97D974F6}"/>
    <cellStyle name="Comma 4 2 5 9 4" xfId="29958" xr:uid="{DEB49536-C3CE-4AF1-8FC1-FE8443642F53}"/>
    <cellStyle name="Comma 4 2 6" xfId="143" xr:uid="{00000000-0005-0000-0000-0000F9080000}"/>
    <cellStyle name="Comma 4 2 6 10" xfId="8847" xr:uid="{7BD7FB22-8334-45C3-BA3D-E387F1EDC4FA}"/>
    <cellStyle name="Comma 4 2 6 11" xfId="17295" xr:uid="{61EF1E92-A779-4061-A49A-48B94FE23FEB}"/>
    <cellStyle name="Comma 4 2 6 12" xfId="25742" xr:uid="{3626D4AE-3967-4F1E-8A6D-F188EF26FB80}"/>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D7A295BD-BABD-42F1-8013-0DA4B2A62639}"/>
    <cellStyle name="Comma 4 2 6 2 2 2 3" xfId="24071" xr:uid="{54B26394-1762-40A1-BAFF-0CF912C8B20A}"/>
    <cellStyle name="Comma 4 2 6 2 2 2 4" xfId="32518" xr:uid="{5ADD6CDF-3957-40C7-87EF-D59F15CD0DE8}"/>
    <cellStyle name="Comma 4 2 6 2 2 3" xfId="11406" xr:uid="{E158B555-1C4B-4F40-856A-9B2AF6641A70}"/>
    <cellStyle name="Comma 4 2 6 2 2 4" xfId="19854" xr:uid="{BC6F0B6D-E54A-424A-8847-943C8D922463}"/>
    <cellStyle name="Comma 4 2 6 2 2 5" xfId="28301" xr:uid="{21B707A2-398F-442E-8DE4-79555A064BC5}"/>
    <cellStyle name="Comma 4 2 6 2 3" xfId="5029" xr:uid="{00000000-0005-0000-0000-0000FD080000}"/>
    <cellStyle name="Comma 4 2 6 2 3 2" xfId="13479" xr:uid="{83277E99-26BD-4BD0-8CAA-712AFF8C5CE8}"/>
    <cellStyle name="Comma 4 2 6 2 3 3" xfId="21926" xr:uid="{3D09B5AF-A5E4-44C9-B6E5-46B2A95D375D}"/>
    <cellStyle name="Comma 4 2 6 2 3 4" xfId="30373" xr:uid="{BDCE88D2-9208-463F-B43F-D2D85C037A02}"/>
    <cellStyle name="Comma 4 2 6 2 4" xfId="9261" xr:uid="{76FC84DD-6173-4417-B4EF-A32232CA658E}"/>
    <cellStyle name="Comma 4 2 6 2 5" xfId="17709" xr:uid="{046B20DB-4724-4B33-883C-2D2F02AF424F}"/>
    <cellStyle name="Comma 4 2 6 2 6" xfId="26156" xr:uid="{EFA82908-B0B9-49C2-89E5-4A2EF4DCD47E}"/>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01D1A58D-8AF4-4872-894F-2EA15AA60BD3}"/>
    <cellStyle name="Comma 4 2 6 3 2 2 3" xfId="24484" xr:uid="{7E77F99F-12CD-4B1A-81CC-6E4478BD8D15}"/>
    <cellStyle name="Comma 4 2 6 3 2 2 4" xfId="32931" xr:uid="{FA1171FD-0501-43B0-93A2-AF1347D017F5}"/>
    <cellStyle name="Comma 4 2 6 3 2 3" xfId="11819" xr:uid="{DF6B2442-5F92-49E9-8282-994A6A1B5956}"/>
    <cellStyle name="Comma 4 2 6 3 2 4" xfId="20267" xr:uid="{9CBFA455-0A7E-4FF7-8FC8-C602DE5AF421}"/>
    <cellStyle name="Comma 4 2 6 3 2 5" xfId="28714" xr:uid="{92A60ACD-769D-409B-B47A-5CF72888BF68}"/>
    <cellStyle name="Comma 4 2 6 3 3" xfId="5442" xr:uid="{00000000-0005-0000-0000-000001090000}"/>
    <cellStyle name="Comma 4 2 6 3 3 2" xfId="13892" xr:uid="{4983E78B-4ABD-41CA-A8FB-2CAF5B5F7ECD}"/>
    <cellStyle name="Comma 4 2 6 3 3 3" xfId="22339" xr:uid="{3B7FD480-0D61-4C6C-868B-FC319656DE7B}"/>
    <cellStyle name="Comma 4 2 6 3 3 4" xfId="30786" xr:uid="{F4F1F558-04AD-4795-9DF2-2BDF4A21CD81}"/>
    <cellStyle name="Comma 4 2 6 3 4" xfId="9674" xr:uid="{4325C90A-C1F4-4B73-9E7B-EB5C1533A4F8}"/>
    <cellStyle name="Comma 4 2 6 3 5" xfId="18122" xr:uid="{C70E74BC-8A25-40FA-AFB8-C93E4D66118A}"/>
    <cellStyle name="Comma 4 2 6 3 6" xfId="26569" xr:uid="{12CDC892-B78F-4C8F-B39D-AD47B1DB2D71}"/>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E8367B9D-DBBF-4451-9D88-50DE51136959}"/>
    <cellStyle name="Comma 4 2 6 4 2 2 3" xfId="24897" xr:uid="{7E3D36D7-5C05-4B0E-A117-7ED6821EFDF3}"/>
    <cellStyle name="Comma 4 2 6 4 2 2 4" xfId="33344" xr:uid="{215452E1-8ADB-4B17-AD83-2E671489E512}"/>
    <cellStyle name="Comma 4 2 6 4 2 3" xfId="12232" xr:uid="{B33D86ED-9148-43D5-AE88-6C990D68CB01}"/>
    <cellStyle name="Comma 4 2 6 4 2 4" xfId="20680" xr:uid="{ED689840-397B-4FD0-BD0A-52735F0EC89F}"/>
    <cellStyle name="Comma 4 2 6 4 2 5" xfId="29127" xr:uid="{E126BDF5-ED3A-4D3B-AC10-A03D93577155}"/>
    <cellStyle name="Comma 4 2 6 4 3" xfId="5855" xr:uid="{00000000-0005-0000-0000-000005090000}"/>
    <cellStyle name="Comma 4 2 6 4 3 2" xfId="14305" xr:uid="{2D7AADAF-08E2-4EAD-B58C-E49356941D19}"/>
    <cellStyle name="Comma 4 2 6 4 3 3" xfId="22752" xr:uid="{E3CB1AE4-8D76-4A15-83C7-D348BB953912}"/>
    <cellStyle name="Comma 4 2 6 4 3 4" xfId="31199" xr:uid="{B4902263-8E09-4413-94B8-43DC4BCC69E1}"/>
    <cellStyle name="Comma 4 2 6 4 4" xfId="10087" xr:uid="{B608364B-C92B-459C-BB85-4956E7385BDC}"/>
    <cellStyle name="Comma 4 2 6 4 5" xfId="18535" xr:uid="{A359E3C5-9F51-479E-A0F5-F1687B9854BA}"/>
    <cellStyle name="Comma 4 2 6 4 6" xfId="26982" xr:uid="{424E1CBB-140E-4353-8863-D61AA588056D}"/>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00404937-C459-4BF8-B195-EC6748AAEED9}"/>
    <cellStyle name="Comma 4 2 6 5 2 2 3" xfId="25310" xr:uid="{695C8FF3-4276-43D4-A726-93117EBA1BC8}"/>
    <cellStyle name="Comma 4 2 6 5 2 2 4" xfId="33757" xr:uid="{522623CC-5A53-450B-9BAB-412F31FE4A24}"/>
    <cellStyle name="Comma 4 2 6 5 2 3" xfId="12645" xr:uid="{C71332F8-456C-42A4-BFFF-8482B00417C7}"/>
    <cellStyle name="Comma 4 2 6 5 2 4" xfId="21093" xr:uid="{6223ABD6-A264-4DEF-8939-65CDFC1C261C}"/>
    <cellStyle name="Comma 4 2 6 5 2 5" xfId="29540" xr:uid="{03E35396-2822-4673-9F6E-69F49C7CEBBD}"/>
    <cellStyle name="Comma 4 2 6 5 3" xfId="6268" xr:uid="{00000000-0005-0000-0000-000009090000}"/>
    <cellStyle name="Comma 4 2 6 5 3 2" xfId="14718" xr:uid="{A8D824B9-6144-4AB2-AB5E-CA50130B21E3}"/>
    <cellStyle name="Comma 4 2 6 5 3 3" xfId="23165" xr:uid="{88B4E202-7D4B-454E-8284-9D879798F67D}"/>
    <cellStyle name="Comma 4 2 6 5 3 4" xfId="31612" xr:uid="{CF777122-A8D9-44C1-81BB-AB193A89BF53}"/>
    <cellStyle name="Comma 4 2 6 5 4" xfId="10500" xr:uid="{325C8365-CBC9-42E9-812A-CBCC94846C67}"/>
    <cellStyle name="Comma 4 2 6 5 5" xfId="18948" xr:uid="{4F83D437-EAC1-473F-A586-27D58BE06228}"/>
    <cellStyle name="Comma 4 2 6 5 6" xfId="27395" xr:uid="{252904D0-108E-49BC-BE57-9AD4252C560F}"/>
    <cellStyle name="Comma 4 2 6 6" xfId="2397" xr:uid="{00000000-0005-0000-0000-00000A090000}"/>
    <cellStyle name="Comma 4 2 6 6 2" xfId="6681" xr:uid="{00000000-0005-0000-0000-00000B090000}"/>
    <cellStyle name="Comma 4 2 6 6 2 2" xfId="15131" xr:uid="{C093E227-10FE-42FD-8739-09D98890552D}"/>
    <cellStyle name="Comma 4 2 6 6 2 3" xfId="23578" xr:uid="{F4A50935-2745-4014-B8CD-F87991B8D1E0}"/>
    <cellStyle name="Comma 4 2 6 6 2 4" xfId="32025" xr:uid="{85E60786-ED65-4423-9994-2A1E8073F12F}"/>
    <cellStyle name="Comma 4 2 6 6 3" xfId="10913" xr:uid="{4A1B6ED4-DB9B-4BA3-B0A8-8C2EFC8C3D51}"/>
    <cellStyle name="Comma 4 2 6 6 4" xfId="19361" xr:uid="{B85F1993-7A02-4C21-BB9E-B51AE5516404}"/>
    <cellStyle name="Comma 4 2 6 6 5" xfId="27808" xr:uid="{71A086E4-9258-479E-9984-5B71C547FEE7}"/>
    <cellStyle name="Comma 4 2 6 7" xfId="2366" xr:uid="{00000000-0005-0000-0000-00000C090000}"/>
    <cellStyle name="Comma 4 2 6 8" xfId="2775" xr:uid="{00000000-0005-0000-0000-00000D090000}"/>
    <cellStyle name="Comma 4 2 6 8 2" xfId="6998" xr:uid="{00000000-0005-0000-0000-00000E090000}"/>
    <cellStyle name="Comma 4 2 6 8 2 2" xfId="15448" xr:uid="{243CAE67-1494-4097-A28E-2B1480312D40}"/>
    <cellStyle name="Comma 4 2 6 8 2 3" xfId="23895" xr:uid="{0DDDB58D-E44F-4D84-8D49-0D08462EFBEC}"/>
    <cellStyle name="Comma 4 2 6 8 2 4" xfId="32342" xr:uid="{F7E90947-7A1B-490A-9673-4E19BBC5716D}"/>
    <cellStyle name="Comma 4 2 6 8 3" xfId="11230" xr:uid="{74150F10-8E86-442E-9320-2C2F176CD57B}"/>
    <cellStyle name="Comma 4 2 6 8 4" xfId="19678" xr:uid="{12DB5B89-EBB2-48A6-B32C-30ABF4822D27}"/>
    <cellStyle name="Comma 4 2 6 8 5" xfId="28125" xr:uid="{A4003AB3-6A26-420F-B55D-1152BD9E5FF4}"/>
    <cellStyle name="Comma 4 2 6 9" xfId="4615" xr:uid="{00000000-0005-0000-0000-00000F090000}"/>
    <cellStyle name="Comma 4 2 6 9 2" xfId="13065" xr:uid="{2A99CEEB-41A9-4C89-AA21-1772E5A12282}"/>
    <cellStyle name="Comma 4 2 6 9 3" xfId="21512" xr:uid="{088BDC19-69BA-447E-AC4B-47E049C2D537}"/>
    <cellStyle name="Comma 4 2 6 9 4" xfId="29959" xr:uid="{ED2E3629-2139-4CE8-859B-990B597E489D}"/>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1A30BCB3-6329-4DA9-B553-C1D86FEB395E}"/>
    <cellStyle name="Comma 4 3 2 10 2 3" xfId="23896" xr:uid="{F971E9F1-04C7-48E1-B195-C5CC83948D83}"/>
    <cellStyle name="Comma 4 3 2 10 2 4" xfId="32343" xr:uid="{E99585E9-9CFC-477E-9EA8-C66AC5E9D7FB}"/>
    <cellStyle name="Comma 4 3 2 10 3" xfId="11231" xr:uid="{27C64733-B45F-41A2-B9C7-942A19FA088E}"/>
    <cellStyle name="Comma 4 3 2 10 4" xfId="19679" xr:uid="{51F74387-BD9B-4607-BE29-F0184069D2D7}"/>
    <cellStyle name="Comma 4 3 2 10 5" xfId="28126" xr:uid="{C80B0EBA-6A10-4E02-9820-5C02570A4E4B}"/>
    <cellStyle name="Comma 4 3 2 11" xfId="4616" xr:uid="{00000000-0005-0000-0000-000014090000}"/>
    <cellStyle name="Comma 4 3 2 11 2" xfId="13066" xr:uid="{CAFDAE35-52AA-418F-A8EC-8AECDF8A0FEC}"/>
    <cellStyle name="Comma 4 3 2 11 3" xfId="21513" xr:uid="{8F366062-67E3-4EC8-B4CC-19A311AB91EE}"/>
    <cellStyle name="Comma 4 3 2 11 4" xfId="29960" xr:uid="{B6263241-1097-41B8-8497-E84127C76841}"/>
    <cellStyle name="Comma 4 3 2 12" xfId="8848" xr:uid="{B96CD0B0-B465-4428-A070-5A11387ACC32}"/>
    <cellStyle name="Comma 4 3 2 13" xfId="17296" xr:uid="{1407BEDE-9943-450C-9BAC-B036C90EBBB6}"/>
    <cellStyle name="Comma 4 3 2 14" xfId="25743" xr:uid="{BC517A6B-829F-4D63-B7A9-FD6A15081B18}"/>
    <cellStyle name="Comma 4 3 2 2" xfId="146" xr:uid="{00000000-0005-0000-0000-000015090000}"/>
    <cellStyle name="Comma 4 3 2 2 10" xfId="4617" xr:uid="{00000000-0005-0000-0000-000016090000}"/>
    <cellStyle name="Comma 4 3 2 2 10 2" xfId="13067" xr:uid="{A46C1B9E-8948-4FEF-B766-6526CCE8416E}"/>
    <cellStyle name="Comma 4 3 2 2 10 3" xfId="21514" xr:uid="{AD64D48F-0683-4BAB-90DC-AE13F9F5CE61}"/>
    <cellStyle name="Comma 4 3 2 2 10 4" xfId="29961" xr:uid="{8AF49BC4-FB3B-4F18-B1BF-DAA610FC709E}"/>
    <cellStyle name="Comma 4 3 2 2 11" xfId="8849" xr:uid="{93E01418-D4F5-4678-A79E-88CF6D6AE003}"/>
    <cellStyle name="Comma 4 3 2 2 12" xfId="17297" xr:uid="{48071C21-F867-401C-A61F-28C687D06414}"/>
    <cellStyle name="Comma 4 3 2 2 13" xfId="25744" xr:uid="{BAC56284-4E39-45AD-A88B-255EF737A58E}"/>
    <cellStyle name="Comma 4 3 2 2 2" xfId="147" xr:uid="{00000000-0005-0000-0000-000017090000}"/>
    <cellStyle name="Comma 4 3 2 2 2 10" xfId="8850" xr:uid="{70C1C717-F161-4A29-9D21-51B69A737DCB}"/>
    <cellStyle name="Comma 4 3 2 2 2 11" xfId="17298" xr:uid="{3A3B7D98-4C51-4283-A30E-5F407EE7C63A}"/>
    <cellStyle name="Comma 4 3 2 2 2 12" xfId="25745" xr:uid="{6F323E98-019A-4486-B962-50B14325A76A}"/>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50F1896F-A1E8-4055-B596-8FB4F09740FC}"/>
    <cellStyle name="Comma 4 3 2 2 2 2 2 2 3" xfId="24074" xr:uid="{C8FC532C-7345-4F6F-BF16-9973EB9CD17A}"/>
    <cellStyle name="Comma 4 3 2 2 2 2 2 2 4" xfId="32521" xr:uid="{2E3A5D94-A2E9-4319-9FF8-2C07E3DA0FC8}"/>
    <cellStyle name="Comma 4 3 2 2 2 2 2 3" xfId="11409" xr:uid="{45F02269-2BED-4D31-9166-D47F0C7412B4}"/>
    <cellStyle name="Comma 4 3 2 2 2 2 2 4" xfId="19857" xr:uid="{4C89CBB6-E87B-4377-A53E-AB8EF4E53801}"/>
    <cellStyle name="Comma 4 3 2 2 2 2 2 5" xfId="28304" xr:uid="{DBB507A6-0DA8-48EE-AA6D-3AB5E8BB9720}"/>
    <cellStyle name="Comma 4 3 2 2 2 2 3" xfId="5032" xr:uid="{00000000-0005-0000-0000-00001B090000}"/>
    <cellStyle name="Comma 4 3 2 2 2 2 3 2" xfId="13482" xr:uid="{E2BC74FD-4999-4709-B310-24F3629ECDEB}"/>
    <cellStyle name="Comma 4 3 2 2 2 2 3 3" xfId="21929" xr:uid="{6C3CCFC7-8C20-44C6-8ADF-F27A81C59578}"/>
    <cellStyle name="Comma 4 3 2 2 2 2 3 4" xfId="30376" xr:uid="{A400BFE5-2CD1-4B48-AE79-6ECBA8C05BBA}"/>
    <cellStyle name="Comma 4 3 2 2 2 2 4" xfId="9264" xr:uid="{CE6854C1-FB19-4972-8090-53C5B2694567}"/>
    <cellStyle name="Comma 4 3 2 2 2 2 5" xfId="17712" xr:uid="{959ED65E-238B-4B79-A128-054826C95B71}"/>
    <cellStyle name="Comma 4 3 2 2 2 2 6" xfId="26159" xr:uid="{55911D0A-AFE1-4ADE-BE6F-2475C6CCEFE7}"/>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D3DC07B4-B192-48BD-A241-A4D9E2E1FCCA}"/>
    <cellStyle name="Comma 4 3 2 2 2 3 2 2 3" xfId="24487" xr:uid="{D675BDF4-DF0E-4243-A193-165D12DE291C}"/>
    <cellStyle name="Comma 4 3 2 2 2 3 2 2 4" xfId="32934" xr:uid="{C9079748-5919-40B4-A4DE-DD40EFC325E5}"/>
    <cellStyle name="Comma 4 3 2 2 2 3 2 3" xfId="11822" xr:uid="{8EABFBAB-4845-43E8-8479-F1EEDEF5E900}"/>
    <cellStyle name="Comma 4 3 2 2 2 3 2 4" xfId="20270" xr:uid="{E05625DC-D143-4ADA-B0C5-E1ADFA85993F}"/>
    <cellStyle name="Comma 4 3 2 2 2 3 2 5" xfId="28717" xr:uid="{A11C50D5-F268-4D44-8983-6A56CBA1190A}"/>
    <cellStyle name="Comma 4 3 2 2 2 3 3" xfId="5445" xr:uid="{00000000-0005-0000-0000-00001F090000}"/>
    <cellStyle name="Comma 4 3 2 2 2 3 3 2" xfId="13895" xr:uid="{CF25D759-3CEF-4992-A3C0-D53B711F974D}"/>
    <cellStyle name="Comma 4 3 2 2 2 3 3 3" xfId="22342" xr:uid="{E8666D78-E61C-4594-A607-C581C4A5B7C7}"/>
    <cellStyle name="Comma 4 3 2 2 2 3 3 4" xfId="30789" xr:uid="{E680AE1B-D0F3-433D-8E1F-8963EB42BA0B}"/>
    <cellStyle name="Comma 4 3 2 2 2 3 4" xfId="9677" xr:uid="{8C43FF43-0E45-497D-8952-C4671C55604C}"/>
    <cellStyle name="Comma 4 3 2 2 2 3 5" xfId="18125" xr:uid="{27E7D594-6DEA-4B66-B32F-CCE7279324BA}"/>
    <cellStyle name="Comma 4 3 2 2 2 3 6" xfId="26572" xr:uid="{7C29F5A5-9E81-4963-8C0E-D5878EB36E92}"/>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F921B1A1-D147-4028-980D-6C9EC00DEC4C}"/>
    <cellStyle name="Comma 4 3 2 2 2 4 2 2 3" xfId="24900" xr:uid="{8E3C025B-7191-47C3-8A36-69C525980B6D}"/>
    <cellStyle name="Comma 4 3 2 2 2 4 2 2 4" xfId="33347" xr:uid="{7431C91D-DD17-420E-8498-9C9D83A11472}"/>
    <cellStyle name="Comma 4 3 2 2 2 4 2 3" xfId="12235" xr:uid="{87BCF556-8836-44F4-BE17-74B5BDD22447}"/>
    <cellStyle name="Comma 4 3 2 2 2 4 2 4" xfId="20683" xr:uid="{8B8353F0-E3D6-41A4-9B29-5A0C5C21333C}"/>
    <cellStyle name="Comma 4 3 2 2 2 4 2 5" xfId="29130" xr:uid="{68190825-CE07-4E1F-9234-71BAFF567C8C}"/>
    <cellStyle name="Comma 4 3 2 2 2 4 3" xfId="5858" xr:uid="{00000000-0005-0000-0000-000023090000}"/>
    <cellStyle name="Comma 4 3 2 2 2 4 3 2" xfId="14308" xr:uid="{8C686EC6-40FD-4647-AC9D-1C87A554E7EE}"/>
    <cellStyle name="Comma 4 3 2 2 2 4 3 3" xfId="22755" xr:uid="{124F8916-2ADB-480D-A186-3BFDFCDE4FA2}"/>
    <cellStyle name="Comma 4 3 2 2 2 4 3 4" xfId="31202" xr:uid="{F34D5680-84E5-41DC-B40E-CC65C317F93E}"/>
    <cellStyle name="Comma 4 3 2 2 2 4 4" xfId="10090" xr:uid="{830A99F5-0E72-44E9-AD55-9A02DF0DD22C}"/>
    <cellStyle name="Comma 4 3 2 2 2 4 5" xfId="18538" xr:uid="{599A260C-4E07-4D57-9C16-BBAF15DC5887}"/>
    <cellStyle name="Comma 4 3 2 2 2 4 6" xfId="26985" xr:uid="{EC8495F8-E4A7-477C-A720-5D8A1F498A98}"/>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8ADF3A7C-13B9-4454-8775-504515A9185A}"/>
    <cellStyle name="Comma 4 3 2 2 2 5 2 2 3" xfId="25313" xr:uid="{C083CEB9-7AD1-4528-8A87-CAB424E8C1A6}"/>
    <cellStyle name="Comma 4 3 2 2 2 5 2 2 4" xfId="33760" xr:uid="{10B8B277-5633-4FF3-8441-EF84A15CC517}"/>
    <cellStyle name="Comma 4 3 2 2 2 5 2 3" xfId="12648" xr:uid="{5BB9618F-4F95-4AC9-833D-0A0FFE926894}"/>
    <cellStyle name="Comma 4 3 2 2 2 5 2 4" xfId="21096" xr:uid="{E505B3D9-7A25-4C02-B2F8-DE1D26EA07F5}"/>
    <cellStyle name="Comma 4 3 2 2 2 5 2 5" xfId="29543" xr:uid="{C15923AC-24E6-4AFC-B470-E3961D0A2F96}"/>
    <cellStyle name="Comma 4 3 2 2 2 5 3" xfId="6271" xr:uid="{00000000-0005-0000-0000-000027090000}"/>
    <cellStyle name="Comma 4 3 2 2 2 5 3 2" xfId="14721" xr:uid="{DA76DCE6-F26C-4626-AD91-FDE673DF654A}"/>
    <cellStyle name="Comma 4 3 2 2 2 5 3 3" xfId="23168" xr:uid="{07DC6DFC-FC1F-466A-9D37-91598C0B5A7F}"/>
    <cellStyle name="Comma 4 3 2 2 2 5 3 4" xfId="31615" xr:uid="{6A96F63D-D5B3-405D-9C99-3DA360C8087A}"/>
    <cellStyle name="Comma 4 3 2 2 2 5 4" xfId="10503" xr:uid="{49EDB193-79D0-4F18-B199-B4D8BE4CA8C2}"/>
    <cellStyle name="Comma 4 3 2 2 2 5 5" xfId="18951" xr:uid="{452DA1B7-5C2A-492A-8008-6012D7E833B7}"/>
    <cellStyle name="Comma 4 3 2 2 2 5 6" xfId="27398" xr:uid="{8B95128F-5AD0-48DE-B1EF-0DDB000C7F8F}"/>
    <cellStyle name="Comma 4 3 2 2 2 6" xfId="2400" xr:uid="{00000000-0005-0000-0000-000028090000}"/>
    <cellStyle name="Comma 4 3 2 2 2 6 2" xfId="6684" xr:uid="{00000000-0005-0000-0000-000029090000}"/>
    <cellStyle name="Comma 4 3 2 2 2 6 2 2" xfId="15134" xr:uid="{DED75CC6-2EDC-4CCA-AE95-2B2D8E29CD90}"/>
    <cellStyle name="Comma 4 3 2 2 2 6 2 3" xfId="23581" xr:uid="{F12CF896-7F51-462E-91ED-C39876B74DBC}"/>
    <cellStyle name="Comma 4 3 2 2 2 6 2 4" xfId="32028" xr:uid="{753AAABF-264C-4186-908A-8713E8EFD6F3}"/>
    <cellStyle name="Comma 4 3 2 2 2 6 3" xfId="10916" xr:uid="{F375A16E-DAC1-4B11-B181-BAB8F41E67F1}"/>
    <cellStyle name="Comma 4 3 2 2 2 6 4" xfId="19364" xr:uid="{644E8353-DA19-4EC0-A11F-0E3E5C80D819}"/>
    <cellStyle name="Comma 4 3 2 2 2 6 5" xfId="27811" xr:uid="{F1FE5926-87B1-4894-9EF5-D048F745068C}"/>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AE9D395C-3D28-4179-923C-1BCBA7DD3CD4}"/>
    <cellStyle name="Comma 4 3 2 2 2 8 2 3" xfId="23898" xr:uid="{83354239-79A6-440F-814A-596E7756EECA}"/>
    <cellStyle name="Comma 4 3 2 2 2 8 2 4" xfId="32345" xr:uid="{17DD9E2D-F51F-4A1E-8909-2A863BF7B515}"/>
    <cellStyle name="Comma 4 3 2 2 2 8 3" xfId="11233" xr:uid="{EA27D680-F986-4580-8AA8-D5F4AB563046}"/>
    <cellStyle name="Comma 4 3 2 2 2 8 4" xfId="19681" xr:uid="{B9B376C9-E2DA-4DEC-9963-1553B5001723}"/>
    <cellStyle name="Comma 4 3 2 2 2 8 5" xfId="28128" xr:uid="{C1A90A0F-5045-45FF-AA0A-4D74B438C888}"/>
    <cellStyle name="Comma 4 3 2 2 2 9" xfId="4618" xr:uid="{00000000-0005-0000-0000-00002D090000}"/>
    <cellStyle name="Comma 4 3 2 2 2 9 2" xfId="13068" xr:uid="{A8AABFDE-E12C-46A5-B9A9-706680CA3D32}"/>
    <cellStyle name="Comma 4 3 2 2 2 9 3" xfId="21515" xr:uid="{A7F84590-8483-436C-B7A9-D131D04A6038}"/>
    <cellStyle name="Comma 4 3 2 2 2 9 4" xfId="29962" xr:uid="{27D9944D-71B0-4542-B89C-D7814B67CDCE}"/>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49F69B0C-EBB1-45E3-935D-0A281603B785}"/>
    <cellStyle name="Comma 4 3 2 2 3 2 2 3" xfId="24073" xr:uid="{4C69FCF2-FA35-4C05-9860-89E5C2E7B7AC}"/>
    <cellStyle name="Comma 4 3 2 2 3 2 2 4" xfId="32520" xr:uid="{9E1767B5-B56F-4B93-A094-FB9A6E2DF74A}"/>
    <cellStyle name="Comma 4 3 2 2 3 2 3" xfId="11408" xr:uid="{AED5E68D-E4F3-4E6F-9E5D-4224976A73D7}"/>
    <cellStyle name="Comma 4 3 2 2 3 2 4" xfId="19856" xr:uid="{1F545F1D-73AD-472B-8D2E-02D94B2568B8}"/>
    <cellStyle name="Comma 4 3 2 2 3 2 5" xfId="28303" xr:uid="{10C0DF24-2BFD-4338-B601-FA782A068031}"/>
    <cellStyle name="Comma 4 3 2 2 3 3" xfId="5031" xr:uid="{00000000-0005-0000-0000-000031090000}"/>
    <cellStyle name="Comma 4 3 2 2 3 3 2" xfId="13481" xr:uid="{FCA6553B-4796-4DAC-93DD-D395AE1750E6}"/>
    <cellStyle name="Comma 4 3 2 2 3 3 3" xfId="21928" xr:uid="{917B88DA-6DC0-4B74-B614-F8DC698C43A1}"/>
    <cellStyle name="Comma 4 3 2 2 3 3 4" xfId="30375" xr:uid="{4530C7DC-00C0-4E0C-9265-37B1DF2740EF}"/>
    <cellStyle name="Comma 4 3 2 2 3 4" xfId="9263" xr:uid="{4AAE116A-9311-4E65-A3F6-542B81E6C45A}"/>
    <cellStyle name="Comma 4 3 2 2 3 5" xfId="17711" xr:uid="{D1396510-D52E-4DFD-A8B9-9D51AFCB4D2C}"/>
    <cellStyle name="Comma 4 3 2 2 3 6" xfId="26158" xr:uid="{DEB07C2C-A767-4CE2-B83F-4ED21C6386DC}"/>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895251CA-792F-456D-B57A-2E8B179F1F2D}"/>
    <cellStyle name="Comma 4 3 2 2 4 2 2 3" xfId="24486" xr:uid="{4A1D7825-4BF0-4380-AECF-E08293B9624D}"/>
    <cellStyle name="Comma 4 3 2 2 4 2 2 4" xfId="32933" xr:uid="{FB1963CC-5A78-4DD3-9BFE-7486FF47E338}"/>
    <cellStyle name="Comma 4 3 2 2 4 2 3" xfId="11821" xr:uid="{4298A403-9550-447B-BCFA-1CE7A7A5DC1B}"/>
    <cellStyle name="Comma 4 3 2 2 4 2 4" xfId="20269" xr:uid="{3C4CF9E3-82B1-4A8F-B820-AF8DC822B583}"/>
    <cellStyle name="Comma 4 3 2 2 4 2 5" xfId="28716" xr:uid="{9DD4546B-1AF3-48B9-917B-091D988179D0}"/>
    <cellStyle name="Comma 4 3 2 2 4 3" xfId="5444" xr:uid="{00000000-0005-0000-0000-000035090000}"/>
    <cellStyle name="Comma 4 3 2 2 4 3 2" xfId="13894" xr:uid="{BF9CAA07-33FE-4346-A9CC-C799D21579C6}"/>
    <cellStyle name="Comma 4 3 2 2 4 3 3" xfId="22341" xr:uid="{86BCDE44-01A5-4464-ABD9-5B6438A34E00}"/>
    <cellStyle name="Comma 4 3 2 2 4 3 4" xfId="30788" xr:uid="{E2E056E3-6DFB-4ABD-944C-6FC4D060ED24}"/>
    <cellStyle name="Comma 4 3 2 2 4 4" xfId="9676" xr:uid="{35548BA7-91A6-4A94-8C58-9D98F30A6C12}"/>
    <cellStyle name="Comma 4 3 2 2 4 5" xfId="18124" xr:uid="{6DEDD704-0AE4-42C1-9DA8-E12B905B6BD3}"/>
    <cellStyle name="Comma 4 3 2 2 4 6" xfId="26571" xr:uid="{936E693C-3B5C-4FB3-B147-ED56258EF53B}"/>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D496E5AA-5D31-463B-B62D-89782F04EA55}"/>
    <cellStyle name="Comma 4 3 2 2 5 2 2 3" xfId="24899" xr:uid="{49D50792-B70E-4D5E-8CBE-B3E22D37A4E2}"/>
    <cellStyle name="Comma 4 3 2 2 5 2 2 4" xfId="33346" xr:uid="{BE592045-6AA2-4C06-9363-2C59F0202163}"/>
    <cellStyle name="Comma 4 3 2 2 5 2 3" xfId="12234" xr:uid="{04F95333-7DA6-4F09-B076-65FACED67124}"/>
    <cellStyle name="Comma 4 3 2 2 5 2 4" xfId="20682" xr:uid="{D288DEF5-C890-4CF8-B164-0FB764CF7118}"/>
    <cellStyle name="Comma 4 3 2 2 5 2 5" xfId="29129" xr:uid="{895EECD7-EC2C-4707-93EA-A595D0073D60}"/>
    <cellStyle name="Comma 4 3 2 2 5 3" xfId="5857" xr:uid="{00000000-0005-0000-0000-000039090000}"/>
    <cellStyle name="Comma 4 3 2 2 5 3 2" xfId="14307" xr:uid="{E717C824-1264-43F6-8F65-D2C33C713EAC}"/>
    <cellStyle name="Comma 4 3 2 2 5 3 3" xfId="22754" xr:uid="{E8E1978B-5146-4EA0-979B-53FCACF5931A}"/>
    <cellStyle name="Comma 4 3 2 2 5 3 4" xfId="31201" xr:uid="{486629B6-CD6F-4943-9FAD-A257EA4C1AEE}"/>
    <cellStyle name="Comma 4 3 2 2 5 4" xfId="10089" xr:uid="{6D903E05-196F-43F8-86F8-7ADDE7A73436}"/>
    <cellStyle name="Comma 4 3 2 2 5 5" xfId="18537" xr:uid="{2194C33A-3CD4-4197-8CF5-48C072E99258}"/>
    <cellStyle name="Comma 4 3 2 2 5 6" xfId="26984" xr:uid="{CF0A9640-3252-4CC9-938E-4CC4D6244B2F}"/>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5649BF49-198B-4F67-B21F-095DA9449DD3}"/>
    <cellStyle name="Comma 4 3 2 2 6 2 2 3" xfId="25312" xr:uid="{D78E0B6A-3FB6-44DD-856C-02B9B3D470DD}"/>
    <cellStyle name="Comma 4 3 2 2 6 2 2 4" xfId="33759" xr:uid="{03F8D874-0605-43E8-8AEF-87693E0ABBD6}"/>
    <cellStyle name="Comma 4 3 2 2 6 2 3" xfId="12647" xr:uid="{ED7C5FE2-28B3-4652-BB36-A6FA44871DD8}"/>
    <cellStyle name="Comma 4 3 2 2 6 2 4" xfId="21095" xr:uid="{477019A7-0E63-4A02-AEDD-2F21601A6069}"/>
    <cellStyle name="Comma 4 3 2 2 6 2 5" xfId="29542" xr:uid="{A1DEB4E5-DAEA-4F25-A39A-E1210330E9F4}"/>
    <cellStyle name="Comma 4 3 2 2 6 3" xfId="6270" xr:uid="{00000000-0005-0000-0000-00003D090000}"/>
    <cellStyle name="Comma 4 3 2 2 6 3 2" xfId="14720" xr:uid="{E459FA06-A47A-4178-BE08-A6AF2EA85A52}"/>
    <cellStyle name="Comma 4 3 2 2 6 3 3" xfId="23167" xr:uid="{A1492CC4-7AFA-47BC-B9E1-1A4AE7C2519F}"/>
    <cellStyle name="Comma 4 3 2 2 6 3 4" xfId="31614" xr:uid="{3C185FCB-C87C-435B-831F-CC9FD924BC8C}"/>
    <cellStyle name="Comma 4 3 2 2 6 4" xfId="10502" xr:uid="{812BF143-CA01-49F1-B6E6-1E99ABFD703B}"/>
    <cellStyle name="Comma 4 3 2 2 6 5" xfId="18950" xr:uid="{4F120331-E031-49DA-A57D-FD943672F585}"/>
    <cellStyle name="Comma 4 3 2 2 6 6" xfId="27397" xr:uid="{136E836B-6528-4913-B8F9-DCF3254B33AD}"/>
    <cellStyle name="Comma 4 3 2 2 7" xfId="2399" xr:uid="{00000000-0005-0000-0000-00003E090000}"/>
    <cellStyle name="Comma 4 3 2 2 7 2" xfId="6683" xr:uid="{00000000-0005-0000-0000-00003F090000}"/>
    <cellStyle name="Comma 4 3 2 2 7 2 2" xfId="15133" xr:uid="{5DAF705B-6C8A-4C21-81B8-792EBA80B034}"/>
    <cellStyle name="Comma 4 3 2 2 7 2 3" xfId="23580" xr:uid="{5DFDC646-36AB-43A1-AB98-0376E191A8B9}"/>
    <cellStyle name="Comma 4 3 2 2 7 2 4" xfId="32027" xr:uid="{4E9FE49F-14BD-4B9D-8A0B-E2356520D0E4}"/>
    <cellStyle name="Comma 4 3 2 2 7 3" xfId="10915" xr:uid="{E204CEB6-8F38-4141-8CB2-28DE9578E65E}"/>
    <cellStyle name="Comma 4 3 2 2 7 4" xfId="19363" xr:uid="{25EF4513-387F-43D9-8101-87A328DC93DC}"/>
    <cellStyle name="Comma 4 3 2 2 7 5" xfId="27810" xr:uid="{7BD24252-56FF-4202-9571-7490AF4D4559}"/>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B29BB564-39F3-425E-8E5A-522D1E6BE28F}"/>
    <cellStyle name="Comma 4 3 2 2 9 2 3" xfId="23897" xr:uid="{BEE3E5D7-FAB7-433C-AF13-1E17D3B15D08}"/>
    <cellStyle name="Comma 4 3 2 2 9 2 4" xfId="32344" xr:uid="{A0F75B79-57F7-48F4-88F4-44B1325ECB11}"/>
    <cellStyle name="Comma 4 3 2 2 9 3" xfId="11232" xr:uid="{7275E934-66D1-4A41-B592-C2DF1208514C}"/>
    <cellStyle name="Comma 4 3 2 2 9 4" xfId="19680" xr:uid="{4FCD74DB-5D10-4636-9DBD-AE5401359DB0}"/>
    <cellStyle name="Comma 4 3 2 2 9 5" xfId="28127" xr:uid="{80BABD6D-18D7-423F-A936-F1518B0E6748}"/>
    <cellStyle name="Comma 4 3 2 3" xfId="148" xr:uid="{00000000-0005-0000-0000-000043090000}"/>
    <cellStyle name="Comma 4 3 2 3 10" xfId="8851" xr:uid="{57BD9A1B-947D-431C-8733-24BEC91BA1B6}"/>
    <cellStyle name="Comma 4 3 2 3 11" xfId="17299" xr:uid="{1CAA4E76-5019-497F-8A03-8CE8616DDF04}"/>
    <cellStyle name="Comma 4 3 2 3 12" xfId="25746" xr:uid="{B834FC4F-ACDC-4B5E-BC51-C4712D18702D}"/>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694E4F3C-882B-487B-889A-5AC9F91658C1}"/>
    <cellStyle name="Comma 4 3 2 3 2 2 2 3" xfId="24075" xr:uid="{5EE7C455-519E-403E-A8D9-A419756A40F6}"/>
    <cellStyle name="Comma 4 3 2 3 2 2 2 4" xfId="32522" xr:uid="{C3CF6466-4F1E-4211-9076-3A00E3ED935C}"/>
    <cellStyle name="Comma 4 3 2 3 2 2 3" xfId="11410" xr:uid="{6C225799-529E-483C-A66C-78F659CAC890}"/>
    <cellStyle name="Comma 4 3 2 3 2 2 4" xfId="19858" xr:uid="{9D1DE99C-780D-4890-88D8-1DA55F52C196}"/>
    <cellStyle name="Comma 4 3 2 3 2 2 5" xfId="28305" xr:uid="{C94B3E23-53B9-472D-9E5A-0BFDA6EDC827}"/>
    <cellStyle name="Comma 4 3 2 3 2 3" xfId="5033" xr:uid="{00000000-0005-0000-0000-000047090000}"/>
    <cellStyle name="Comma 4 3 2 3 2 3 2" xfId="13483" xr:uid="{3D3B7473-592C-4D37-B440-63AC946D41D6}"/>
    <cellStyle name="Comma 4 3 2 3 2 3 3" xfId="21930" xr:uid="{90006CE4-509A-4B63-8F47-3BE5E0B9BF8D}"/>
    <cellStyle name="Comma 4 3 2 3 2 3 4" xfId="30377" xr:uid="{200FBDAC-D7E1-4703-BB87-F4D9782A5A25}"/>
    <cellStyle name="Comma 4 3 2 3 2 4" xfId="9265" xr:uid="{5EAB1D77-56D4-42D6-8075-2356386DFAEF}"/>
    <cellStyle name="Comma 4 3 2 3 2 5" xfId="17713" xr:uid="{C2AD6FEB-53FB-40A4-BAAE-DC68EAAC4630}"/>
    <cellStyle name="Comma 4 3 2 3 2 6" xfId="26160" xr:uid="{C78AE561-3A60-449F-A27E-6C9C6CD64852}"/>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45B68515-EB6B-483C-B88A-1BF9C6583FB6}"/>
    <cellStyle name="Comma 4 3 2 3 3 2 2 3" xfId="24488" xr:uid="{8BC11A21-A593-4A1A-9131-2D45C0472B82}"/>
    <cellStyle name="Comma 4 3 2 3 3 2 2 4" xfId="32935" xr:uid="{ECEB5525-E03A-47BE-BA1A-4B4D5A3FC09C}"/>
    <cellStyle name="Comma 4 3 2 3 3 2 3" xfId="11823" xr:uid="{02E18C95-AA25-4429-B400-BD1116D02DDF}"/>
    <cellStyle name="Comma 4 3 2 3 3 2 4" xfId="20271" xr:uid="{5AAFF902-FD71-44E1-9D4F-73992D30A0E7}"/>
    <cellStyle name="Comma 4 3 2 3 3 2 5" xfId="28718" xr:uid="{7FADB1BE-405C-47BA-BC71-9C9031F49F2E}"/>
    <cellStyle name="Comma 4 3 2 3 3 3" xfId="5446" xr:uid="{00000000-0005-0000-0000-00004B090000}"/>
    <cellStyle name="Comma 4 3 2 3 3 3 2" xfId="13896" xr:uid="{79B2AD7B-8C5D-49BD-8E19-075E3F4A26C6}"/>
    <cellStyle name="Comma 4 3 2 3 3 3 3" xfId="22343" xr:uid="{93E6B216-3770-4C8E-A9D4-6ADCB52C60FE}"/>
    <cellStyle name="Comma 4 3 2 3 3 3 4" xfId="30790" xr:uid="{3CBC5816-F42F-40DE-A275-2B3775518E62}"/>
    <cellStyle name="Comma 4 3 2 3 3 4" xfId="9678" xr:uid="{B24F7563-07DA-4729-B817-056D97F7E593}"/>
    <cellStyle name="Comma 4 3 2 3 3 5" xfId="18126" xr:uid="{20220D33-7D2C-4CC6-A5BF-132237E0B2B2}"/>
    <cellStyle name="Comma 4 3 2 3 3 6" xfId="26573" xr:uid="{3E4A4785-5A60-4FEF-880E-92178D0BAF65}"/>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E03EFD6E-73F5-4B29-9FC4-143A63537350}"/>
    <cellStyle name="Comma 4 3 2 3 4 2 2 3" xfId="24901" xr:uid="{E1448FB8-CCFD-4B90-A203-F52C5CE043BB}"/>
    <cellStyle name="Comma 4 3 2 3 4 2 2 4" xfId="33348" xr:uid="{4BA21471-E15D-44FB-A38B-66A12F2AF7D6}"/>
    <cellStyle name="Comma 4 3 2 3 4 2 3" xfId="12236" xr:uid="{277125B0-4244-482C-931B-D278745C73FD}"/>
    <cellStyle name="Comma 4 3 2 3 4 2 4" xfId="20684" xr:uid="{1DAC3941-0EF4-4BB0-8647-806F93DE796E}"/>
    <cellStyle name="Comma 4 3 2 3 4 2 5" xfId="29131" xr:uid="{3D2BF1E3-0D4F-43BC-9196-B616CF7B8740}"/>
    <cellStyle name="Comma 4 3 2 3 4 3" xfId="5859" xr:uid="{00000000-0005-0000-0000-00004F090000}"/>
    <cellStyle name="Comma 4 3 2 3 4 3 2" xfId="14309" xr:uid="{70D8F40A-DCC0-42B7-80B6-2D45E4FF89D2}"/>
    <cellStyle name="Comma 4 3 2 3 4 3 3" xfId="22756" xr:uid="{3BEE4B4F-029F-4B76-BD20-143A269BCD8A}"/>
    <cellStyle name="Comma 4 3 2 3 4 3 4" xfId="31203" xr:uid="{1C925224-81A4-4590-B382-9408587628E8}"/>
    <cellStyle name="Comma 4 3 2 3 4 4" xfId="10091" xr:uid="{B2849BE6-0053-40EB-94BE-672AC1E444E2}"/>
    <cellStyle name="Comma 4 3 2 3 4 5" xfId="18539" xr:uid="{6676D184-B94E-4CE4-BED8-68C17DCD3276}"/>
    <cellStyle name="Comma 4 3 2 3 4 6" xfId="26986" xr:uid="{BC1E8EC0-5C4E-4900-9592-B24E87F8781F}"/>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6D149701-0404-4970-AEF3-8BF8C90D85E5}"/>
    <cellStyle name="Comma 4 3 2 3 5 2 2 3" xfId="25314" xr:uid="{C2730581-5E4F-46A6-A9D7-F5DDD8137B93}"/>
    <cellStyle name="Comma 4 3 2 3 5 2 2 4" xfId="33761" xr:uid="{6A2D4D77-ADBA-44BB-A3A8-3E6F233BCF17}"/>
    <cellStyle name="Comma 4 3 2 3 5 2 3" xfId="12649" xr:uid="{6D031A34-91CF-4808-BF0C-7619CD354085}"/>
    <cellStyle name="Comma 4 3 2 3 5 2 4" xfId="21097" xr:uid="{505064CD-4A06-4F4C-BDF9-FC6D224C180E}"/>
    <cellStyle name="Comma 4 3 2 3 5 2 5" xfId="29544" xr:uid="{FC5A5172-743A-48DD-B726-2091F946EB1B}"/>
    <cellStyle name="Comma 4 3 2 3 5 3" xfId="6272" xr:uid="{00000000-0005-0000-0000-000053090000}"/>
    <cellStyle name="Comma 4 3 2 3 5 3 2" xfId="14722" xr:uid="{6D7D265E-AC9D-426E-AFFC-B7CACBD6D674}"/>
    <cellStyle name="Comma 4 3 2 3 5 3 3" xfId="23169" xr:uid="{47DB9513-F9A8-46AB-9CEA-CE5EF9B6BFF1}"/>
    <cellStyle name="Comma 4 3 2 3 5 3 4" xfId="31616" xr:uid="{AF163298-728B-46B1-8A76-928AA54B7E9C}"/>
    <cellStyle name="Comma 4 3 2 3 5 4" xfId="10504" xr:uid="{0D6E9597-EBC4-4B38-917C-8B28B27A5E3F}"/>
    <cellStyle name="Comma 4 3 2 3 5 5" xfId="18952" xr:uid="{BBDA631F-9E7F-45F9-A6EF-7E2079ECE995}"/>
    <cellStyle name="Comma 4 3 2 3 5 6" xfId="27399" xr:uid="{4101A33F-4C2F-4323-9C38-9C9ACA78D8E3}"/>
    <cellStyle name="Comma 4 3 2 3 6" xfId="2401" xr:uid="{00000000-0005-0000-0000-000054090000}"/>
    <cellStyle name="Comma 4 3 2 3 6 2" xfId="6685" xr:uid="{00000000-0005-0000-0000-000055090000}"/>
    <cellStyle name="Comma 4 3 2 3 6 2 2" xfId="15135" xr:uid="{9A1CE8D8-EEDA-4B2E-A54C-723BB3D25D9B}"/>
    <cellStyle name="Comma 4 3 2 3 6 2 3" xfId="23582" xr:uid="{38BE5CBC-F698-4B83-8188-8F6A0C9EA589}"/>
    <cellStyle name="Comma 4 3 2 3 6 2 4" xfId="32029" xr:uid="{96897D01-7B1E-41FE-9FF5-85D3D234D073}"/>
    <cellStyle name="Comma 4 3 2 3 6 3" xfId="10917" xr:uid="{804EDB68-6D02-417D-9DEA-EB2A71348D53}"/>
    <cellStyle name="Comma 4 3 2 3 6 4" xfId="19365" xr:uid="{FEA11A17-319C-4A67-AB9A-64D8F5699B48}"/>
    <cellStyle name="Comma 4 3 2 3 6 5" xfId="27812" xr:uid="{8052B954-66AA-4F97-871E-05CA9F5CA676}"/>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46396D47-65AF-4055-8484-B1BFDFDA6DDC}"/>
    <cellStyle name="Comma 4 3 2 3 8 2 3" xfId="23899" xr:uid="{AB39482D-2927-4DFC-9DC2-32FA0D19BC2F}"/>
    <cellStyle name="Comma 4 3 2 3 8 2 4" xfId="32346" xr:uid="{904E3E88-AF38-4C1C-8B92-6E4947AF6DC4}"/>
    <cellStyle name="Comma 4 3 2 3 8 3" xfId="11234" xr:uid="{7D0730E8-B3C3-48F8-9E9D-A78649467FFF}"/>
    <cellStyle name="Comma 4 3 2 3 8 4" xfId="19682" xr:uid="{95C297FC-3C45-41E6-B2E7-37CBDFBE9889}"/>
    <cellStyle name="Comma 4 3 2 3 8 5" xfId="28129" xr:uid="{56D92B7E-EE39-4BBE-9428-4851D998EBB5}"/>
    <cellStyle name="Comma 4 3 2 3 9" xfId="4619" xr:uid="{00000000-0005-0000-0000-000059090000}"/>
    <cellStyle name="Comma 4 3 2 3 9 2" xfId="13069" xr:uid="{A0CDA57F-45F6-4FEF-8E13-A1C5B15E7DA5}"/>
    <cellStyle name="Comma 4 3 2 3 9 3" xfId="21516" xr:uid="{B4D44647-B486-410B-A040-07B4252A0268}"/>
    <cellStyle name="Comma 4 3 2 3 9 4" xfId="29963" xr:uid="{A2A99C7E-C933-4ECB-9D46-BD366C1D011B}"/>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BCCC9CDE-CCC1-47D2-998E-43779DE4815A}"/>
    <cellStyle name="Comma 4 3 2 4 2 2 3" xfId="24072" xr:uid="{19A9F0D6-3307-4BE1-A100-3C509CE9933B}"/>
    <cellStyle name="Comma 4 3 2 4 2 2 4" xfId="32519" xr:uid="{237DF9A4-0858-4970-A6C6-43B5F00F8612}"/>
    <cellStyle name="Comma 4 3 2 4 2 3" xfId="11407" xr:uid="{09DB2014-5634-4EA6-AAAA-1E6C9D0B5953}"/>
    <cellStyle name="Comma 4 3 2 4 2 4" xfId="19855" xr:uid="{6AFE59CA-1AE0-4F33-A200-72373D204F02}"/>
    <cellStyle name="Comma 4 3 2 4 2 5" xfId="28302" xr:uid="{12AED916-CB81-4396-867F-40CC52DBD898}"/>
    <cellStyle name="Comma 4 3 2 4 3" xfId="5030" xr:uid="{00000000-0005-0000-0000-00005D090000}"/>
    <cellStyle name="Comma 4 3 2 4 3 2" xfId="13480" xr:uid="{CD91DC64-5200-4B32-897F-1AA7C95EC5EE}"/>
    <cellStyle name="Comma 4 3 2 4 3 3" xfId="21927" xr:uid="{C6BAD3AC-4E94-4F84-BE17-C3E8344948A4}"/>
    <cellStyle name="Comma 4 3 2 4 3 4" xfId="30374" xr:uid="{B4A25EA3-FA6C-4DD0-9EEF-ABA55F848F9A}"/>
    <cellStyle name="Comma 4 3 2 4 4" xfId="9262" xr:uid="{AC7A4FA8-1D68-40D8-A14F-BDCD57EF113A}"/>
    <cellStyle name="Comma 4 3 2 4 5" xfId="17710" xr:uid="{8732D2B8-8F5C-43B8-B02C-2BBD5757D3EF}"/>
    <cellStyle name="Comma 4 3 2 4 6" xfId="26157" xr:uid="{511E8508-9223-4623-99E1-9C7C817F64C9}"/>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B490F90F-C342-4095-93BC-D4FD3657CE2F}"/>
    <cellStyle name="Comma 4 3 2 5 2 2 3" xfId="24485" xr:uid="{F0D608F3-D696-4875-B8EA-4965ABE5DCF1}"/>
    <cellStyle name="Comma 4 3 2 5 2 2 4" xfId="32932" xr:uid="{9E4F404C-6EB9-47EB-B613-972837F62BE3}"/>
    <cellStyle name="Comma 4 3 2 5 2 3" xfId="11820" xr:uid="{EF0167A8-7A44-4729-83D0-9CC4085BB5B4}"/>
    <cellStyle name="Comma 4 3 2 5 2 4" xfId="20268" xr:uid="{BF42932C-9DA0-4524-81D2-EA26C688471E}"/>
    <cellStyle name="Comma 4 3 2 5 2 5" xfId="28715" xr:uid="{3CEB711C-F9BA-4C54-B3DC-43F42C12EBA6}"/>
    <cellStyle name="Comma 4 3 2 5 3" xfId="5443" xr:uid="{00000000-0005-0000-0000-000061090000}"/>
    <cellStyle name="Comma 4 3 2 5 3 2" xfId="13893" xr:uid="{77E6657D-F05B-45E5-B449-AB3722BFCA19}"/>
    <cellStyle name="Comma 4 3 2 5 3 3" xfId="22340" xr:uid="{CB32F8E4-3ECC-482A-B986-D18FF082FDF2}"/>
    <cellStyle name="Comma 4 3 2 5 3 4" xfId="30787" xr:uid="{C6414EA1-3790-4049-9B91-FC8661C49C7F}"/>
    <cellStyle name="Comma 4 3 2 5 4" xfId="9675" xr:uid="{586E74FC-CE3B-47C0-9141-48B5DDF81193}"/>
    <cellStyle name="Comma 4 3 2 5 5" xfId="18123" xr:uid="{CB46A316-14DE-4BCD-B5C6-7985FB55CECF}"/>
    <cellStyle name="Comma 4 3 2 5 6" xfId="26570" xr:uid="{EB1CD2C8-367D-482A-BADB-0C3AA7155C14}"/>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C85E202F-6EF9-4E8F-BA14-76626058A45E}"/>
    <cellStyle name="Comma 4 3 2 6 2 2 3" xfId="24898" xr:uid="{47523FAC-CA38-4A7E-9462-E8DE6E2BD219}"/>
    <cellStyle name="Comma 4 3 2 6 2 2 4" xfId="33345" xr:uid="{CDEC1169-94D1-43C1-A069-099F6E16A16D}"/>
    <cellStyle name="Comma 4 3 2 6 2 3" xfId="12233" xr:uid="{B36C4ABC-9836-4477-949A-D9EC3798A62C}"/>
    <cellStyle name="Comma 4 3 2 6 2 4" xfId="20681" xr:uid="{CB5576F1-15C4-498E-9175-5235A769B6BD}"/>
    <cellStyle name="Comma 4 3 2 6 2 5" xfId="29128" xr:uid="{9D67833C-8B5D-4033-A2DF-4FF10309EBB9}"/>
    <cellStyle name="Comma 4 3 2 6 3" xfId="5856" xr:uid="{00000000-0005-0000-0000-000065090000}"/>
    <cellStyle name="Comma 4 3 2 6 3 2" xfId="14306" xr:uid="{D165CB03-3B2E-414B-BF71-CF762D8C6E52}"/>
    <cellStyle name="Comma 4 3 2 6 3 3" xfId="22753" xr:uid="{DAFB0951-7E61-4446-B76C-2F7246504CC3}"/>
    <cellStyle name="Comma 4 3 2 6 3 4" xfId="31200" xr:uid="{AEF5BF45-CC20-4D37-9362-91A6E40D86CD}"/>
    <cellStyle name="Comma 4 3 2 6 4" xfId="10088" xr:uid="{00D8C111-1C76-4B01-AFA5-25CC1A6F8207}"/>
    <cellStyle name="Comma 4 3 2 6 5" xfId="18536" xr:uid="{F316DE90-26A0-4388-9392-109BA22822ED}"/>
    <cellStyle name="Comma 4 3 2 6 6" xfId="26983" xr:uid="{D6E25FBD-81A8-4DA0-A7F4-6C221AE891E9}"/>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2562862C-0B93-4B72-9E80-2F6F6194D195}"/>
    <cellStyle name="Comma 4 3 2 7 2 2 3" xfId="25311" xr:uid="{342DAB5B-364A-4A38-A83F-AC5CDE225C4B}"/>
    <cellStyle name="Comma 4 3 2 7 2 2 4" xfId="33758" xr:uid="{E328038B-0864-4AB4-BD30-C141ECC46F86}"/>
    <cellStyle name="Comma 4 3 2 7 2 3" xfId="12646" xr:uid="{BF57396A-4DF2-41F5-AF58-EE38F4FBC39D}"/>
    <cellStyle name="Comma 4 3 2 7 2 4" xfId="21094" xr:uid="{7092EA29-5B52-4B30-8349-3C5F8B51323E}"/>
    <cellStyle name="Comma 4 3 2 7 2 5" xfId="29541" xr:uid="{D207649F-32E4-4F88-86FE-4020505ED206}"/>
    <cellStyle name="Comma 4 3 2 7 3" xfId="6269" xr:uid="{00000000-0005-0000-0000-000069090000}"/>
    <cellStyle name="Comma 4 3 2 7 3 2" xfId="14719" xr:uid="{DCAC20D7-AF81-41A1-9A9A-D9BF2A26C3AC}"/>
    <cellStyle name="Comma 4 3 2 7 3 3" xfId="23166" xr:uid="{E310457F-642B-4517-B22A-D685A54E1B09}"/>
    <cellStyle name="Comma 4 3 2 7 3 4" xfId="31613" xr:uid="{FF4370CA-DE4E-4178-B497-6EE210129236}"/>
    <cellStyle name="Comma 4 3 2 7 4" xfId="10501" xr:uid="{0CB465BD-AA23-4DD2-9FE8-9F510947375E}"/>
    <cellStyle name="Comma 4 3 2 7 5" xfId="18949" xr:uid="{7EB1071B-7341-4D30-ADD7-C8446D98FFDF}"/>
    <cellStyle name="Comma 4 3 2 7 6" xfId="27396" xr:uid="{70081A8B-3DA0-4AEF-AAA9-6942FDBAE2BF}"/>
    <cellStyle name="Comma 4 3 2 8" xfId="2398" xr:uid="{00000000-0005-0000-0000-00006A090000}"/>
    <cellStyle name="Comma 4 3 2 8 2" xfId="6682" xr:uid="{00000000-0005-0000-0000-00006B090000}"/>
    <cellStyle name="Comma 4 3 2 8 2 2" xfId="15132" xr:uid="{779F6C9E-548E-4AD4-8B42-79DC0150F470}"/>
    <cellStyle name="Comma 4 3 2 8 2 3" xfId="23579" xr:uid="{FF412F54-2EE2-4DCC-9C36-FF242F5BFA80}"/>
    <cellStyle name="Comma 4 3 2 8 2 4" xfId="32026" xr:uid="{83F9DFD9-87DE-4423-AB57-5C70253DE421}"/>
    <cellStyle name="Comma 4 3 2 8 3" xfId="10914" xr:uid="{63AEAB98-437B-4728-BAE9-4AA30EF3DC14}"/>
    <cellStyle name="Comma 4 3 2 8 4" xfId="19362" xr:uid="{F4370BD4-6F8A-4763-8B70-42D0F472381F}"/>
    <cellStyle name="Comma 4 3 2 8 5" xfId="27809" xr:uid="{807A16A1-0D5C-4D86-B7A1-EDC91D4EFA36}"/>
    <cellStyle name="Comma 4 3 2 9" xfId="2365" xr:uid="{00000000-0005-0000-0000-00006C090000}"/>
    <cellStyle name="Comma 4 3 3" xfId="149" xr:uid="{00000000-0005-0000-0000-00006D090000}"/>
    <cellStyle name="Comma 4 3 3 10" xfId="4620" xr:uid="{00000000-0005-0000-0000-00006E090000}"/>
    <cellStyle name="Comma 4 3 3 10 2" xfId="13070" xr:uid="{36BFC2EE-97B6-4BED-9F74-672F91A8F5C8}"/>
    <cellStyle name="Comma 4 3 3 10 3" xfId="21517" xr:uid="{D8297959-CC26-404D-AC71-A08FCF04E0A1}"/>
    <cellStyle name="Comma 4 3 3 10 4" xfId="29964" xr:uid="{136E689D-35C4-4BCD-9D64-42F659A0644A}"/>
    <cellStyle name="Comma 4 3 3 11" xfId="8852" xr:uid="{B21EA46B-AF2E-45E5-8C0D-71F7C8988C1E}"/>
    <cellStyle name="Comma 4 3 3 12" xfId="17300" xr:uid="{E66C1759-3E2D-4E30-A487-091B3181DF53}"/>
    <cellStyle name="Comma 4 3 3 13" xfId="25747" xr:uid="{133265D7-51A8-4CBC-9F9F-39103AFCD20B}"/>
    <cellStyle name="Comma 4 3 3 2" xfId="150" xr:uid="{00000000-0005-0000-0000-00006F090000}"/>
    <cellStyle name="Comma 4 3 3 2 10" xfId="8853" xr:uid="{756DD471-E9D5-4048-848F-A9D745DCFD5D}"/>
    <cellStyle name="Comma 4 3 3 2 11" xfId="17301" xr:uid="{9496CF14-3BB6-4A6A-8AFA-FF2E63411FAA}"/>
    <cellStyle name="Comma 4 3 3 2 12" xfId="25748" xr:uid="{181FFB0F-2C9C-46EE-A3AA-5866E0ECC711}"/>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06261CD6-7E83-4235-A7D3-5971A2D0B31A}"/>
    <cellStyle name="Comma 4 3 3 2 2 2 2 3" xfId="24077" xr:uid="{D03D7222-4BF1-4091-AC33-EB11ECE9DA91}"/>
    <cellStyle name="Comma 4 3 3 2 2 2 2 4" xfId="32524" xr:uid="{678D8D3F-50C6-4FD8-8676-AAED7812943D}"/>
    <cellStyle name="Comma 4 3 3 2 2 2 3" xfId="11412" xr:uid="{AC72011D-A905-4119-AB86-6618572DB176}"/>
    <cellStyle name="Comma 4 3 3 2 2 2 4" xfId="19860" xr:uid="{3E6E26E4-339A-4BDE-9059-4A9B6EA4670E}"/>
    <cellStyle name="Comma 4 3 3 2 2 2 5" xfId="28307" xr:uid="{5BC3D80F-9EEE-4FCF-83EB-2D3BD588C6AD}"/>
    <cellStyle name="Comma 4 3 3 2 2 3" xfId="5035" xr:uid="{00000000-0005-0000-0000-000073090000}"/>
    <cellStyle name="Comma 4 3 3 2 2 3 2" xfId="13485" xr:uid="{3C94BD05-F8C4-472F-AF98-2A0804474055}"/>
    <cellStyle name="Comma 4 3 3 2 2 3 3" xfId="21932" xr:uid="{C256BCCD-7F4F-4193-8011-64A1D15FAFF4}"/>
    <cellStyle name="Comma 4 3 3 2 2 3 4" xfId="30379" xr:uid="{16958849-E40E-4FD4-B48A-7E264A601567}"/>
    <cellStyle name="Comma 4 3 3 2 2 4" xfId="9267" xr:uid="{30536233-65EF-4E27-8805-BB7F32A96604}"/>
    <cellStyle name="Comma 4 3 3 2 2 5" xfId="17715" xr:uid="{A7326A2F-E4A2-486D-ADA8-CCB4E1BBA490}"/>
    <cellStyle name="Comma 4 3 3 2 2 6" xfId="26162" xr:uid="{ED0E4B3F-AD25-4E5F-AE54-9B3E4BEDAEEA}"/>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B853475F-0554-494B-95EC-F8B4CFAEAC47}"/>
    <cellStyle name="Comma 4 3 3 2 3 2 2 3" xfId="24490" xr:uid="{A7EA187E-D2A2-4813-985C-563A419F7B9D}"/>
    <cellStyle name="Comma 4 3 3 2 3 2 2 4" xfId="32937" xr:uid="{302F758A-38D0-451B-BCEC-9BC90B5FB9A1}"/>
    <cellStyle name="Comma 4 3 3 2 3 2 3" xfId="11825" xr:uid="{1DC4EF5C-2918-4096-B8A6-5A4C5DF15952}"/>
    <cellStyle name="Comma 4 3 3 2 3 2 4" xfId="20273" xr:uid="{A97A36BD-DC59-49B9-BF2A-821924E2BF1E}"/>
    <cellStyle name="Comma 4 3 3 2 3 2 5" xfId="28720" xr:uid="{7E64F764-82AB-44CC-988D-101885CA423C}"/>
    <cellStyle name="Comma 4 3 3 2 3 3" xfId="5448" xr:uid="{00000000-0005-0000-0000-000077090000}"/>
    <cellStyle name="Comma 4 3 3 2 3 3 2" xfId="13898" xr:uid="{EC71A45A-6B95-4783-B670-E36A2E79BDF3}"/>
    <cellStyle name="Comma 4 3 3 2 3 3 3" xfId="22345" xr:uid="{A399B174-CC18-452A-A5C8-BCBAD5218B02}"/>
    <cellStyle name="Comma 4 3 3 2 3 3 4" xfId="30792" xr:uid="{8D6517BD-FF7B-4843-9CE1-EE78055E5B36}"/>
    <cellStyle name="Comma 4 3 3 2 3 4" xfId="9680" xr:uid="{EAECDBAF-91E0-49CF-8C13-C60EA4099A7B}"/>
    <cellStyle name="Comma 4 3 3 2 3 5" xfId="18128" xr:uid="{1C0FD528-48C2-47D4-A854-FB8C40DCA2BD}"/>
    <cellStyle name="Comma 4 3 3 2 3 6" xfId="26575" xr:uid="{8500B476-0CBF-46C9-8430-ED77E4590145}"/>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6D103010-7178-4A3D-8389-91278098B18C}"/>
    <cellStyle name="Comma 4 3 3 2 4 2 2 3" xfId="24903" xr:uid="{F452BF96-BE82-445D-953A-D6BD91B24E5C}"/>
    <cellStyle name="Comma 4 3 3 2 4 2 2 4" xfId="33350" xr:uid="{DF20805B-2E01-466B-944A-5AC2E0CC2676}"/>
    <cellStyle name="Comma 4 3 3 2 4 2 3" xfId="12238" xr:uid="{2869F9C1-87F5-476C-9F40-50B666DE4757}"/>
    <cellStyle name="Comma 4 3 3 2 4 2 4" xfId="20686" xr:uid="{2281A062-618D-4B2E-86B6-0E4761CDD3E5}"/>
    <cellStyle name="Comma 4 3 3 2 4 2 5" xfId="29133" xr:uid="{827DA612-AD3F-4D91-9C1D-B828F8C1657E}"/>
    <cellStyle name="Comma 4 3 3 2 4 3" xfId="5861" xr:uid="{00000000-0005-0000-0000-00007B090000}"/>
    <cellStyle name="Comma 4 3 3 2 4 3 2" xfId="14311" xr:uid="{49EBB229-5BE5-466C-8245-FB5C6FDD3B59}"/>
    <cellStyle name="Comma 4 3 3 2 4 3 3" xfId="22758" xr:uid="{AEA73C89-01F7-49F0-961C-BF34A9B7720A}"/>
    <cellStyle name="Comma 4 3 3 2 4 3 4" xfId="31205" xr:uid="{4A55578C-820C-4B7A-821C-E22546F30F29}"/>
    <cellStyle name="Comma 4 3 3 2 4 4" xfId="10093" xr:uid="{052872D9-B73F-4D97-9EBD-21E25948B369}"/>
    <cellStyle name="Comma 4 3 3 2 4 5" xfId="18541" xr:uid="{748E78BB-D96E-4890-8C20-CF7DB2AAA2B3}"/>
    <cellStyle name="Comma 4 3 3 2 4 6" xfId="26988" xr:uid="{6D7B5300-6DD6-4573-958E-BD253AD0AC64}"/>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CCAF7ED7-1FAA-4E0B-94EF-196D18899BF0}"/>
    <cellStyle name="Comma 4 3 3 2 5 2 2 3" xfId="25316" xr:uid="{2F8D3D29-21B5-41F1-9E25-21ECB6270EC4}"/>
    <cellStyle name="Comma 4 3 3 2 5 2 2 4" xfId="33763" xr:uid="{E6DBDF8B-C7E6-4207-9282-626F1928B500}"/>
    <cellStyle name="Comma 4 3 3 2 5 2 3" xfId="12651" xr:uid="{3D64451A-B96A-4209-BB4A-91DAF98D6E40}"/>
    <cellStyle name="Comma 4 3 3 2 5 2 4" xfId="21099" xr:uid="{CDBFA6CD-CCCE-4137-A838-F049F99DFA74}"/>
    <cellStyle name="Comma 4 3 3 2 5 2 5" xfId="29546" xr:uid="{265BFA55-F5CF-498F-95B3-CDFDE158DCC8}"/>
    <cellStyle name="Comma 4 3 3 2 5 3" xfId="6274" xr:uid="{00000000-0005-0000-0000-00007F090000}"/>
    <cellStyle name="Comma 4 3 3 2 5 3 2" xfId="14724" xr:uid="{0CEAEBF8-4A63-42E6-81D9-B45F5D88DE09}"/>
    <cellStyle name="Comma 4 3 3 2 5 3 3" xfId="23171" xr:uid="{A22A7390-91A2-4048-A639-6FA20585AAEB}"/>
    <cellStyle name="Comma 4 3 3 2 5 3 4" xfId="31618" xr:uid="{D8C608CC-542B-4804-9442-CC8C6DE7539F}"/>
    <cellStyle name="Comma 4 3 3 2 5 4" xfId="10506" xr:uid="{D08199E9-B013-490D-8142-39BA0430561E}"/>
    <cellStyle name="Comma 4 3 3 2 5 5" xfId="18954" xr:uid="{BCC8BF2F-8974-41EF-AB23-FDF7032B3D4D}"/>
    <cellStyle name="Comma 4 3 3 2 5 6" xfId="27401" xr:uid="{FE2D8CB0-E8D3-4E4D-AEE6-75D695FF4E5E}"/>
    <cellStyle name="Comma 4 3 3 2 6" xfId="2403" xr:uid="{00000000-0005-0000-0000-000080090000}"/>
    <cellStyle name="Comma 4 3 3 2 6 2" xfId="6687" xr:uid="{00000000-0005-0000-0000-000081090000}"/>
    <cellStyle name="Comma 4 3 3 2 6 2 2" xfId="15137" xr:uid="{D6C5173D-8D62-4F75-8754-4843EE264988}"/>
    <cellStyle name="Comma 4 3 3 2 6 2 3" xfId="23584" xr:uid="{40D9DE92-6B44-4825-A729-2ED156C6CB08}"/>
    <cellStyle name="Comma 4 3 3 2 6 2 4" xfId="32031" xr:uid="{E3B8C51D-BAA1-420E-BC63-D72C3F5E790A}"/>
    <cellStyle name="Comma 4 3 3 2 6 3" xfId="10919" xr:uid="{8983EE56-CBB6-4F5F-9C1C-0D9D26F3C6F6}"/>
    <cellStyle name="Comma 4 3 3 2 6 4" xfId="19367" xr:uid="{EFB36693-CB4A-4CF1-ADF9-900F7233CD5A}"/>
    <cellStyle name="Comma 4 3 3 2 6 5" xfId="27814" xr:uid="{9F4CD8EA-3E11-43E9-948D-AECF2FC3F3F6}"/>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7F618078-51CF-41A6-9FD0-7C7F8A1FAD07}"/>
    <cellStyle name="Comma 4 3 3 2 8 2 3" xfId="23901" xr:uid="{9666715C-D124-46DB-82BB-018CD09F972B}"/>
    <cellStyle name="Comma 4 3 3 2 8 2 4" xfId="32348" xr:uid="{729644EF-2C6A-47B1-976C-0D76CD6726CB}"/>
    <cellStyle name="Comma 4 3 3 2 8 3" xfId="11236" xr:uid="{6A3B227E-1D74-4E09-B1E1-FA439628B2E5}"/>
    <cellStyle name="Comma 4 3 3 2 8 4" xfId="19684" xr:uid="{0B0D5D23-9EB0-47FF-99B8-5804986057D8}"/>
    <cellStyle name="Comma 4 3 3 2 8 5" xfId="28131" xr:uid="{7D1240AA-86F1-4690-A191-F91C72A7051C}"/>
    <cellStyle name="Comma 4 3 3 2 9" xfId="4621" xr:uid="{00000000-0005-0000-0000-000085090000}"/>
    <cellStyle name="Comma 4 3 3 2 9 2" xfId="13071" xr:uid="{7E1AC276-FC60-4101-8B10-B32B474E40BC}"/>
    <cellStyle name="Comma 4 3 3 2 9 3" xfId="21518" xr:uid="{72BD505A-F619-49C6-8D08-FBC1B3B5CA9D}"/>
    <cellStyle name="Comma 4 3 3 2 9 4" xfId="29965" xr:uid="{64B009E9-4E9D-4F62-AA3D-BE7F2EE1BE0E}"/>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457429C6-7807-4AFA-8B6F-3DF5D9096A17}"/>
    <cellStyle name="Comma 4 3 3 3 2 2 3" xfId="24076" xr:uid="{B4D1D5C8-C857-43E4-A27A-4373DAB55456}"/>
    <cellStyle name="Comma 4 3 3 3 2 2 4" xfId="32523" xr:uid="{78C591D7-9920-4F62-BB77-E628E1FEBCC1}"/>
    <cellStyle name="Comma 4 3 3 3 2 3" xfId="11411" xr:uid="{2D611B0A-A62C-48B3-858A-F65A8CA8EFDA}"/>
    <cellStyle name="Comma 4 3 3 3 2 4" xfId="19859" xr:uid="{568D43EC-C5C5-44CE-9B90-55CCC13F634F}"/>
    <cellStyle name="Comma 4 3 3 3 2 5" xfId="28306" xr:uid="{6AEEFF3E-F270-4DBD-A725-CA845C31AD76}"/>
    <cellStyle name="Comma 4 3 3 3 3" xfId="5034" xr:uid="{00000000-0005-0000-0000-000089090000}"/>
    <cellStyle name="Comma 4 3 3 3 3 2" xfId="13484" xr:uid="{41AAE06E-0F78-4EB0-82CE-DEDC54095D4C}"/>
    <cellStyle name="Comma 4 3 3 3 3 3" xfId="21931" xr:uid="{7997E95F-D32D-4B3B-9411-E88F3A003798}"/>
    <cellStyle name="Comma 4 3 3 3 3 4" xfId="30378" xr:uid="{F6FF3F7D-2D64-4020-B425-27AC2123D16E}"/>
    <cellStyle name="Comma 4 3 3 3 4" xfId="9266" xr:uid="{00AC8BBB-4DE4-40FC-91DE-C2E4654BA40E}"/>
    <cellStyle name="Comma 4 3 3 3 5" xfId="17714" xr:uid="{5209BCE6-EB77-4140-AD61-6D7E9117ED1A}"/>
    <cellStyle name="Comma 4 3 3 3 6" xfId="26161" xr:uid="{8ED44F31-FD19-4CF6-B8BD-4442E4586545}"/>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07A94A69-6A4E-402E-9933-3B73191C1780}"/>
    <cellStyle name="Comma 4 3 3 4 2 2 3" xfId="24489" xr:uid="{913875DB-1800-498B-9E20-4240509B6B5A}"/>
    <cellStyle name="Comma 4 3 3 4 2 2 4" xfId="32936" xr:uid="{676122ED-799C-4294-B8D6-9CDF2882CFDB}"/>
    <cellStyle name="Comma 4 3 3 4 2 3" xfId="11824" xr:uid="{68AA64A2-CE5A-4810-975D-A6DFD760A325}"/>
    <cellStyle name="Comma 4 3 3 4 2 4" xfId="20272" xr:uid="{91356272-73F6-4FED-B89B-B7336DE968D3}"/>
    <cellStyle name="Comma 4 3 3 4 2 5" xfId="28719" xr:uid="{242BC885-6153-418B-BC07-5C110EBD7FAA}"/>
    <cellStyle name="Comma 4 3 3 4 3" xfId="5447" xr:uid="{00000000-0005-0000-0000-00008D090000}"/>
    <cellStyle name="Comma 4 3 3 4 3 2" xfId="13897" xr:uid="{1E854228-F380-437B-9065-848315B61D9C}"/>
    <cellStyle name="Comma 4 3 3 4 3 3" xfId="22344" xr:uid="{EF03BB8A-BAB5-43DE-9BE0-743B3939F05B}"/>
    <cellStyle name="Comma 4 3 3 4 3 4" xfId="30791" xr:uid="{DBF3A42C-E6EC-4339-BC56-2681F2CCFC86}"/>
    <cellStyle name="Comma 4 3 3 4 4" xfId="9679" xr:uid="{2C215A6F-C9F0-41F7-A42B-C4C53C35F2EF}"/>
    <cellStyle name="Comma 4 3 3 4 5" xfId="18127" xr:uid="{6A2FAA7B-B63C-4E6A-9AF8-343A0F88BF09}"/>
    <cellStyle name="Comma 4 3 3 4 6" xfId="26574" xr:uid="{13D02260-8474-4022-B953-86A504FACD8F}"/>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3312F88E-AFE3-4081-9D2A-5CCC0E7D6F44}"/>
    <cellStyle name="Comma 4 3 3 5 2 2 3" xfId="24902" xr:uid="{54182C37-2CF3-47B0-BAEC-11588A31EB91}"/>
    <cellStyle name="Comma 4 3 3 5 2 2 4" xfId="33349" xr:uid="{67436F87-F3ED-4B90-825E-E9F8E4DBEA05}"/>
    <cellStyle name="Comma 4 3 3 5 2 3" xfId="12237" xr:uid="{FAE4EAD9-FB9F-4926-9766-9810905E8443}"/>
    <cellStyle name="Comma 4 3 3 5 2 4" xfId="20685" xr:uid="{8A4E0EFD-5B74-4CD2-B053-2A6765435D66}"/>
    <cellStyle name="Comma 4 3 3 5 2 5" xfId="29132" xr:uid="{0D908133-C6AE-477F-BFA8-A78C4C598445}"/>
    <cellStyle name="Comma 4 3 3 5 3" xfId="5860" xr:uid="{00000000-0005-0000-0000-000091090000}"/>
    <cellStyle name="Comma 4 3 3 5 3 2" xfId="14310" xr:uid="{8DE3A2AA-0F25-4D1F-B850-FB535FC3278C}"/>
    <cellStyle name="Comma 4 3 3 5 3 3" xfId="22757" xr:uid="{1A5F6E6C-EDCF-44BB-80D2-1ED72B308D09}"/>
    <cellStyle name="Comma 4 3 3 5 3 4" xfId="31204" xr:uid="{B85FF9E4-E076-40C7-8546-EED2685A5385}"/>
    <cellStyle name="Comma 4 3 3 5 4" xfId="10092" xr:uid="{C92FFCEB-2CBB-4CFA-93FA-5C8AEF1B0552}"/>
    <cellStyle name="Comma 4 3 3 5 5" xfId="18540" xr:uid="{AF60F0DA-8481-4A76-83AE-0CDEF5165C47}"/>
    <cellStyle name="Comma 4 3 3 5 6" xfId="26987" xr:uid="{33272F50-B613-443F-AC2C-88B75055D633}"/>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196B8AFA-B926-417D-ACFD-907A80495E45}"/>
    <cellStyle name="Comma 4 3 3 6 2 2 3" xfId="25315" xr:uid="{D129C29E-2B14-4FAF-A3E5-B9DC828A7EDC}"/>
    <cellStyle name="Comma 4 3 3 6 2 2 4" xfId="33762" xr:uid="{5F11D5DE-87AE-48F4-93FF-CAADAAD9A408}"/>
    <cellStyle name="Comma 4 3 3 6 2 3" xfId="12650" xr:uid="{22246082-2B27-48BC-8A20-D01D259BF64B}"/>
    <cellStyle name="Comma 4 3 3 6 2 4" xfId="21098" xr:uid="{AF7E0623-6E00-419F-89C8-D6163E695671}"/>
    <cellStyle name="Comma 4 3 3 6 2 5" xfId="29545" xr:uid="{A02FC6A2-D078-40D1-A848-34632ABB9069}"/>
    <cellStyle name="Comma 4 3 3 6 3" xfId="6273" xr:uid="{00000000-0005-0000-0000-000095090000}"/>
    <cellStyle name="Comma 4 3 3 6 3 2" xfId="14723" xr:uid="{FD5F82BB-4DA1-4FFC-8990-EDC74117FAC9}"/>
    <cellStyle name="Comma 4 3 3 6 3 3" xfId="23170" xr:uid="{BFD93E1E-E647-492A-A16E-D53A9E47A2D4}"/>
    <cellStyle name="Comma 4 3 3 6 3 4" xfId="31617" xr:uid="{7BCE395B-3D2B-42A0-9119-88193C8CB678}"/>
    <cellStyle name="Comma 4 3 3 6 4" xfId="10505" xr:uid="{7D216B4B-F5DF-482A-82C2-D59051977EC9}"/>
    <cellStyle name="Comma 4 3 3 6 5" xfId="18953" xr:uid="{0EF1C7E6-CF92-4428-8F05-EB86B5610F1B}"/>
    <cellStyle name="Comma 4 3 3 6 6" xfId="27400" xr:uid="{93AABBBC-1CD5-441E-8992-D09045FCB401}"/>
    <cellStyle name="Comma 4 3 3 7" xfId="2402" xr:uid="{00000000-0005-0000-0000-000096090000}"/>
    <cellStyle name="Comma 4 3 3 7 2" xfId="6686" xr:uid="{00000000-0005-0000-0000-000097090000}"/>
    <cellStyle name="Comma 4 3 3 7 2 2" xfId="15136" xr:uid="{CAAABFF7-B655-4DA5-9DB6-1CE754B68F2D}"/>
    <cellStyle name="Comma 4 3 3 7 2 3" xfId="23583" xr:uid="{13A612E5-6A9F-4959-80EB-BDDA73594DD2}"/>
    <cellStyle name="Comma 4 3 3 7 2 4" xfId="32030" xr:uid="{FB59A658-504C-4599-88DC-0C51A8C9C336}"/>
    <cellStyle name="Comma 4 3 3 7 3" xfId="10918" xr:uid="{9549BA8C-777F-4E95-BB62-99182F51C85E}"/>
    <cellStyle name="Comma 4 3 3 7 4" xfId="19366" xr:uid="{382AD00D-BFC6-4209-94AC-178B244E2D2E}"/>
    <cellStyle name="Comma 4 3 3 7 5" xfId="27813" xr:uid="{80E78F2E-EE29-49A9-9A39-21D31B3EDA62}"/>
    <cellStyle name="Comma 4 3 3 8" xfId="2361" xr:uid="{00000000-0005-0000-0000-000098090000}"/>
    <cellStyle name="Comma 4 3 3 9" xfId="2780" xr:uid="{00000000-0005-0000-0000-000099090000}"/>
    <cellStyle name="Comma 4 3 3 9 2" xfId="7003" xr:uid="{00000000-0005-0000-0000-00009A090000}"/>
    <cellStyle name="Comma 4 3 3 9 2 2" xfId="15453" xr:uid="{5E636FD3-C1EB-40E5-AE0A-6F6915A01C44}"/>
    <cellStyle name="Comma 4 3 3 9 2 3" xfId="23900" xr:uid="{E2DFA763-7EDA-4E82-9A03-8F2616B8F9DD}"/>
    <cellStyle name="Comma 4 3 3 9 2 4" xfId="32347" xr:uid="{CD696154-19B7-4E6D-9EDC-789FBCEDB710}"/>
    <cellStyle name="Comma 4 3 3 9 3" xfId="11235" xr:uid="{0A435037-BBF4-48CB-ADCB-99D134C484C3}"/>
    <cellStyle name="Comma 4 3 3 9 4" xfId="19683" xr:uid="{7E20735E-3C58-4285-9237-883D312F8C5E}"/>
    <cellStyle name="Comma 4 3 3 9 5" xfId="28130" xr:uid="{36639E2B-76BC-4FCE-BA66-CB9C7AAAC235}"/>
    <cellStyle name="Comma 4 3 4" xfId="151" xr:uid="{00000000-0005-0000-0000-00009B090000}"/>
    <cellStyle name="Comma 4 3 4 10" xfId="8854" xr:uid="{C3983022-A70C-4D8C-A6F4-68F8960FA0AC}"/>
    <cellStyle name="Comma 4 3 4 11" xfId="17302" xr:uid="{C49018C5-4793-4CBB-9984-43CBF13E3E6F}"/>
    <cellStyle name="Comma 4 3 4 12" xfId="25749" xr:uid="{FFA33B7A-53F0-49FA-899B-073B268CF204}"/>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AD3C1847-FE03-4E00-9E47-B8122BA53586}"/>
    <cellStyle name="Comma 4 3 4 2 2 2 3" xfId="24078" xr:uid="{941C6C05-8382-4CA4-AE45-A13412A8891B}"/>
    <cellStyle name="Comma 4 3 4 2 2 2 4" xfId="32525" xr:uid="{9E09A959-5E03-4E10-9E14-84546C556414}"/>
    <cellStyle name="Comma 4 3 4 2 2 3" xfId="11413" xr:uid="{96AACFB0-7199-49C8-A141-DFDEF7D1F5E2}"/>
    <cellStyle name="Comma 4 3 4 2 2 4" xfId="19861" xr:uid="{77B4931A-767C-4B3B-9FF2-AC2439824DE8}"/>
    <cellStyle name="Comma 4 3 4 2 2 5" xfId="28308" xr:uid="{1CBBB39F-575E-4DDF-9A58-B4C22A6BA93F}"/>
    <cellStyle name="Comma 4 3 4 2 3" xfId="5036" xr:uid="{00000000-0005-0000-0000-00009F090000}"/>
    <cellStyle name="Comma 4 3 4 2 3 2" xfId="13486" xr:uid="{DB53C657-7F09-4762-A51C-2223EA1E31BD}"/>
    <cellStyle name="Comma 4 3 4 2 3 3" xfId="21933" xr:uid="{4B9591AA-8BAD-4274-BAB8-B6944EA268CA}"/>
    <cellStyle name="Comma 4 3 4 2 3 4" xfId="30380" xr:uid="{0CF45A7C-4736-4807-A868-D212C0B3C196}"/>
    <cellStyle name="Comma 4 3 4 2 4" xfId="9268" xr:uid="{58C6E6F2-3BAE-4AF4-9873-C9070EA68DE5}"/>
    <cellStyle name="Comma 4 3 4 2 5" xfId="17716" xr:uid="{53D358FA-E6CE-4C9B-801B-C7C38B73D492}"/>
    <cellStyle name="Comma 4 3 4 2 6" xfId="26163" xr:uid="{426AD88E-33F3-4824-8597-E8FE8E98442F}"/>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FFE57E52-E15C-46EB-8281-E644DEFDBA90}"/>
    <cellStyle name="Comma 4 3 4 3 2 2 3" xfId="24491" xr:uid="{BF9DCCFB-3804-4336-8163-87FD59A8CF0D}"/>
    <cellStyle name="Comma 4 3 4 3 2 2 4" xfId="32938" xr:uid="{E917FD2D-DE97-4C61-93BC-C95717EC0E8A}"/>
    <cellStyle name="Comma 4 3 4 3 2 3" xfId="11826" xr:uid="{4A6B0878-BBB3-4F3B-8A34-178AAC49E5E2}"/>
    <cellStyle name="Comma 4 3 4 3 2 4" xfId="20274" xr:uid="{70A7416B-653F-4779-A472-DF2F1590067C}"/>
    <cellStyle name="Comma 4 3 4 3 2 5" xfId="28721" xr:uid="{31AAB130-B949-4B57-839A-440712F7C4AA}"/>
    <cellStyle name="Comma 4 3 4 3 3" xfId="5449" xr:uid="{00000000-0005-0000-0000-0000A3090000}"/>
    <cellStyle name="Comma 4 3 4 3 3 2" xfId="13899" xr:uid="{C8A5C9F2-4192-4E7E-B3F3-59B7415C10C0}"/>
    <cellStyle name="Comma 4 3 4 3 3 3" xfId="22346" xr:uid="{F701CF02-0A00-402D-974E-5351CB118C39}"/>
    <cellStyle name="Comma 4 3 4 3 3 4" xfId="30793" xr:uid="{7470F6B0-2D70-4B82-8C95-FDE541B79C47}"/>
    <cellStyle name="Comma 4 3 4 3 4" xfId="9681" xr:uid="{85D9F92A-0509-422D-A1B5-3B3408BF2E30}"/>
    <cellStyle name="Comma 4 3 4 3 5" xfId="18129" xr:uid="{164BA5AA-A450-44FD-AC1B-CF6ED2CA2F8A}"/>
    <cellStyle name="Comma 4 3 4 3 6" xfId="26576" xr:uid="{F2B35500-EE46-4AE4-9574-2971EFAA930C}"/>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F200C29F-4DF5-4637-A1A3-465CCEB8C0C9}"/>
    <cellStyle name="Comma 4 3 4 4 2 2 3" xfId="24904" xr:uid="{FE862F0D-5EA1-4262-9F97-206933B7F09A}"/>
    <cellStyle name="Comma 4 3 4 4 2 2 4" xfId="33351" xr:uid="{FEE0F51B-E8CF-4286-8270-ED20256ACE61}"/>
    <cellStyle name="Comma 4 3 4 4 2 3" xfId="12239" xr:uid="{39CA021B-06B6-4DA1-961A-46D3940D3960}"/>
    <cellStyle name="Comma 4 3 4 4 2 4" xfId="20687" xr:uid="{2E4E8C0E-61AD-4651-9478-2A35A8CFFEB3}"/>
    <cellStyle name="Comma 4 3 4 4 2 5" xfId="29134" xr:uid="{66689875-59E9-41F7-B39C-B873C4088210}"/>
    <cellStyle name="Comma 4 3 4 4 3" xfId="5862" xr:uid="{00000000-0005-0000-0000-0000A7090000}"/>
    <cellStyle name="Comma 4 3 4 4 3 2" xfId="14312" xr:uid="{27FBACBA-3FDD-4E6D-9BBB-25938588C436}"/>
    <cellStyle name="Comma 4 3 4 4 3 3" xfId="22759" xr:uid="{78EC9812-018B-42C9-A866-511E29394372}"/>
    <cellStyle name="Comma 4 3 4 4 3 4" xfId="31206" xr:uid="{63622C4B-FC92-4E22-ACF5-BA4770156771}"/>
    <cellStyle name="Comma 4 3 4 4 4" xfId="10094" xr:uid="{3A4B44D3-51D7-4A0C-A157-E07EF0984665}"/>
    <cellStyle name="Comma 4 3 4 4 5" xfId="18542" xr:uid="{074CFB0F-552F-423A-BE0E-CC184C50E368}"/>
    <cellStyle name="Comma 4 3 4 4 6" xfId="26989" xr:uid="{66B1C82E-6F35-4CA7-A965-F715A04F652B}"/>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6A1FAAE0-4396-4D3E-9A7B-C190AE0096EA}"/>
    <cellStyle name="Comma 4 3 4 5 2 2 3" xfId="25317" xr:uid="{F0C30948-72A0-43BD-ABED-BE0D987A0342}"/>
    <cellStyle name="Comma 4 3 4 5 2 2 4" xfId="33764" xr:uid="{2EB5FFDF-5895-4A03-A81C-658BEF7DCEAD}"/>
    <cellStyle name="Comma 4 3 4 5 2 3" xfId="12652" xr:uid="{FB277D6C-B523-46BE-AD9E-E723F74DEE17}"/>
    <cellStyle name="Comma 4 3 4 5 2 4" xfId="21100" xr:uid="{F22E8E5B-B652-4E3D-AB89-56BC8AC77A24}"/>
    <cellStyle name="Comma 4 3 4 5 2 5" xfId="29547" xr:uid="{9F71F1F1-3924-4CAC-B05F-1CE7FA6755A0}"/>
    <cellStyle name="Comma 4 3 4 5 3" xfId="6275" xr:uid="{00000000-0005-0000-0000-0000AB090000}"/>
    <cellStyle name="Comma 4 3 4 5 3 2" xfId="14725" xr:uid="{64F16A8D-6677-4E3A-BC8B-515C52254082}"/>
    <cellStyle name="Comma 4 3 4 5 3 3" xfId="23172" xr:uid="{8DBCD622-C704-4A6C-A9DE-43729B2A26A2}"/>
    <cellStyle name="Comma 4 3 4 5 3 4" xfId="31619" xr:uid="{E6AE85C9-3955-440A-A87B-58D1FAAD8836}"/>
    <cellStyle name="Comma 4 3 4 5 4" xfId="10507" xr:uid="{7BFCBF69-ADD4-4D21-BA62-ADE3768C7449}"/>
    <cellStyle name="Comma 4 3 4 5 5" xfId="18955" xr:uid="{2D652B78-FB7D-4B21-AC94-4AF85D3EA91E}"/>
    <cellStyle name="Comma 4 3 4 5 6" xfId="27402" xr:uid="{D3616D3C-A3B0-4AC0-BC8E-35B809F8DD20}"/>
    <cellStyle name="Comma 4 3 4 6" xfId="2404" xr:uid="{00000000-0005-0000-0000-0000AC090000}"/>
    <cellStyle name="Comma 4 3 4 6 2" xfId="6688" xr:uid="{00000000-0005-0000-0000-0000AD090000}"/>
    <cellStyle name="Comma 4 3 4 6 2 2" xfId="15138" xr:uid="{636D97EF-968D-4340-9F10-245B6EFE39B5}"/>
    <cellStyle name="Comma 4 3 4 6 2 3" xfId="23585" xr:uid="{147B7DD5-14A1-4717-90D6-9067FA131C77}"/>
    <cellStyle name="Comma 4 3 4 6 2 4" xfId="32032" xr:uid="{ECB16701-B1DE-4213-8A22-C9DB16C2859E}"/>
    <cellStyle name="Comma 4 3 4 6 3" xfId="10920" xr:uid="{6B23E582-E8DC-4288-9DAE-F66A6657E7EC}"/>
    <cellStyle name="Comma 4 3 4 6 4" xfId="19368" xr:uid="{41A7BE2E-85C8-437A-88F1-7AD66CD3F8DE}"/>
    <cellStyle name="Comma 4 3 4 6 5" xfId="27815" xr:uid="{249415D1-1B7F-47B8-9802-C54353B6DC38}"/>
    <cellStyle name="Comma 4 3 4 7" xfId="2700" xr:uid="{00000000-0005-0000-0000-0000AE090000}"/>
    <cellStyle name="Comma 4 3 4 8" xfId="2782" xr:uid="{00000000-0005-0000-0000-0000AF090000}"/>
    <cellStyle name="Comma 4 3 4 8 2" xfId="7005" xr:uid="{00000000-0005-0000-0000-0000B0090000}"/>
    <cellStyle name="Comma 4 3 4 8 2 2" xfId="15455" xr:uid="{573B3567-43B4-4FEF-B8F7-C31413F7D21F}"/>
    <cellStyle name="Comma 4 3 4 8 2 3" xfId="23902" xr:uid="{31E1ABD8-7664-4F68-9C28-D81EF578A15E}"/>
    <cellStyle name="Comma 4 3 4 8 2 4" xfId="32349" xr:uid="{7FD1CDDE-E932-4F03-9C76-D2295321994E}"/>
    <cellStyle name="Comma 4 3 4 8 3" xfId="11237" xr:uid="{B0F30074-838F-4A87-BBB5-35681BFA95B4}"/>
    <cellStyle name="Comma 4 3 4 8 4" xfId="19685" xr:uid="{DC4E2938-F3F3-4107-A725-B4425D6F1484}"/>
    <cellStyle name="Comma 4 3 4 8 5" xfId="28132" xr:uid="{3BF12C06-58A4-4D37-A383-8307D78A2868}"/>
    <cellStyle name="Comma 4 3 4 9" xfId="4622" xr:uid="{00000000-0005-0000-0000-0000B1090000}"/>
    <cellStyle name="Comma 4 3 4 9 2" xfId="13072" xr:uid="{2876B35A-DF95-4843-BF75-7C9C35D3DED1}"/>
    <cellStyle name="Comma 4 3 4 9 3" xfId="21519" xr:uid="{01D5DEB9-5BE8-4F4B-BF9E-7DE949675802}"/>
    <cellStyle name="Comma 4 3 4 9 4" xfId="29966" xr:uid="{B56CA0AD-A75B-4F0C-944C-489F9BAA6AFC}"/>
    <cellStyle name="Comma 4 3 5" xfId="152" xr:uid="{00000000-0005-0000-0000-0000B2090000}"/>
    <cellStyle name="Comma 4 3 5 10" xfId="8855" xr:uid="{E0BB175D-F86E-4A26-8435-B8CB57C9BE8A}"/>
    <cellStyle name="Comma 4 3 5 11" xfId="17303" xr:uid="{8409FD8B-4C1D-42E2-AE3C-09DBD8915B10}"/>
    <cellStyle name="Comma 4 3 5 12" xfId="25750" xr:uid="{23D5D815-5052-4755-BA12-A4F1D82E2DD9}"/>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40663411-BF6A-433A-8129-9B0FF5C808AA}"/>
    <cellStyle name="Comma 4 3 5 2 2 2 3" xfId="24079" xr:uid="{BCBB12E4-526D-4E41-BF6F-1B208C598159}"/>
    <cellStyle name="Comma 4 3 5 2 2 2 4" xfId="32526" xr:uid="{E034843D-87F0-4629-8066-ABA138A68245}"/>
    <cellStyle name="Comma 4 3 5 2 2 3" xfId="11414" xr:uid="{64D3364A-3B7D-47C7-877D-98DDD1DD183B}"/>
    <cellStyle name="Comma 4 3 5 2 2 4" xfId="19862" xr:uid="{80518F20-161B-4858-AB5C-3A622DE48921}"/>
    <cellStyle name="Comma 4 3 5 2 2 5" xfId="28309" xr:uid="{21CA88B3-E5EB-4CA1-95D3-32E2977C8B60}"/>
    <cellStyle name="Comma 4 3 5 2 3" xfId="5037" xr:uid="{00000000-0005-0000-0000-0000B6090000}"/>
    <cellStyle name="Comma 4 3 5 2 3 2" xfId="13487" xr:uid="{38E6202C-7137-4222-B725-68AE58EC85F3}"/>
    <cellStyle name="Comma 4 3 5 2 3 3" xfId="21934" xr:uid="{789488E8-92AC-4A49-AB5C-C0AE4DD27253}"/>
    <cellStyle name="Comma 4 3 5 2 3 4" xfId="30381" xr:uid="{99EB224C-D879-46D6-88E5-82A8D454BC35}"/>
    <cellStyle name="Comma 4 3 5 2 4" xfId="9269" xr:uid="{0A04EC56-9A16-46EB-8A19-B626264B4D1E}"/>
    <cellStyle name="Comma 4 3 5 2 5" xfId="17717" xr:uid="{48D98C95-E711-4E9A-987A-1317009DA06C}"/>
    <cellStyle name="Comma 4 3 5 2 6" xfId="26164" xr:uid="{2A13D209-0C0D-4850-8C91-78C9AC668305}"/>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F46A6B42-96BF-49D2-B528-3793E315E699}"/>
    <cellStyle name="Comma 4 3 5 3 2 2 3" xfId="24492" xr:uid="{C38C127E-C229-4A34-AE24-72FF70B63E38}"/>
    <cellStyle name="Comma 4 3 5 3 2 2 4" xfId="32939" xr:uid="{0D7FBC89-9529-4412-B39B-2DFD582CB1EA}"/>
    <cellStyle name="Comma 4 3 5 3 2 3" xfId="11827" xr:uid="{11901623-F1D1-4291-A584-7B8DB108C84E}"/>
    <cellStyle name="Comma 4 3 5 3 2 4" xfId="20275" xr:uid="{C821A3F0-3A8E-4845-97FB-A0DF18A6D7C1}"/>
    <cellStyle name="Comma 4 3 5 3 2 5" xfId="28722" xr:uid="{6B33DB78-BC6D-454F-B6D9-86B31685AE4B}"/>
    <cellStyle name="Comma 4 3 5 3 3" xfId="5450" xr:uid="{00000000-0005-0000-0000-0000BA090000}"/>
    <cellStyle name="Comma 4 3 5 3 3 2" xfId="13900" xr:uid="{7B0999AF-AF14-4182-AF33-372AD79F359A}"/>
    <cellStyle name="Comma 4 3 5 3 3 3" xfId="22347" xr:uid="{9DBA5379-A314-4ABC-B234-A5C296571FCF}"/>
    <cellStyle name="Comma 4 3 5 3 3 4" xfId="30794" xr:uid="{047C8664-786D-4895-BFEE-4C2FC7B95A64}"/>
    <cellStyle name="Comma 4 3 5 3 4" xfId="9682" xr:uid="{6FA34364-86F4-4BB4-BFC3-BDE4BFCC38E7}"/>
    <cellStyle name="Comma 4 3 5 3 5" xfId="18130" xr:uid="{E15D7086-4DFE-4636-9FE9-88E64BAB6470}"/>
    <cellStyle name="Comma 4 3 5 3 6" xfId="26577" xr:uid="{096116CF-D1BA-4035-A090-D89B90D41A68}"/>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14047CC1-0087-4FD1-8819-F54B77BC7753}"/>
    <cellStyle name="Comma 4 3 5 4 2 2 3" xfId="24905" xr:uid="{1FC0B8D5-AFC4-4E2F-8E36-D172C590E291}"/>
    <cellStyle name="Comma 4 3 5 4 2 2 4" xfId="33352" xr:uid="{3A657755-AE6C-40C6-A0FD-9260AA79C2C1}"/>
    <cellStyle name="Comma 4 3 5 4 2 3" xfId="12240" xr:uid="{87940CE9-E241-4AF6-ACD9-DC68FC4A2BF5}"/>
    <cellStyle name="Comma 4 3 5 4 2 4" xfId="20688" xr:uid="{62701745-CC5C-4F7B-9865-05C5884CF03B}"/>
    <cellStyle name="Comma 4 3 5 4 2 5" xfId="29135" xr:uid="{84814179-1E73-4794-939C-626D62F6B528}"/>
    <cellStyle name="Comma 4 3 5 4 3" xfId="5863" xr:uid="{00000000-0005-0000-0000-0000BE090000}"/>
    <cellStyle name="Comma 4 3 5 4 3 2" xfId="14313" xr:uid="{CF56D1FC-9603-43A9-B012-437D49263F25}"/>
    <cellStyle name="Comma 4 3 5 4 3 3" xfId="22760" xr:uid="{20BACE85-AE58-4851-95F0-68226BDAA98C}"/>
    <cellStyle name="Comma 4 3 5 4 3 4" xfId="31207" xr:uid="{85DA2398-AA7E-4100-84AE-C07C1993DE13}"/>
    <cellStyle name="Comma 4 3 5 4 4" xfId="10095" xr:uid="{141E7E2A-2D98-47FE-912E-7EB898E0C342}"/>
    <cellStyle name="Comma 4 3 5 4 5" xfId="18543" xr:uid="{25237CA8-0E18-467D-B1F9-0D85806B219D}"/>
    <cellStyle name="Comma 4 3 5 4 6" xfId="26990" xr:uid="{403190EE-9186-41AD-A9E5-C50E51DD2B2D}"/>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89608575-2D71-4B22-B0C0-9090F8B3EC36}"/>
    <cellStyle name="Comma 4 3 5 5 2 2 3" xfId="25318" xr:uid="{740E1214-7497-43F1-BA68-3DF9579D768C}"/>
    <cellStyle name="Comma 4 3 5 5 2 2 4" xfId="33765" xr:uid="{0C1D7685-81F7-4390-941C-11748847D6FA}"/>
    <cellStyle name="Comma 4 3 5 5 2 3" xfId="12653" xr:uid="{29C69BED-BDA5-4831-94D9-DA00A91FE278}"/>
    <cellStyle name="Comma 4 3 5 5 2 4" xfId="21101" xr:uid="{126B377D-3275-4181-804D-3141E65661F1}"/>
    <cellStyle name="Comma 4 3 5 5 2 5" xfId="29548" xr:uid="{6434EB82-73A9-40EF-8D32-861D81D9D8D2}"/>
    <cellStyle name="Comma 4 3 5 5 3" xfId="6276" xr:uid="{00000000-0005-0000-0000-0000C2090000}"/>
    <cellStyle name="Comma 4 3 5 5 3 2" xfId="14726" xr:uid="{6221FD22-D828-4C69-B8A6-8FAA325EDD89}"/>
    <cellStyle name="Comma 4 3 5 5 3 3" xfId="23173" xr:uid="{834E846C-07BC-490D-88CA-0F90C3696FC1}"/>
    <cellStyle name="Comma 4 3 5 5 3 4" xfId="31620" xr:uid="{DB995111-B98E-452F-87A4-587141F4F61E}"/>
    <cellStyle name="Comma 4 3 5 5 4" xfId="10508" xr:uid="{CCBFA11D-519C-4DC9-97D6-16404A19D86C}"/>
    <cellStyle name="Comma 4 3 5 5 5" xfId="18956" xr:uid="{749C3B55-6802-415C-A975-D290645CAC06}"/>
    <cellStyle name="Comma 4 3 5 5 6" xfId="27403" xr:uid="{E1CA3E64-F4A4-4904-94B5-86BAD8536D0D}"/>
    <cellStyle name="Comma 4 3 5 6" xfId="2405" xr:uid="{00000000-0005-0000-0000-0000C3090000}"/>
    <cellStyle name="Comma 4 3 5 6 2" xfId="6689" xr:uid="{00000000-0005-0000-0000-0000C4090000}"/>
    <cellStyle name="Comma 4 3 5 6 2 2" xfId="15139" xr:uid="{AD1120E1-CCAE-4D9E-9B3C-9E14BF527270}"/>
    <cellStyle name="Comma 4 3 5 6 2 3" xfId="23586" xr:uid="{5A0CB68A-CE43-4E9A-A10C-D698E22EBB70}"/>
    <cellStyle name="Comma 4 3 5 6 2 4" xfId="32033" xr:uid="{6D7B82BF-6085-44A4-8927-4FD6D81CE171}"/>
    <cellStyle name="Comma 4 3 5 6 3" xfId="10921" xr:uid="{F19F650D-1FFD-4893-A9A0-78321CDA17CD}"/>
    <cellStyle name="Comma 4 3 5 6 4" xfId="19369" xr:uid="{A5004C51-28A7-42E9-9446-FA25D5874C86}"/>
    <cellStyle name="Comma 4 3 5 6 5" xfId="27816" xr:uid="{BEEBB75E-DC92-4AC6-A14F-19CF15A6D80B}"/>
    <cellStyle name="Comma 4 3 5 7" xfId="2701" xr:uid="{00000000-0005-0000-0000-0000C5090000}"/>
    <cellStyle name="Comma 4 3 5 8" xfId="2783" xr:uid="{00000000-0005-0000-0000-0000C6090000}"/>
    <cellStyle name="Comma 4 3 5 8 2" xfId="7006" xr:uid="{00000000-0005-0000-0000-0000C7090000}"/>
    <cellStyle name="Comma 4 3 5 8 2 2" xfId="15456" xr:uid="{B13344C0-535A-42B0-A71E-F187BDBF2BA9}"/>
    <cellStyle name="Comma 4 3 5 8 2 3" xfId="23903" xr:uid="{D91C542E-E96B-488F-8C2C-89C5B04B6892}"/>
    <cellStyle name="Comma 4 3 5 8 2 4" xfId="32350" xr:uid="{08966731-6AD5-4414-89EC-38BAA3F6A877}"/>
    <cellStyle name="Comma 4 3 5 8 3" xfId="11238" xr:uid="{F0C9A9FC-B8BF-44F9-9415-03048AA327F2}"/>
    <cellStyle name="Comma 4 3 5 8 4" xfId="19686" xr:uid="{05359CC6-F627-4622-B9E8-1DACABBE2A72}"/>
    <cellStyle name="Comma 4 3 5 8 5" xfId="28133" xr:uid="{F4DB0767-C996-43CB-A35D-142495E26FBA}"/>
    <cellStyle name="Comma 4 3 5 9" xfId="4623" xr:uid="{00000000-0005-0000-0000-0000C8090000}"/>
    <cellStyle name="Comma 4 3 5 9 2" xfId="13073" xr:uid="{877E300F-6858-48C2-8D37-A8F830264FB9}"/>
    <cellStyle name="Comma 4 3 5 9 3" xfId="21520" xr:uid="{BB72F674-9794-463A-BC73-66AE57F278FA}"/>
    <cellStyle name="Comma 4 3 5 9 4" xfId="29967" xr:uid="{35567A80-92AF-4FAB-A0F3-4682E6C5275B}"/>
    <cellStyle name="Comma 4 4" xfId="153" xr:uid="{00000000-0005-0000-0000-0000C9090000}"/>
    <cellStyle name="Comma 4 4 10" xfId="2784" xr:uid="{00000000-0005-0000-0000-0000CA090000}"/>
    <cellStyle name="Comma 4 4 10 2" xfId="7007" xr:uid="{00000000-0005-0000-0000-0000CB090000}"/>
    <cellStyle name="Comma 4 4 10 2 2" xfId="15457" xr:uid="{358E0045-D31B-4577-BB6E-9CBFEEC6A716}"/>
    <cellStyle name="Comma 4 4 10 2 3" xfId="23904" xr:uid="{25683562-1660-4FC1-B675-8A8BC879CC70}"/>
    <cellStyle name="Comma 4 4 10 2 4" xfId="32351" xr:uid="{2D7ED1BF-E134-4720-909B-025EACE25DE4}"/>
    <cellStyle name="Comma 4 4 10 3" xfId="11239" xr:uid="{D9AE18F0-868D-46B7-8256-9C7247509935}"/>
    <cellStyle name="Comma 4 4 10 4" xfId="19687" xr:uid="{3236E5CA-5028-4317-AF24-74BD45A360B3}"/>
    <cellStyle name="Comma 4 4 10 5" xfId="28134" xr:uid="{82856910-7FB9-4C56-91FB-4494A42B6D64}"/>
    <cellStyle name="Comma 4 4 11" xfId="4624" xr:uid="{00000000-0005-0000-0000-0000CC090000}"/>
    <cellStyle name="Comma 4 4 11 2" xfId="13074" xr:uid="{5B84CD22-927A-4A21-91E6-EFD1E345E541}"/>
    <cellStyle name="Comma 4 4 11 3" xfId="21521" xr:uid="{02864B79-014A-4B3B-A7B2-82E10C927106}"/>
    <cellStyle name="Comma 4 4 11 4" xfId="29968" xr:uid="{11638BBA-1993-423C-B25F-CD021895C172}"/>
    <cellStyle name="Comma 4 4 12" xfId="8856" xr:uid="{2EC33CA1-DB59-4050-A87D-0D64A95CA082}"/>
    <cellStyle name="Comma 4 4 13" xfId="17304" xr:uid="{51FB5ADE-2C43-4066-88B1-9EA25793822A}"/>
    <cellStyle name="Comma 4 4 14" xfId="25751" xr:uid="{7C5DF92A-AD22-4F1D-BB58-44B4F8172E98}"/>
    <cellStyle name="Comma 4 4 2" xfId="154" xr:uid="{00000000-0005-0000-0000-0000CD090000}"/>
    <cellStyle name="Comma 4 4 2 10" xfId="4625" xr:uid="{00000000-0005-0000-0000-0000CE090000}"/>
    <cellStyle name="Comma 4 4 2 10 2" xfId="13075" xr:uid="{AA2F6AD3-E58F-4D31-80E6-8262EEFD3D7C}"/>
    <cellStyle name="Comma 4 4 2 10 3" xfId="21522" xr:uid="{4E265831-EA35-4941-87A3-6EAB37284771}"/>
    <cellStyle name="Comma 4 4 2 10 4" xfId="29969" xr:uid="{2500FCA8-F0DB-4F04-86BD-09227CB0BB85}"/>
    <cellStyle name="Comma 4 4 2 11" xfId="8857" xr:uid="{B9F9B4E0-E30C-4BA3-A79B-E28BA6C16A47}"/>
    <cellStyle name="Comma 4 4 2 12" xfId="17305" xr:uid="{38C2E5A0-292D-434B-AB8C-613E20D0FF7D}"/>
    <cellStyle name="Comma 4 4 2 13" xfId="25752" xr:uid="{2BD683A9-8AE1-4C31-803B-EE3CB33FE27F}"/>
    <cellStyle name="Comma 4 4 2 2" xfId="155" xr:uid="{00000000-0005-0000-0000-0000CF090000}"/>
    <cellStyle name="Comma 4 4 2 2 10" xfId="8858" xr:uid="{8BCECA61-FE5B-42A1-AF61-C4C13782254F}"/>
    <cellStyle name="Comma 4 4 2 2 11" xfId="17306" xr:uid="{2DBF7D54-B84F-4C21-9993-C6CCA1F96C85}"/>
    <cellStyle name="Comma 4 4 2 2 12" xfId="25753" xr:uid="{95AFECBA-5459-43E5-B014-A105C0759926}"/>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41FE514C-97C3-4FBB-939D-9052DA11C169}"/>
    <cellStyle name="Comma 4 4 2 2 2 2 2 3" xfId="24082" xr:uid="{E0598E8F-12FC-4E10-A44C-C8EA89E77234}"/>
    <cellStyle name="Comma 4 4 2 2 2 2 2 4" xfId="32529" xr:uid="{FEC79F8A-D9BE-465C-9533-631614046ACA}"/>
    <cellStyle name="Comma 4 4 2 2 2 2 3" xfId="11417" xr:uid="{5E443D4E-6998-41FC-97C8-3BEF922F7F7E}"/>
    <cellStyle name="Comma 4 4 2 2 2 2 4" xfId="19865" xr:uid="{61DBE85A-3DF7-4244-A6D7-016D8925A0F6}"/>
    <cellStyle name="Comma 4 4 2 2 2 2 5" xfId="28312" xr:uid="{C483041C-77DE-42C1-BFA4-94279CC85B6E}"/>
    <cellStyle name="Comma 4 4 2 2 2 3" xfId="5040" xr:uid="{00000000-0005-0000-0000-0000D3090000}"/>
    <cellStyle name="Comma 4 4 2 2 2 3 2" xfId="13490" xr:uid="{07116613-A5B4-4A57-A74A-6CCA654E6688}"/>
    <cellStyle name="Comma 4 4 2 2 2 3 3" xfId="21937" xr:uid="{46CF40F1-030B-4808-BBA5-EAD75E27D51B}"/>
    <cellStyle name="Comma 4 4 2 2 2 3 4" xfId="30384" xr:uid="{8E971F19-B2F1-4A11-A03B-4E0C2201D1C7}"/>
    <cellStyle name="Comma 4 4 2 2 2 4" xfId="9272" xr:uid="{9DA76D12-9AA8-4625-9008-BA37319F8EC6}"/>
    <cellStyle name="Comma 4 4 2 2 2 5" xfId="17720" xr:uid="{097EBBF5-2362-468B-904D-99A9DEA5647E}"/>
    <cellStyle name="Comma 4 4 2 2 2 6" xfId="26167" xr:uid="{E762D4F6-3B10-4BBD-8B11-004FF586B137}"/>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D3E52CC8-7A23-4492-8F7E-C2CA1096C888}"/>
    <cellStyle name="Comma 4 4 2 2 3 2 2 3" xfId="24495" xr:uid="{B63C84BB-7457-4774-82A2-BBB51B6C0364}"/>
    <cellStyle name="Comma 4 4 2 2 3 2 2 4" xfId="32942" xr:uid="{1409997A-4A05-4EF4-B23A-733ED08BB67F}"/>
    <cellStyle name="Comma 4 4 2 2 3 2 3" xfId="11830" xr:uid="{38E55E36-EA99-47B6-B6E4-37A1BC516118}"/>
    <cellStyle name="Comma 4 4 2 2 3 2 4" xfId="20278" xr:uid="{56F45818-0809-4B0C-95B5-53831C7F47B0}"/>
    <cellStyle name="Comma 4 4 2 2 3 2 5" xfId="28725" xr:uid="{C669C3EE-1ED6-4515-8416-8AEDFD2B1338}"/>
    <cellStyle name="Comma 4 4 2 2 3 3" xfId="5453" xr:uid="{00000000-0005-0000-0000-0000D7090000}"/>
    <cellStyle name="Comma 4 4 2 2 3 3 2" xfId="13903" xr:uid="{FF6E9013-C9F6-45D0-A398-E39835417100}"/>
    <cellStyle name="Comma 4 4 2 2 3 3 3" xfId="22350" xr:uid="{F74166F3-E550-4A4F-A552-45E0C1DE3426}"/>
    <cellStyle name="Comma 4 4 2 2 3 3 4" xfId="30797" xr:uid="{FA302779-1876-42D7-AD26-D5C35DFA8555}"/>
    <cellStyle name="Comma 4 4 2 2 3 4" xfId="9685" xr:uid="{05BA04A5-5F6A-4E11-9946-E4C721C8C1AE}"/>
    <cellStyle name="Comma 4 4 2 2 3 5" xfId="18133" xr:uid="{21FD0D1C-4655-4446-ACB8-835F2A41951A}"/>
    <cellStyle name="Comma 4 4 2 2 3 6" xfId="26580" xr:uid="{47D6AB47-6B1D-41F0-B9E7-0F07272D7ECC}"/>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AB18A663-6CFD-46D4-ACC7-7F7FE106D7E1}"/>
    <cellStyle name="Comma 4 4 2 2 4 2 2 3" xfId="24908" xr:uid="{79C30604-5CF1-4A74-B0A1-8191890B8079}"/>
    <cellStyle name="Comma 4 4 2 2 4 2 2 4" xfId="33355" xr:uid="{CB184CC6-0BE4-459D-99A0-3601DBA2BD29}"/>
    <cellStyle name="Comma 4 4 2 2 4 2 3" xfId="12243" xr:uid="{83C9DC1D-204A-482F-909B-098627BE3813}"/>
    <cellStyle name="Comma 4 4 2 2 4 2 4" xfId="20691" xr:uid="{0967F775-BFEC-4790-B3EE-609CC390A136}"/>
    <cellStyle name="Comma 4 4 2 2 4 2 5" xfId="29138" xr:uid="{39343717-F208-44E7-9A8D-5187651EAFCB}"/>
    <cellStyle name="Comma 4 4 2 2 4 3" xfId="5866" xr:uid="{00000000-0005-0000-0000-0000DB090000}"/>
    <cellStyle name="Comma 4 4 2 2 4 3 2" xfId="14316" xr:uid="{8BE2E18E-66AF-4780-B344-CD2747B781AF}"/>
    <cellStyle name="Comma 4 4 2 2 4 3 3" xfId="22763" xr:uid="{4E3F53BC-EC2A-4AFC-A5CF-ED6A010C3F45}"/>
    <cellStyle name="Comma 4 4 2 2 4 3 4" xfId="31210" xr:uid="{A6D47C5D-382B-45EB-AE07-6CC9DD6C3771}"/>
    <cellStyle name="Comma 4 4 2 2 4 4" xfId="10098" xr:uid="{25A758C8-FB5E-4339-822D-F5D5535E4A08}"/>
    <cellStyle name="Comma 4 4 2 2 4 5" xfId="18546" xr:uid="{165B75FD-2769-462A-9AEC-AA2B1D477853}"/>
    <cellStyle name="Comma 4 4 2 2 4 6" xfId="26993" xr:uid="{6D3D3405-F793-48AF-8377-66465A1C8AD3}"/>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5F54B484-0A38-47C0-89C0-8C87A667FCB5}"/>
    <cellStyle name="Comma 4 4 2 2 5 2 2 3" xfId="25321" xr:uid="{B4F9E1AD-54B7-4EA1-B79B-69D6F9B1971C}"/>
    <cellStyle name="Comma 4 4 2 2 5 2 2 4" xfId="33768" xr:uid="{6B1084D2-3B39-4E01-BE16-171D6C382AA5}"/>
    <cellStyle name="Comma 4 4 2 2 5 2 3" xfId="12656" xr:uid="{8CFD7627-4D4A-4428-8429-EB20A67CB344}"/>
    <cellStyle name="Comma 4 4 2 2 5 2 4" xfId="21104" xr:uid="{4353BC3C-BF40-46E7-AC93-DB383773ED53}"/>
    <cellStyle name="Comma 4 4 2 2 5 2 5" xfId="29551" xr:uid="{BFBD86A9-280B-43AB-BA3E-A83FEAEED19E}"/>
    <cellStyle name="Comma 4 4 2 2 5 3" xfId="6279" xr:uid="{00000000-0005-0000-0000-0000DF090000}"/>
    <cellStyle name="Comma 4 4 2 2 5 3 2" xfId="14729" xr:uid="{E0C40533-8134-40F5-B41E-D5E61EEBD966}"/>
    <cellStyle name="Comma 4 4 2 2 5 3 3" xfId="23176" xr:uid="{41B4E578-5E4F-46AA-9ADE-49C256AE7F55}"/>
    <cellStyle name="Comma 4 4 2 2 5 3 4" xfId="31623" xr:uid="{BF93CE50-B326-4B6F-A39D-501590A90DDA}"/>
    <cellStyle name="Comma 4 4 2 2 5 4" xfId="10511" xr:uid="{75792E98-79DB-41C0-9CA6-57B3E8C9FDF2}"/>
    <cellStyle name="Comma 4 4 2 2 5 5" xfId="18959" xr:uid="{CF9FEA1B-EEEA-40E5-AE2D-C8925DA875DF}"/>
    <cellStyle name="Comma 4 4 2 2 5 6" xfId="27406" xr:uid="{BEB1B0D1-7BFD-491B-8B9A-DA998EB18BDD}"/>
    <cellStyle name="Comma 4 4 2 2 6" xfId="2408" xr:uid="{00000000-0005-0000-0000-0000E0090000}"/>
    <cellStyle name="Comma 4 4 2 2 6 2" xfId="6692" xr:uid="{00000000-0005-0000-0000-0000E1090000}"/>
    <cellStyle name="Comma 4 4 2 2 6 2 2" xfId="15142" xr:uid="{EF4312EE-32F9-4516-A65B-11E0E5D22B02}"/>
    <cellStyle name="Comma 4 4 2 2 6 2 3" xfId="23589" xr:uid="{C2301F8B-C500-4440-A61E-D84863C7C129}"/>
    <cellStyle name="Comma 4 4 2 2 6 2 4" xfId="32036" xr:uid="{7A3B1681-AB5E-4CB0-BD2C-3F08C4A1858C}"/>
    <cellStyle name="Comma 4 4 2 2 6 3" xfId="10924" xr:uid="{F7C282EC-BFFD-4C46-AA1C-958A32AD5856}"/>
    <cellStyle name="Comma 4 4 2 2 6 4" xfId="19372" xr:uid="{3529ECA0-B965-4A58-B7DE-AE3378F9E5A0}"/>
    <cellStyle name="Comma 4 4 2 2 6 5" xfId="27819" xr:uid="{D8FEC76D-B602-4044-A893-20C45251403D}"/>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A2EA18BD-18AB-4C01-A3E2-1AB85EBB84B9}"/>
    <cellStyle name="Comma 4 4 2 2 8 2 3" xfId="23906" xr:uid="{9362D505-DEFD-49CD-ADA3-D6471001E76C}"/>
    <cellStyle name="Comma 4 4 2 2 8 2 4" xfId="32353" xr:uid="{D44220D5-9F50-45C1-9E8D-AFE497738363}"/>
    <cellStyle name="Comma 4 4 2 2 8 3" xfId="11241" xr:uid="{3AC13049-983A-4BD2-9F81-DAA9354BAFDD}"/>
    <cellStyle name="Comma 4 4 2 2 8 4" xfId="19689" xr:uid="{AE3D5572-CCF0-4765-B57F-CE1F38219C71}"/>
    <cellStyle name="Comma 4 4 2 2 8 5" xfId="28136" xr:uid="{6002851D-85F1-4590-A5DC-11514B7D7CA6}"/>
    <cellStyle name="Comma 4 4 2 2 9" xfId="4626" xr:uid="{00000000-0005-0000-0000-0000E5090000}"/>
    <cellStyle name="Comma 4 4 2 2 9 2" xfId="13076" xr:uid="{682C9AB5-C15D-43B2-B0E9-159410813E11}"/>
    <cellStyle name="Comma 4 4 2 2 9 3" xfId="21523" xr:uid="{59DEE98B-5B13-490F-B9A3-0A4AD2301A83}"/>
    <cellStyle name="Comma 4 4 2 2 9 4" xfId="29970" xr:uid="{17CB6692-5960-437C-9285-65D599F14F58}"/>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F300FE67-67F4-40BF-BA36-57B315FB0300}"/>
    <cellStyle name="Comma 4 4 2 3 2 2 3" xfId="24081" xr:uid="{7D9572E1-A092-41D2-9E55-9E32762595C1}"/>
    <cellStyle name="Comma 4 4 2 3 2 2 4" xfId="32528" xr:uid="{0E196C60-3C61-4068-80D1-0FF8E3721A02}"/>
    <cellStyle name="Comma 4 4 2 3 2 3" xfId="11416" xr:uid="{F7B65EF0-9CA9-4400-9545-5B68CB06476C}"/>
    <cellStyle name="Comma 4 4 2 3 2 4" xfId="19864" xr:uid="{65D0E61A-4F32-4A04-96C1-DFFD3D87A10C}"/>
    <cellStyle name="Comma 4 4 2 3 2 5" xfId="28311" xr:uid="{9A7F7C54-159D-4C1E-9D15-0C1047BE7999}"/>
    <cellStyle name="Comma 4 4 2 3 3" xfId="5039" xr:uid="{00000000-0005-0000-0000-0000E9090000}"/>
    <cellStyle name="Comma 4 4 2 3 3 2" xfId="13489" xr:uid="{912F218D-E186-4D5E-B341-8A9D205AA8D5}"/>
    <cellStyle name="Comma 4 4 2 3 3 3" xfId="21936" xr:uid="{4FD19FB6-2C83-47F4-898E-BB6FA385922A}"/>
    <cellStyle name="Comma 4 4 2 3 3 4" xfId="30383" xr:uid="{6E02142B-5545-4E62-87EF-422FE54E17F3}"/>
    <cellStyle name="Comma 4 4 2 3 4" xfId="9271" xr:uid="{A4804E14-5E75-4B8D-B591-928B2EB2FD1F}"/>
    <cellStyle name="Comma 4 4 2 3 5" xfId="17719" xr:uid="{1FD9878F-5558-4334-B412-7A643646DE53}"/>
    <cellStyle name="Comma 4 4 2 3 6" xfId="26166" xr:uid="{9FF7C1DE-C7D2-4E56-BB0A-D4125E60C24A}"/>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79AB1FB4-E89C-43A3-838A-BC4CFDAAEB8F}"/>
    <cellStyle name="Comma 4 4 2 4 2 2 3" xfId="24494" xr:uid="{6F7A96C7-22F7-480A-A4A9-3E0F86BFD508}"/>
    <cellStyle name="Comma 4 4 2 4 2 2 4" xfId="32941" xr:uid="{3787E2A7-14AE-44AC-950E-3957DB6A08F3}"/>
    <cellStyle name="Comma 4 4 2 4 2 3" xfId="11829" xr:uid="{577561CA-36AD-4958-860B-F07B8335873D}"/>
    <cellStyle name="Comma 4 4 2 4 2 4" xfId="20277" xr:uid="{2F047F3D-4343-4C04-BADD-357FD8664959}"/>
    <cellStyle name="Comma 4 4 2 4 2 5" xfId="28724" xr:uid="{47921A79-0E94-42ED-B7AF-FB346E68B41F}"/>
    <cellStyle name="Comma 4 4 2 4 3" xfId="5452" xr:uid="{00000000-0005-0000-0000-0000ED090000}"/>
    <cellStyle name="Comma 4 4 2 4 3 2" xfId="13902" xr:uid="{5F67E0B9-11C8-468C-AF30-70F7FA676AAB}"/>
    <cellStyle name="Comma 4 4 2 4 3 3" xfId="22349" xr:uid="{1F940488-5BFB-489F-8E9A-3C7FC16BB912}"/>
    <cellStyle name="Comma 4 4 2 4 3 4" xfId="30796" xr:uid="{3F77BC50-338B-49F7-AFF1-65533D9E9D26}"/>
    <cellStyle name="Comma 4 4 2 4 4" xfId="9684" xr:uid="{3B0DECAA-09BD-42C0-98C2-27D1912CAA68}"/>
    <cellStyle name="Comma 4 4 2 4 5" xfId="18132" xr:uid="{1652771B-53C8-430C-BC2B-D90EFFA5619D}"/>
    <cellStyle name="Comma 4 4 2 4 6" xfId="26579" xr:uid="{FE988A3D-60CC-485D-86B2-8B20196D7C9A}"/>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E1AED127-C236-4A89-B2D6-20599E86DCF1}"/>
    <cellStyle name="Comma 4 4 2 5 2 2 3" xfId="24907" xr:uid="{E345CBE2-5570-44FA-9143-13EF3035EE8C}"/>
    <cellStyle name="Comma 4 4 2 5 2 2 4" xfId="33354" xr:uid="{D9B6F250-0A67-4A7E-AD9A-E1759C9313A9}"/>
    <cellStyle name="Comma 4 4 2 5 2 3" xfId="12242" xr:uid="{E88F530C-4763-4096-825F-545F6D899C70}"/>
    <cellStyle name="Comma 4 4 2 5 2 4" xfId="20690" xr:uid="{3C9CCA10-7F67-453F-AB03-950B46A79024}"/>
    <cellStyle name="Comma 4 4 2 5 2 5" xfId="29137" xr:uid="{715106DD-DB22-4EB5-878D-75698FAF09B4}"/>
    <cellStyle name="Comma 4 4 2 5 3" xfId="5865" xr:uid="{00000000-0005-0000-0000-0000F1090000}"/>
    <cellStyle name="Comma 4 4 2 5 3 2" xfId="14315" xr:uid="{E70AAAFF-30E7-4F98-912D-7BF6B8180078}"/>
    <cellStyle name="Comma 4 4 2 5 3 3" xfId="22762" xr:uid="{E7D07CE4-C8E8-43E0-9F0A-0662831651A4}"/>
    <cellStyle name="Comma 4 4 2 5 3 4" xfId="31209" xr:uid="{AA5CB218-0172-4960-B079-E26CB75B1A7E}"/>
    <cellStyle name="Comma 4 4 2 5 4" xfId="10097" xr:uid="{1F81921D-9420-4712-A1C2-1A968FF17BC1}"/>
    <cellStyle name="Comma 4 4 2 5 5" xfId="18545" xr:uid="{B896B3ED-FB29-4C12-BB2D-3869CC67C442}"/>
    <cellStyle name="Comma 4 4 2 5 6" xfId="26992" xr:uid="{9A612748-78EB-4D0E-9498-B7A2470DBFE3}"/>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632D762B-59D0-4DC0-B3F1-5418AB200A10}"/>
    <cellStyle name="Comma 4 4 2 6 2 2 3" xfId="25320" xr:uid="{6C1E656E-DE21-4068-98BD-871576B42206}"/>
    <cellStyle name="Comma 4 4 2 6 2 2 4" xfId="33767" xr:uid="{8DAD5624-4762-4FBE-A061-299499A882C9}"/>
    <cellStyle name="Comma 4 4 2 6 2 3" xfId="12655" xr:uid="{39FBAE8D-7E9E-41B0-8208-C72146DE031E}"/>
    <cellStyle name="Comma 4 4 2 6 2 4" xfId="21103" xr:uid="{9B7A0242-D6ED-48B1-9DE1-32D689197A4B}"/>
    <cellStyle name="Comma 4 4 2 6 2 5" xfId="29550" xr:uid="{19502B39-3A93-4FC3-A30A-5D1BA88E74D4}"/>
    <cellStyle name="Comma 4 4 2 6 3" xfId="6278" xr:uid="{00000000-0005-0000-0000-0000F5090000}"/>
    <cellStyle name="Comma 4 4 2 6 3 2" xfId="14728" xr:uid="{40F1FBB9-18F4-42E5-9A7B-05B295DA90C3}"/>
    <cellStyle name="Comma 4 4 2 6 3 3" xfId="23175" xr:uid="{E07D865A-C2F8-4474-91EF-51F3558B7FE5}"/>
    <cellStyle name="Comma 4 4 2 6 3 4" xfId="31622" xr:uid="{31E0C93E-6B1C-4EAB-8645-7BBDCD1C0B36}"/>
    <cellStyle name="Comma 4 4 2 6 4" xfId="10510" xr:uid="{DF908983-C90F-482A-B124-C8363CF1860D}"/>
    <cellStyle name="Comma 4 4 2 6 5" xfId="18958" xr:uid="{AA57B828-4ED3-4F93-87EE-A6ED136A2BDD}"/>
    <cellStyle name="Comma 4 4 2 6 6" xfId="27405" xr:uid="{257BDD8A-37F3-4A8E-9744-A6A153ED7025}"/>
    <cellStyle name="Comma 4 4 2 7" xfId="2407" xr:uid="{00000000-0005-0000-0000-0000F6090000}"/>
    <cellStyle name="Comma 4 4 2 7 2" xfId="6691" xr:uid="{00000000-0005-0000-0000-0000F7090000}"/>
    <cellStyle name="Comma 4 4 2 7 2 2" xfId="15141" xr:uid="{231FAD68-90F1-446B-9D55-B73746879E0B}"/>
    <cellStyle name="Comma 4 4 2 7 2 3" xfId="23588" xr:uid="{4188C9BB-3FEC-424A-B16E-01F729713A56}"/>
    <cellStyle name="Comma 4 4 2 7 2 4" xfId="32035" xr:uid="{276048E6-19BF-4F03-AF1F-0AF7F3388A30}"/>
    <cellStyle name="Comma 4 4 2 7 3" xfId="10923" xr:uid="{9CCE4899-AE72-4B9E-AEA6-7AE10B170F88}"/>
    <cellStyle name="Comma 4 4 2 7 4" xfId="19371" xr:uid="{EB75E697-7019-49F1-A042-397DDFB890A9}"/>
    <cellStyle name="Comma 4 4 2 7 5" xfId="27818" xr:uid="{003DCFFE-6903-43D1-8556-EB64F842068C}"/>
    <cellStyle name="Comma 4 4 2 8" xfId="2703" xr:uid="{00000000-0005-0000-0000-0000F8090000}"/>
    <cellStyle name="Comma 4 4 2 9" xfId="2785" xr:uid="{00000000-0005-0000-0000-0000F9090000}"/>
    <cellStyle name="Comma 4 4 2 9 2" xfId="7008" xr:uid="{00000000-0005-0000-0000-0000FA090000}"/>
    <cellStyle name="Comma 4 4 2 9 2 2" xfId="15458" xr:uid="{C7A6B3F0-B8A5-4EDC-A52D-CDA7937ABAE6}"/>
    <cellStyle name="Comma 4 4 2 9 2 3" xfId="23905" xr:uid="{21BA1423-C55B-4FE2-B813-1EAC1B9332B1}"/>
    <cellStyle name="Comma 4 4 2 9 2 4" xfId="32352" xr:uid="{47FBC802-FED0-4EB4-8688-78051B1BD19A}"/>
    <cellStyle name="Comma 4 4 2 9 3" xfId="11240" xr:uid="{106FD2BF-08FC-4B07-9371-EBFE3030FCE6}"/>
    <cellStyle name="Comma 4 4 2 9 4" xfId="19688" xr:uid="{EE053F57-C524-41A3-81B3-21815D235084}"/>
    <cellStyle name="Comma 4 4 2 9 5" xfId="28135" xr:uid="{1644CD5D-C38E-4221-BDD5-174B4ADBC95A}"/>
    <cellStyle name="Comma 4 4 3" xfId="156" xr:uid="{00000000-0005-0000-0000-0000FB090000}"/>
    <cellStyle name="Comma 4 4 3 10" xfId="8859" xr:uid="{08094564-A771-40B9-A609-4E165FD48F6B}"/>
    <cellStyle name="Comma 4 4 3 11" xfId="17307" xr:uid="{B0BF9C44-0AA8-4942-AC95-B86B5D0AAD34}"/>
    <cellStyle name="Comma 4 4 3 12" xfId="25754" xr:uid="{7571D234-FB83-40DD-9D2D-9E6812FCDB39}"/>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35F3A68F-5D1B-4C24-9D09-3A4658E3FE1F}"/>
    <cellStyle name="Comma 4 4 3 2 2 2 3" xfId="24083" xr:uid="{6E11D9C3-AA59-44BC-BCB0-BEBCA1944856}"/>
    <cellStyle name="Comma 4 4 3 2 2 2 4" xfId="32530" xr:uid="{83A6788C-1024-4A6F-9E4D-B040BA6465FF}"/>
    <cellStyle name="Comma 4 4 3 2 2 3" xfId="11418" xr:uid="{A642BA40-3890-4956-ABCF-D65C3AC9E6EA}"/>
    <cellStyle name="Comma 4 4 3 2 2 4" xfId="19866" xr:uid="{2638F041-4F1C-4D32-8F7E-88DD95483327}"/>
    <cellStyle name="Comma 4 4 3 2 2 5" xfId="28313" xr:uid="{67B6A0FD-468A-47C8-B705-87154FCF083F}"/>
    <cellStyle name="Comma 4 4 3 2 3" xfId="5041" xr:uid="{00000000-0005-0000-0000-0000FF090000}"/>
    <cellStyle name="Comma 4 4 3 2 3 2" xfId="13491" xr:uid="{0C556CDF-338D-462B-8F83-24352286F5B7}"/>
    <cellStyle name="Comma 4 4 3 2 3 3" xfId="21938" xr:uid="{47398D68-E3E3-436D-9C24-B8C6D552C518}"/>
    <cellStyle name="Comma 4 4 3 2 3 4" xfId="30385" xr:uid="{98DDB680-B200-4C3F-8C3D-2830C8904C46}"/>
    <cellStyle name="Comma 4 4 3 2 4" xfId="9273" xr:uid="{657939B8-79C8-417F-9125-173F68180772}"/>
    <cellStyle name="Comma 4 4 3 2 5" xfId="17721" xr:uid="{6201C476-782D-48FD-A85B-C1FA56D767D5}"/>
    <cellStyle name="Comma 4 4 3 2 6" xfId="26168" xr:uid="{02D6F244-5DBE-42C6-8B50-67F06284BAD7}"/>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70C9C389-ACF8-4008-9811-5A4ECC604DD6}"/>
    <cellStyle name="Comma 4 4 3 3 2 2 3" xfId="24496" xr:uid="{2359FC71-30C0-4039-85A5-4BEE0F471F6A}"/>
    <cellStyle name="Comma 4 4 3 3 2 2 4" xfId="32943" xr:uid="{8B4C3ECF-0657-4769-9474-648203AA16A1}"/>
    <cellStyle name="Comma 4 4 3 3 2 3" xfId="11831" xr:uid="{7A6A7FE2-5064-4D3E-AD29-4810E98602A3}"/>
    <cellStyle name="Comma 4 4 3 3 2 4" xfId="20279" xr:uid="{A2842AF9-2D7A-4744-82FE-0B64CCCA24E3}"/>
    <cellStyle name="Comma 4 4 3 3 2 5" xfId="28726" xr:uid="{B016BBB9-0F8B-41A0-8654-6F77A6DEBCE1}"/>
    <cellStyle name="Comma 4 4 3 3 3" xfId="5454" xr:uid="{00000000-0005-0000-0000-0000030A0000}"/>
    <cellStyle name="Comma 4 4 3 3 3 2" xfId="13904" xr:uid="{87E8438D-3B76-4A2A-9242-3F402689C252}"/>
    <cellStyle name="Comma 4 4 3 3 3 3" xfId="22351" xr:uid="{452E75E3-168E-4637-9BA6-0E331199B2D8}"/>
    <cellStyle name="Comma 4 4 3 3 3 4" xfId="30798" xr:uid="{98E6F7FE-36A8-4D5B-B5E6-BB171BBCCD7C}"/>
    <cellStyle name="Comma 4 4 3 3 4" xfId="9686" xr:uid="{1EE8A553-C36B-4AA3-9031-CD7CFD4FE849}"/>
    <cellStyle name="Comma 4 4 3 3 5" xfId="18134" xr:uid="{B1D93D47-1C55-4CD6-AD4F-9BD4554E41C5}"/>
    <cellStyle name="Comma 4 4 3 3 6" xfId="26581" xr:uid="{268CA9EA-5634-45CB-AA53-71F1B5C5361C}"/>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F99AF1DA-617E-4713-BD68-C921C983B071}"/>
    <cellStyle name="Comma 4 4 3 4 2 2 3" xfId="24909" xr:uid="{9869954D-B8A3-4FF0-B60F-82DDD3D40B01}"/>
    <cellStyle name="Comma 4 4 3 4 2 2 4" xfId="33356" xr:uid="{747C7B11-5FEC-486E-8E5C-FABA587C960D}"/>
    <cellStyle name="Comma 4 4 3 4 2 3" xfId="12244" xr:uid="{C6E80BFF-0549-45AB-B33F-68447C2AF8E3}"/>
    <cellStyle name="Comma 4 4 3 4 2 4" xfId="20692" xr:uid="{4CAB741A-5EDD-4581-B05F-3BDFD9765C0D}"/>
    <cellStyle name="Comma 4 4 3 4 2 5" xfId="29139" xr:uid="{AAA8FBFE-1DE2-4AAB-83AD-788CDC624936}"/>
    <cellStyle name="Comma 4 4 3 4 3" xfId="5867" xr:uid="{00000000-0005-0000-0000-0000070A0000}"/>
    <cellStyle name="Comma 4 4 3 4 3 2" xfId="14317" xr:uid="{BFE7ABCE-239A-4EF9-B147-25973B466A77}"/>
    <cellStyle name="Comma 4 4 3 4 3 3" xfId="22764" xr:uid="{142AFDAA-CB12-4E84-9399-07357ED7C4B8}"/>
    <cellStyle name="Comma 4 4 3 4 3 4" xfId="31211" xr:uid="{E293E3AE-823C-40FF-89F0-7D3F8EE039AA}"/>
    <cellStyle name="Comma 4 4 3 4 4" xfId="10099" xr:uid="{D95FB3E4-11D1-4F56-9352-5BC4CDC70DD4}"/>
    <cellStyle name="Comma 4 4 3 4 5" xfId="18547" xr:uid="{9A2DFEF3-DCD3-45E1-8B2B-6CAEB45AE903}"/>
    <cellStyle name="Comma 4 4 3 4 6" xfId="26994" xr:uid="{59A33231-929A-4FA8-B37C-03F7EEF4D353}"/>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51EE2D0E-20FC-4422-ADC3-939B948366BD}"/>
    <cellStyle name="Comma 4 4 3 5 2 2 3" xfId="25322" xr:uid="{2BFEEEEB-F341-4EE0-9BD6-C496CE437DCA}"/>
    <cellStyle name="Comma 4 4 3 5 2 2 4" xfId="33769" xr:uid="{F31F1C1E-FD55-4EA2-AB63-380602635E81}"/>
    <cellStyle name="Comma 4 4 3 5 2 3" xfId="12657" xr:uid="{57E344DF-034E-4D97-A392-22139EB337A4}"/>
    <cellStyle name="Comma 4 4 3 5 2 4" xfId="21105" xr:uid="{2AEB472A-411E-40DD-8C59-1BDE081C6636}"/>
    <cellStyle name="Comma 4 4 3 5 2 5" xfId="29552" xr:uid="{039635D3-65AA-4203-8E11-3B7D66995EA9}"/>
    <cellStyle name="Comma 4 4 3 5 3" xfId="6280" xr:uid="{00000000-0005-0000-0000-00000B0A0000}"/>
    <cellStyle name="Comma 4 4 3 5 3 2" xfId="14730" xr:uid="{99ECA58F-495B-4B57-943A-0B3A511FF1E1}"/>
    <cellStyle name="Comma 4 4 3 5 3 3" xfId="23177" xr:uid="{9F6AE90D-4137-4CCF-85C6-F64DCABF8E38}"/>
    <cellStyle name="Comma 4 4 3 5 3 4" xfId="31624" xr:uid="{A8099EB3-BCBD-4C4E-9FE1-5A74FBB76A6A}"/>
    <cellStyle name="Comma 4 4 3 5 4" xfId="10512" xr:uid="{8728013A-122F-4940-987A-FE943B4C471A}"/>
    <cellStyle name="Comma 4 4 3 5 5" xfId="18960" xr:uid="{A8333614-136B-498D-B6B2-65DCA881FE3F}"/>
    <cellStyle name="Comma 4 4 3 5 6" xfId="27407" xr:uid="{DB4649D7-E5DA-4087-B8F9-CC18FEFC8D5A}"/>
    <cellStyle name="Comma 4 4 3 6" xfId="2409" xr:uid="{00000000-0005-0000-0000-00000C0A0000}"/>
    <cellStyle name="Comma 4 4 3 6 2" xfId="6693" xr:uid="{00000000-0005-0000-0000-00000D0A0000}"/>
    <cellStyle name="Comma 4 4 3 6 2 2" xfId="15143" xr:uid="{93347277-8CFA-4295-B027-392912FEACC2}"/>
    <cellStyle name="Comma 4 4 3 6 2 3" xfId="23590" xr:uid="{DC22F62E-E570-4AB1-9092-783A991AF05D}"/>
    <cellStyle name="Comma 4 4 3 6 2 4" xfId="32037" xr:uid="{A1903861-EC7F-42BC-8B13-3692D67E9AE9}"/>
    <cellStyle name="Comma 4 4 3 6 3" xfId="10925" xr:uid="{61375D79-A489-435F-9EA6-AF1893682D82}"/>
    <cellStyle name="Comma 4 4 3 6 4" xfId="19373" xr:uid="{0D36D54B-FFE6-4156-A559-EDF0654C3367}"/>
    <cellStyle name="Comma 4 4 3 6 5" xfId="27820" xr:uid="{C01A4EF7-E021-463B-9AE7-494CF022ED2E}"/>
    <cellStyle name="Comma 4 4 3 7" xfId="2705" xr:uid="{00000000-0005-0000-0000-00000E0A0000}"/>
    <cellStyle name="Comma 4 4 3 8" xfId="2787" xr:uid="{00000000-0005-0000-0000-00000F0A0000}"/>
    <cellStyle name="Comma 4 4 3 8 2" xfId="7010" xr:uid="{00000000-0005-0000-0000-0000100A0000}"/>
    <cellStyle name="Comma 4 4 3 8 2 2" xfId="15460" xr:uid="{41304025-602F-4948-AE83-398BCC6C2EBA}"/>
    <cellStyle name="Comma 4 4 3 8 2 3" xfId="23907" xr:uid="{19CB7300-592B-4001-85F1-A8A91F8BF8AB}"/>
    <cellStyle name="Comma 4 4 3 8 2 4" xfId="32354" xr:uid="{2B37A3EC-A4D7-4291-898E-645C1A9BB508}"/>
    <cellStyle name="Comma 4 4 3 8 3" xfId="11242" xr:uid="{F72D2123-BF8A-415C-B6F2-399D81F8D717}"/>
    <cellStyle name="Comma 4 4 3 8 4" xfId="19690" xr:uid="{B75CE72F-6025-4575-86A9-11252913B7C6}"/>
    <cellStyle name="Comma 4 4 3 8 5" xfId="28137" xr:uid="{F79DE441-283E-4077-8741-EA16285E9BF5}"/>
    <cellStyle name="Comma 4 4 3 9" xfId="4627" xr:uid="{00000000-0005-0000-0000-0000110A0000}"/>
    <cellStyle name="Comma 4 4 3 9 2" xfId="13077" xr:uid="{0005EEB3-D770-46BA-A1DB-19CD42FC38DD}"/>
    <cellStyle name="Comma 4 4 3 9 3" xfId="21524" xr:uid="{3F24A4D3-A3D4-48F6-ABE2-4D209BA3B627}"/>
    <cellStyle name="Comma 4 4 3 9 4" xfId="29971" xr:uid="{BB4A53C2-581F-458A-8F98-DC8E115C8FF5}"/>
    <cellStyle name="Comma 4 4 4" xfId="690" xr:uid="{00000000-0005-0000-0000-0000120A0000}"/>
    <cellStyle name="Comma 4 4 4 2" xfId="2961" xr:uid="{00000000-0005-0000-0000-0000130A0000}"/>
    <cellStyle name="Comma 4 4 4 2 2" xfId="7183" xr:uid="{00000000-0005-0000-0000-0000140A0000}"/>
    <cellStyle name="Comma 4 4 4 2 2 2" xfId="15633" xr:uid="{2FEB8D2B-5CCA-46BB-910A-B2432860884C}"/>
    <cellStyle name="Comma 4 4 4 2 2 3" xfId="24080" xr:uid="{04B104E7-9279-4848-A993-627E05528BC4}"/>
    <cellStyle name="Comma 4 4 4 2 2 4" xfId="32527" xr:uid="{9F4F9723-D2DE-4936-8DED-68D75281DAFC}"/>
    <cellStyle name="Comma 4 4 4 2 3" xfId="11415" xr:uid="{2DFF6F64-0A49-4093-82A8-EB928E8BFE10}"/>
    <cellStyle name="Comma 4 4 4 2 4" xfId="19863" xr:uid="{4D0C3777-FD75-44E5-A1BC-599F02543326}"/>
    <cellStyle name="Comma 4 4 4 2 5" xfId="28310" xr:uid="{506450AA-9812-4BD5-A7E3-AC40EF7FE86D}"/>
    <cellStyle name="Comma 4 4 4 3" xfId="5038" xr:uid="{00000000-0005-0000-0000-0000150A0000}"/>
    <cellStyle name="Comma 4 4 4 3 2" xfId="13488" xr:uid="{7AB24E1D-5B81-4E21-BC01-6A4824521C63}"/>
    <cellStyle name="Comma 4 4 4 3 3" xfId="21935" xr:uid="{FCBA7841-407F-439D-9059-12D1FEE416F7}"/>
    <cellStyle name="Comma 4 4 4 3 4" xfId="30382" xr:uid="{1729E5AF-710F-4384-8243-E088A536A903}"/>
    <cellStyle name="Comma 4 4 4 4" xfId="9270" xr:uid="{ACA47488-5C77-4B0D-86DA-E1BB15859848}"/>
    <cellStyle name="Comma 4 4 4 5" xfId="17718" xr:uid="{222635C2-F3C3-4857-8618-7A11396579FE}"/>
    <cellStyle name="Comma 4 4 4 6" xfId="26165" xr:uid="{B20501D6-2364-40D5-A484-4A49D76BC328}"/>
    <cellStyle name="Comma 4 4 5" xfId="1143" xr:uid="{00000000-0005-0000-0000-0000160A0000}"/>
    <cellStyle name="Comma 4 4 5 2" xfId="3374" xr:uid="{00000000-0005-0000-0000-0000170A0000}"/>
    <cellStyle name="Comma 4 4 5 2 2" xfId="7596" xr:uid="{00000000-0005-0000-0000-0000180A0000}"/>
    <cellStyle name="Comma 4 4 5 2 2 2" xfId="16046" xr:uid="{843314F0-0552-4F76-BCAD-4447E2F0B5D9}"/>
    <cellStyle name="Comma 4 4 5 2 2 3" xfId="24493" xr:uid="{FAE755E5-4BD8-4414-90EC-3F417FFC718D}"/>
    <cellStyle name="Comma 4 4 5 2 2 4" xfId="32940" xr:uid="{F8D640CD-4341-405C-8D39-ED74DE2107A6}"/>
    <cellStyle name="Comma 4 4 5 2 3" xfId="11828" xr:uid="{E2290229-13F9-4344-A91F-B23A9CD53E5D}"/>
    <cellStyle name="Comma 4 4 5 2 4" xfId="20276" xr:uid="{66BA0BBB-CB02-44E4-A6BB-D5064387D70D}"/>
    <cellStyle name="Comma 4 4 5 2 5" xfId="28723" xr:uid="{07F4DF0A-C5DB-4B03-B470-847D31D0054C}"/>
    <cellStyle name="Comma 4 4 5 3" xfId="5451" xr:uid="{00000000-0005-0000-0000-0000190A0000}"/>
    <cellStyle name="Comma 4 4 5 3 2" xfId="13901" xr:uid="{1CAB4302-82EC-4CD8-9FF6-D4F09B7A78E8}"/>
    <cellStyle name="Comma 4 4 5 3 3" xfId="22348" xr:uid="{CB53A2CD-A34B-4851-84EA-431606372383}"/>
    <cellStyle name="Comma 4 4 5 3 4" xfId="30795" xr:uid="{44D40F27-6233-4F21-8433-37AB7B3FFC8A}"/>
    <cellStyle name="Comma 4 4 5 4" xfId="9683" xr:uid="{880378BC-CCCD-44F9-803D-92CC9A533F53}"/>
    <cellStyle name="Comma 4 4 5 5" xfId="18131" xr:uid="{A6E422C2-8783-47AA-AE89-239A65A559E3}"/>
    <cellStyle name="Comma 4 4 5 6" xfId="26578" xr:uid="{4568C139-128C-4D60-9688-9022A75132B7}"/>
    <cellStyle name="Comma 4 4 6" xfId="1557" xr:uid="{00000000-0005-0000-0000-00001A0A0000}"/>
    <cellStyle name="Comma 4 4 6 2" xfId="3787" xr:uid="{00000000-0005-0000-0000-00001B0A0000}"/>
    <cellStyle name="Comma 4 4 6 2 2" xfId="8009" xr:uid="{00000000-0005-0000-0000-00001C0A0000}"/>
    <cellStyle name="Comma 4 4 6 2 2 2" xfId="16459" xr:uid="{67F650B5-016E-4177-8764-507A827E1FCB}"/>
    <cellStyle name="Comma 4 4 6 2 2 3" xfId="24906" xr:uid="{B33F577B-94FE-432D-B79B-95B86B522435}"/>
    <cellStyle name="Comma 4 4 6 2 2 4" xfId="33353" xr:uid="{3291C786-1BEA-43E3-9EFE-610E98BA8D7F}"/>
    <cellStyle name="Comma 4 4 6 2 3" xfId="12241" xr:uid="{853A7A6F-EB22-4658-853B-19DD5C5D1487}"/>
    <cellStyle name="Comma 4 4 6 2 4" xfId="20689" xr:uid="{5D69F030-677C-4861-AA5A-E5163477E39A}"/>
    <cellStyle name="Comma 4 4 6 2 5" xfId="29136" xr:uid="{08697E26-EB00-4DFF-977F-7A96C76DC92D}"/>
    <cellStyle name="Comma 4 4 6 3" xfId="5864" xr:uid="{00000000-0005-0000-0000-00001D0A0000}"/>
    <cellStyle name="Comma 4 4 6 3 2" xfId="14314" xr:uid="{2B304167-3D2E-43A1-A62F-C5BE8EAEF27F}"/>
    <cellStyle name="Comma 4 4 6 3 3" xfId="22761" xr:uid="{A7FDC7FF-30C9-4B4D-9E5D-DEF501815F54}"/>
    <cellStyle name="Comma 4 4 6 3 4" xfId="31208" xr:uid="{87AFDB66-3317-45D3-82D8-B39BE666BCED}"/>
    <cellStyle name="Comma 4 4 6 4" xfId="10096" xr:uid="{D3AB161D-4CF4-48D0-B8B6-3A9D2F99D226}"/>
    <cellStyle name="Comma 4 4 6 5" xfId="18544" xr:uid="{B8D14AEE-3143-4D9B-9C48-EE523D02B1B4}"/>
    <cellStyle name="Comma 4 4 6 6" xfId="26991" xr:uid="{B515466D-F959-4499-AE8D-F1503820314C}"/>
    <cellStyle name="Comma 4 4 7" xfId="1971" xr:uid="{00000000-0005-0000-0000-00001E0A0000}"/>
    <cellStyle name="Comma 4 4 7 2" xfId="4200" xr:uid="{00000000-0005-0000-0000-00001F0A0000}"/>
    <cellStyle name="Comma 4 4 7 2 2" xfId="8422" xr:uid="{00000000-0005-0000-0000-0000200A0000}"/>
    <cellStyle name="Comma 4 4 7 2 2 2" xfId="16872" xr:uid="{1731D008-EF8B-4B00-B057-09BD2D6A4902}"/>
    <cellStyle name="Comma 4 4 7 2 2 3" xfId="25319" xr:uid="{E14B6492-3197-4CD5-B725-412D1E9693A6}"/>
    <cellStyle name="Comma 4 4 7 2 2 4" xfId="33766" xr:uid="{3A451A54-6ACC-42C9-834A-7FB2FE744BE7}"/>
    <cellStyle name="Comma 4 4 7 2 3" xfId="12654" xr:uid="{B95A8893-8FD0-45A4-89C6-9C1089ED9920}"/>
    <cellStyle name="Comma 4 4 7 2 4" xfId="21102" xr:uid="{7F849BE2-1962-4918-B158-169BA72308A0}"/>
    <cellStyle name="Comma 4 4 7 2 5" xfId="29549" xr:uid="{099FFAC9-6DFB-4665-8288-0A8D9A227C42}"/>
    <cellStyle name="Comma 4 4 7 3" xfId="6277" xr:uid="{00000000-0005-0000-0000-0000210A0000}"/>
    <cellStyle name="Comma 4 4 7 3 2" xfId="14727" xr:uid="{B5A7DCF0-C7F5-41D1-A9AB-34A56DECC4CB}"/>
    <cellStyle name="Comma 4 4 7 3 3" xfId="23174" xr:uid="{C28A8BC4-9EFC-4538-BC59-15AC15EE7758}"/>
    <cellStyle name="Comma 4 4 7 3 4" xfId="31621" xr:uid="{B76C8D3A-D919-41FA-9AF5-4AA48D9D0DA7}"/>
    <cellStyle name="Comma 4 4 7 4" xfId="10509" xr:uid="{47FB7469-4859-477D-9E4E-240958EBBD02}"/>
    <cellStyle name="Comma 4 4 7 5" xfId="18957" xr:uid="{F94D5823-49B9-43AF-BB87-A99DADFF5D39}"/>
    <cellStyle name="Comma 4 4 7 6" xfId="27404" xr:uid="{B3553253-6712-4533-A769-BA56759A5816}"/>
    <cellStyle name="Comma 4 4 8" xfId="2406" xr:uid="{00000000-0005-0000-0000-0000220A0000}"/>
    <cellStyle name="Comma 4 4 8 2" xfId="6690" xr:uid="{00000000-0005-0000-0000-0000230A0000}"/>
    <cellStyle name="Comma 4 4 8 2 2" xfId="15140" xr:uid="{BDAF67B9-5E2C-485B-A1A1-9AD9A0E0C320}"/>
    <cellStyle name="Comma 4 4 8 2 3" xfId="23587" xr:uid="{704701CD-1744-45C1-904E-2487BBA22C6E}"/>
    <cellStyle name="Comma 4 4 8 2 4" xfId="32034" xr:uid="{D189FA7F-A30C-4AA1-8E77-FD8E4C7BB96E}"/>
    <cellStyle name="Comma 4 4 8 3" xfId="10922" xr:uid="{6DB9CE9F-F194-4B3C-82C2-AAE830382116}"/>
    <cellStyle name="Comma 4 4 8 4" xfId="19370" xr:uid="{A4EB9114-EB6B-4BA1-89B8-0EFFB7EF062D}"/>
    <cellStyle name="Comma 4 4 8 5" xfId="27817" xr:uid="{1716E05D-8B84-46C1-94C2-6FF065F7C0DA}"/>
    <cellStyle name="Comma 4 4 9" xfId="2702" xr:uid="{00000000-0005-0000-0000-0000240A0000}"/>
    <cellStyle name="Comma 4 5" xfId="157" xr:uid="{00000000-0005-0000-0000-0000250A0000}"/>
    <cellStyle name="Comma 4 5 10" xfId="4628" xr:uid="{00000000-0005-0000-0000-0000260A0000}"/>
    <cellStyle name="Comma 4 5 10 2" xfId="13078" xr:uid="{55B9FB86-A137-4D5A-AFB9-C4E4252A4887}"/>
    <cellStyle name="Comma 4 5 10 3" xfId="21525" xr:uid="{3E142AF4-B198-4773-9026-3F8FA728CA11}"/>
    <cellStyle name="Comma 4 5 10 4" xfId="29972" xr:uid="{2F3D3B08-5F3D-41D2-996D-9892E38C0E4D}"/>
    <cellStyle name="Comma 4 5 11" xfId="8860" xr:uid="{2E3F798D-7E63-4B60-8A1A-AA223B192F1F}"/>
    <cellStyle name="Comma 4 5 12" xfId="17308" xr:uid="{D0815BE5-0466-4300-9E91-260FB4D6C432}"/>
    <cellStyle name="Comma 4 5 13" xfId="25755" xr:uid="{4D54D61E-230F-46C3-B294-1B1E66673377}"/>
    <cellStyle name="Comma 4 5 2" xfId="158" xr:uid="{00000000-0005-0000-0000-0000270A0000}"/>
    <cellStyle name="Comma 4 5 2 10" xfId="8861" xr:uid="{B7957925-9FE8-46F7-B82C-380074858F82}"/>
    <cellStyle name="Comma 4 5 2 11" xfId="17309" xr:uid="{5EDFF78F-12BD-4B46-9834-F8C3D7651BDE}"/>
    <cellStyle name="Comma 4 5 2 12" xfId="25756" xr:uid="{81AE61E5-C2D8-4BF1-8F82-92D1A854A77D}"/>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BF77FB66-F689-45C5-8503-D9420DB6BC3C}"/>
    <cellStyle name="Comma 4 5 2 2 2 2 3" xfId="24085" xr:uid="{74DC8D5C-0326-456E-B4C9-F063A00D528F}"/>
    <cellStyle name="Comma 4 5 2 2 2 2 4" xfId="32532" xr:uid="{431E71AA-7E71-4CFB-A76C-629A14D5E8E3}"/>
    <cellStyle name="Comma 4 5 2 2 2 3" xfId="11420" xr:uid="{DDB5630F-5885-4A99-AE5E-C7E908A510A9}"/>
    <cellStyle name="Comma 4 5 2 2 2 4" xfId="19868" xr:uid="{26E5C4BB-F691-49E1-84B0-A2717899D313}"/>
    <cellStyle name="Comma 4 5 2 2 2 5" xfId="28315" xr:uid="{D7B71DCD-9C72-429B-BD16-7EC58AB9543C}"/>
    <cellStyle name="Comma 4 5 2 2 3" xfId="5043" xr:uid="{00000000-0005-0000-0000-00002B0A0000}"/>
    <cellStyle name="Comma 4 5 2 2 3 2" xfId="13493" xr:uid="{03A13F8E-AEF5-4A70-A469-818757E28D57}"/>
    <cellStyle name="Comma 4 5 2 2 3 3" xfId="21940" xr:uid="{A483B298-A690-4379-AB71-C3CEF82C1753}"/>
    <cellStyle name="Comma 4 5 2 2 3 4" xfId="30387" xr:uid="{6066A23D-D559-4659-A527-1B6C1FD03D5F}"/>
    <cellStyle name="Comma 4 5 2 2 4" xfId="9275" xr:uid="{1717CFBC-496F-4072-9AB4-CCBD5BCD8ED8}"/>
    <cellStyle name="Comma 4 5 2 2 5" xfId="17723" xr:uid="{880DF334-D8E9-447A-B1F0-C1E53FEF5C7F}"/>
    <cellStyle name="Comma 4 5 2 2 6" xfId="26170" xr:uid="{9B9E06B6-486D-4E9B-8838-AAD8475B8420}"/>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BF6E4F6A-330A-4B22-9656-83EA13D52D3E}"/>
    <cellStyle name="Comma 4 5 2 3 2 2 3" xfId="24498" xr:uid="{45A94131-6D7D-42B0-811C-3C1CE6B186E0}"/>
    <cellStyle name="Comma 4 5 2 3 2 2 4" xfId="32945" xr:uid="{CBC22927-BF0D-4358-9080-C6F598F9C35A}"/>
    <cellStyle name="Comma 4 5 2 3 2 3" xfId="11833" xr:uid="{64FEEC82-A8BA-4BF5-BFA6-8175D71DF4CB}"/>
    <cellStyle name="Comma 4 5 2 3 2 4" xfId="20281" xr:uid="{2B8DF474-8906-4116-8595-4DEDC87CF7FC}"/>
    <cellStyle name="Comma 4 5 2 3 2 5" xfId="28728" xr:uid="{14BE0C66-B55C-42C9-93E5-A391684D0DB3}"/>
    <cellStyle name="Comma 4 5 2 3 3" xfId="5456" xr:uid="{00000000-0005-0000-0000-00002F0A0000}"/>
    <cellStyle name="Comma 4 5 2 3 3 2" xfId="13906" xr:uid="{D5AE7FB6-33CF-4466-B3B2-9C0F1C138260}"/>
    <cellStyle name="Comma 4 5 2 3 3 3" xfId="22353" xr:uid="{37261186-DEA9-4C0D-AA8A-D8B22D5B56B1}"/>
    <cellStyle name="Comma 4 5 2 3 3 4" xfId="30800" xr:uid="{0E9B58CE-B9A7-436D-AFA5-2C7A22D31E91}"/>
    <cellStyle name="Comma 4 5 2 3 4" xfId="9688" xr:uid="{2A98EA12-6835-4BDA-B970-1C21A5ED2A1F}"/>
    <cellStyle name="Comma 4 5 2 3 5" xfId="18136" xr:uid="{8E291C31-7C0B-4C3D-8447-8AE7D86BDF24}"/>
    <cellStyle name="Comma 4 5 2 3 6" xfId="26583" xr:uid="{CFCB6C52-E77C-4923-A928-D9DFEB7B082C}"/>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8707E561-6F0B-4E6C-80D0-8371BD0EEDA9}"/>
    <cellStyle name="Comma 4 5 2 4 2 2 3" xfId="24911" xr:uid="{16E86029-427E-4C10-A3EA-671AFF71D5E6}"/>
    <cellStyle name="Comma 4 5 2 4 2 2 4" xfId="33358" xr:uid="{A9E42C35-20E3-4C44-83EB-5452A3A00755}"/>
    <cellStyle name="Comma 4 5 2 4 2 3" xfId="12246" xr:uid="{5761CBD1-8294-46D2-B894-22FBC5758717}"/>
    <cellStyle name="Comma 4 5 2 4 2 4" xfId="20694" xr:uid="{FA6B3163-6617-4B9D-9B2A-15ECC01F1C15}"/>
    <cellStyle name="Comma 4 5 2 4 2 5" xfId="29141" xr:uid="{1C62E4B7-6AB9-451D-A1BD-428398756E9D}"/>
    <cellStyle name="Comma 4 5 2 4 3" xfId="5869" xr:uid="{00000000-0005-0000-0000-0000330A0000}"/>
    <cellStyle name="Comma 4 5 2 4 3 2" xfId="14319" xr:uid="{182F47D5-BD0E-4824-B53C-2CA3CC1D2572}"/>
    <cellStyle name="Comma 4 5 2 4 3 3" xfId="22766" xr:uid="{5B24290C-4054-4592-9303-296016DC4AA2}"/>
    <cellStyle name="Comma 4 5 2 4 3 4" xfId="31213" xr:uid="{AF63AD30-5F42-4F2A-9892-BD5181A6BDC6}"/>
    <cellStyle name="Comma 4 5 2 4 4" xfId="10101" xr:uid="{E5A39FB8-6BF1-4A71-851D-7D5CBDCA11DE}"/>
    <cellStyle name="Comma 4 5 2 4 5" xfId="18549" xr:uid="{53C6D261-EB4F-46C2-A8F7-447B5D36CBB0}"/>
    <cellStyle name="Comma 4 5 2 4 6" xfId="26996" xr:uid="{56A15994-87EB-418E-9A2F-61F8AC7DC29D}"/>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D00DCC4E-7800-45F9-ABDE-EAAA12A81D4D}"/>
    <cellStyle name="Comma 4 5 2 5 2 2 3" xfId="25324" xr:uid="{B0345581-0E74-4BD9-BED4-41F1F37E2AE1}"/>
    <cellStyle name="Comma 4 5 2 5 2 2 4" xfId="33771" xr:uid="{5AAE3A3D-1E12-4BAD-84FB-C3450E013325}"/>
    <cellStyle name="Comma 4 5 2 5 2 3" xfId="12659" xr:uid="{8250A074-4BC0-444A-BBEC-927748DE275C}"/>
    <cellStyle name="Comma 4 5 2 5 2 4" xfId="21107" xr:uid="{A30CD82D-9821-41F7-94EA-B780B4996837}"/>
    <cellStyle name="Comma 4 5 2 5 2 5" xfId="29554" xr:uid="{8EE56A86-68CB-4481-A364-AED650319495}"/>
    <cellStyle name="Comma 4 5 2 5 3" xfId="6282" xr:uid="{00000000-0005-0000-0000-0000370A0000}"/>
    <cellStyle name="Comma 4 5 2 5 3 2" xfId="14732" xr:uid="{04FCF138-6305-4ABC-82E9-DE203513D66A}"/>
    <cellStyle name="Comma 4 5 2 5 3 3" xfId="23179" xr:uid="{F919B341-3F0F-4D70-8650-DC5473CA9ADB}"/>
    <cellStyle name="Comma 4 5 2 5 3 4" xfId="31626" xr:uid="{E04A4B51-B99E-4F6D-B50E-3DC97E6DEA37}"/>
    <cellStyle name="Comma 4 5 2 5 4" xfId="10514" xr:uid="{2EF3C972-B207-47D5-B351-831FF124091C}"/>
    <cellStyle name="Comma 4 5 2 5 5" xfId="18962" xr:uid="{4B37DB75-86FB-4F32-8B73-62D817C32FD3}"/>
    <cellStyle name="Comma 4 5 2 5 6" xfId="27409" xr:uid="{9391E67F-E755-4AE1-A202-331AAF444CCB}"/>
    <cellStyle name="Comma 4 5 2 6" xfId="2411" xr:uid="{00000000-0005-0000-0000-0000380A0000}"/>
    <cellStyle name="Comma 4 5 2 6 2" xfId="6695" xr:uid="{00000000-0005-0000-0000-0000390A0000}"/>
    <cellStyle name="Comma 4 5 2 6 2 2" xfId="15145" xr:uid="{D7BA19B9-768B-4858-9779-6498B9FAC460}"/>
    <cellStyle name="Comma 4 5 2 6 2 3" xfId="23592" xr:uid="{36EB56BF-BF4E-4DAA-BDD4-6D26062C7255}"/>
    <cellStyle name="Comma 4 5 2 6 2 4" xfId="32039" xr:uid="{A5420015-0D04-4101-BAF7-B5B447CD13B4}"/>
    <cellStyle name="Comma 4 5 2 6 3" xfId="10927" xr:uid="{7E8524DE-03A5-4FE3-8BB4-9A390384239C}"/>
    <cellStyle name="Comma 4 5 2 6 4" xfId="19375" xr:uid="{DC80C5DE-D4A4-421F-9573-2C98B635B9DF}"/>
    <cellStyle name="Comma 4 5 2 6 5" xfId="27822" xr:uid="{5155E3AF-469E-453C-812A-7971689B4663}"/>
    <cellStyle name="Comma 4 5 2 7" xfId="2707" xr:uid="{00000000-0005-0000-0000-00003A0A0000}"/>
    <cellStyle name="Comma 4 5 2 8" xfId="2789" xr:uid="{00000000-0005-0000-0000-00003B0A0000}"/>
    <cellStyle name="Comma 4 5 2 8 2" xfId="7012" xr:uid="{00000000-0005-0000-0000-00003C0A0000}"/>
    <cellStyle name="Comma 4 5 2 8 2 2" xfId="15462" xr:uid="{96B975F2-BF09-4137-999B-524C2B7AD2B9}"/>
    <cellStyle name="Comma 4 5 2 8 2 3" xfId="23909" xr:uid="{C023F839-5C21-4DF2-A227-D1A2FF752048}"/>
    <cellStyle name="Comma 4 5 2 8 2 4" xfId="32356" xr:uid="{FA4D5CDC-7D07-49E0-ACC6-CCD7FF56A8AD}"/>
    <cellStyle name="Comma 4 5 2 8 3" xfId="11244" xr:uid="{3CEEB3C5-E11C-4974-9798-1A1734AA7647}"/>
    <cellStyle name="Comma 4 5 2 8 4" xfId="19692" xr:uid="{28CE6390-60A8-4B18-AB81-EB1BC51853D4}"/>
    <cellStyle name="Comma 4 5 2 8 5" xfId="28139" xr:uid="{A525E828-4636-44E8-B43C-113354C61E0C}"/>
    <cellStyle name="Comma 4 5 2 9" xfId="4629" xr:uid="{00000000-0005-0000-0000-00003D0A0000}"/>
    <cellStyle name="Comma 4 5 2 9 2" xfId="13079" xr:uid="{2FE6CB66-F86C-4428-AB9F-D00CE896825C}"/>
    <cellStyle name="Comma 4 5 2 9 3" xfId="21526" xr:uid="{F3F9FEAC-CD92-4AA3-928A-F1E744180A0B}"/>
    <cellStyle name="Comma 4 5 2 9 4" xfId="29973" xr:uid="{0F0E6B0B-0956-4F20-ADF2-2EF746CFC0C2}"/>
    <cellStyle name="Comma 4 5 3" xfId="694" xr:uid="{00000000-0005-0000-0000-00003E0A0000}"/>
    <cellStyle name="Comma 4 5 3 2" xfId="2965" xr:uid="{00000000-0005-0000-0000-00003F0A0000}"/>
    <cellStyle name="Comma 4 5 3 2 2" xfId="7187" xr:uid="{00000000-0005-0000-0000-0000400A0000}"/>
    <cellStyle name="Comma 4 5 3 2 2 2" xfId="15637" xr:uid="{B3CE1DF3-891A-48EF-A13B-1CF883CD5533}"/>
    <cellStyle name="Comma 4 5 3 2 2 3" xfId="24084" xr:uid="{5A9507D8-558B-4A95-BBC2-D526C3B413EF}"/>
    <cellStyle name="Comma 4 5 3 2 2 4" xfId="32531" xr:uid="{2A2EB6FA-CEEB-4977-9A50-BC6379FD6381}"/>
    <cellStyle name="Comma 4 5 3 2 3" xfId="11419" xr:uid="{D77FC0BF-D4C6-45A1-96DC-2249CCD9D932}"/>
    <cellStyle name="Comma 4 5 3 2 4" xfId="19867" xr:uid="{90FF06E5-DFB6-4AD4-BAC6-17893E643F44}"/>
    <cellStyle name="Comma 4 5 3 2 5" xfId="28314" xr:uid="{79699D36-EE73-4252-A2F4-E5F08D3DCC0D}"/>
    <cellStyle name="Comma 4 5 3 3" xfId="5042" xr:uid="{00000000-0005-0000-0000-0000410A0000}"/>
    <cellStyle name="Comma 4 5 3 3 2" xfId="13492" xr:uid="{A7CE2512-0576-455C-B2F6-E067F97EAB83}"/>
    <cellStyle name="Comma 4 5 3 3 3" xfId="21939" xr:uid="{8303E4E8-4504-42F8-B83D-CEDD829C54BA}"/>
    <cellStyle name="Comma 4 5 3 3 4" xfId="30386" xr:uid="{3C36D52A-F495-4F6B-89CD-02AF0B343F07}"/>
    <cellStyle name="Comma 4 5 3 4" xfId="9274" xr:uid="{1894433E-EAF4-4AB3-AF96-21C7470FD7C5}"/>
    <cellStyle name="Comma 4 5 3 5" xfId="17722" xr:uid="{E9F1777B-E2E2-41A2-B288-D36B8F032A88}"/>
    <cellStyle name="Comma 4 5 3 6" xfId="26169" xr:uid="{9D723A27-5BB2-4ABE-9815-42C077BE4751}"/>
    <cellStyle name="Comma 4 5 4" xfId="1147" xr:uid="{00000000-0005-0000-0000-0000420A0000}"/>
    <cellStyle name="Comma 4 5 4 2" xfId="3378" xr:uid="{00000000-0005-0000-0000-0000430A0000}"/>
    <cellStyle name="Comma 4 5 4 2 2" xfId="7600" xr:uid="{00000000-0005-0000-0000-0000440A0000}"/>
    <cellStyle name="Comma 4 5 4 2 2 2" xfId="16050" xr:uid="{F88BADE0-4E41-49E1-8379-035382EC9C5D}"/>
    <cellStyle name="Comma 4 5 4 2 2 3" xfId="24497" xr:uid="{5BE3F91F-6112-4A6F-B650-5CEFDCB9F8DB}"/>
    <cellStyle name="Comma 4 5 4 2 2 4" xfId="32944" xr:uid="{C8852403-42D1-416E-A788-F6DF167353FF}"/>
    <cellStyle name="Comma 4 5 4 2 3" xfId="11832" xr:uid="{7DE4C868-6D45-4750-90E0-9E00EC555A06}"/>
    <cellStyle name="Comma 4 5 4 2 4" xfId="20280" xr:uid="{CDDE293B-E418-4F65-95A8-946EB66D6969}"/>
    <cellStyle name="Comma 4 5 4 2 5" xfId="28727" xr:uid="{70B3C263-43AF-477B-93D7-E131889DED66}"/>
    <cellStyle name="Comma 4 5 4 3" xfId="5455" xr:uid="{00000000-0005-0000-0000-0000450A0000}"/>
    <cellStyle name="Comma 4 5 4 3 2" xfId="13905" xr:uid="{4B4B579B-AF22-4227-86B3-CD37FB1DD879}"/>
    <cellStyle name="Comma 4 5 4 3 3" xfId="22352" xr:uid="{45195B48-68BA-41A9-88AA-50032B658706}"/>
    <cellStyle name="Comma 4 5 4 3 4" xfId="30799" xr:uid="{58EF5088-6A63-4B76-8E0A-6B41D98968CF}"/>
    <cellStyle name="Comma 4 5 4 4" xfId="9687" xr:uid="{1047904B-D6FD-4D11-981C-66B3022C2316}"/>
    <cellStyle name="Comma 4 5 4 5" xfId="18135" xr:uid="{D52520EB-FE52-48FC-90DB-7965977C4FA8}"/>
    <cellStyle name="Comma 4 5 4 6" xfId="26582" xr:uid="{5BC3121F-3CCF-4E40-8ECC-09A24806200E}"/>
    <cellStyle name="Comma 4 5 5" xfId="1561" xr:uid="{00000000-0005-0000-0000-0000460A0000}"/>
    <cellStyle name="Comma 4 5 5 2" xfId="3791" xr:uid="{00000000-0005-0000-0000-0000470A0000}"/>
    <cellStyle name="Comma 4 5 5 2 2" xfId="8013" xr:uid="{00000000-0005-0000-0000-0000480A0000}"/>
    <cellStyle name="Comma 4 5 5 2 2 2" xfId="16463" xr:uid="{4C154F81-DDF1-45CC-9F05-75A800DA011D}"/>
    <cellStyle name="Comma 4 5 5 2 2 3" xfId="24910" xr:uid="{2269BA1F-8C7A-46DD-A0E1-E67CC736F803}"/>
    <cellStyle name="Comma 4 5 5 2 2 4" xfId="33357" xr:uid="{2FDC759D-E027-4D8B-B871-E60573770E2C}"/>
    <cellStyle name="Comma 4 5 5 2 3" xfId="12245" xr:uid="{335DC40C-C7D2-4D33-B65D-59E9E9728A63}"/>
    <cellStyle name="Comma 4 5 5 2 4" xfId="20693" xr:uid="{9D3D5C66-C235-49B2-A54C-23733AF0E1EE}"/>
    <cellStyle name="Comma 4 5 5 2 5" xfId="29140" xr:uid="{DF7FF034-296D-4BA4-8C04-E42864795989}"/>
    <cellStyle name="Comma 4 5 5 3" xfId="5868" xr:uid="{00000000-0005-0000-0000-0000490A0000}"/>
    <cellStyle name="Comma 4 5 5 3 2" xfId="14318" xr:uid="{1D0D9F96-9E18-4ADC-8D41-0C7B789A76AF}"/>
    <cellStyle name="Comma 4 5 5 3 3" xfId="22765" xr:uid="{E76144C0-5E93-4A7C-BCAE-6F06FC0803AD}"/>
    <cellStyle name="Comma 4 5 5 3 4" xfId="31212" xr:uid="{AD232F23-DA7F-4056-AF98-EDC7ADF43096}"/>
    <cellStyle name="Comma 4 5 5 4" xfId="10100" xr:uid="{3D381EF6-CE06-48A3-AD52-9BAAA546725A}"/>
    <cellStyle name="Comma 4 5 5 5" xfId="18548" xr:uid="{21263E5B-D8F4-4F8F-AFFF-A6F368E2A525}"/>
    <cellStyle name="Comma 4 5 5 6" xfId="26995" xr:uid="{FF0FA42A-8BB3-4609-9C9A-FE26D94A1DDF}"/>
    <cellStyle name="Comma 4 5 6" xfId="1975" xr:uid="{00000000-0005-0000-0000-00004A0A0000}"/>
    <cellStyle name="Comma 4 5 6 2" xfId="4204" xr:uid="{00000000-0005-0000-0000-00004B0A0000}"/>
    <cellStyle name="Comma 4 5 6 2 2" xfId="8426" xr:uid="{00000000-0005-0000-0000-00004C0A0000}"/>
    <cellStyle name="Comma 4 5 6 2 2 2" xfId="16876" xr:uid="{8A1A09E8-F856-49C2-9907-31ECAEE1620D}"/>
    <cellStyle name="Comma 4 5 6 2 2 3" xfId="25323" xr:uid="{294C7507-88E3-4F57-A251-AAED5CFF84D7}"/>
    <cellStyle name="Comma 4 5 6 2 2 4" xfId="33770" xr:uid="{93433025-AF83-4818-A7BE-E389EF16F6B0}"/>
    <cellStyle name="Comma 4 5 6 2 3" xfId="12658" xr:uid="{1D18A98A-E91E-481C-9E82-783D6D7B8AED}"/>
    <cellStyle name="Comma 4 5 6 2 4" xfId="21106" xr:uid="{0F6C2D51-9524-4FFE-98B5-EA5199A6F1BE}"/>
    <cellStyle name="Comma 4 5 6 2 5" xfId="29553" xr:uid="{F91B1E72-4588-4A23-8752-49D084737C1F}"/>
    <cellStyle name="Comma 4 5 6 3" xfId="6281" xr:uid="{00000000-0005-0000-0000-00004D0A0000}"/>
    <cellStyle name="Comma 4 5 6 3 2" xfId="14731" xr:uid="{51AA5E08-4DB1-4DBD-80A6-C28E836D4F6F}"/>
    <cellStyle name="Comma 4 5 6 3 3" xfId="23178" xr:uid="{B7F71ED4-7094-43E1-B57F-9D2EE502F1B9}"/>
    <cellStyle name="Comma 4 5 6 3 4" xfId="31625" xr:uid="{76323D99-DFD7-489A-AC9F-F8A64965A533}"/>
    <cellStyle name="Comma 4 5 6 4" xfId="10513" xr:uid="{EB961E3F-3CBA-434A-A488-96D78D2F9D42}"/>
    <cellStyle name="Comma 4 5 6 5" xfId="18961" xr:uid="{45372C8B-C3E1-473A-A496-0B9D8EB5F8A5}"/>
    <cellStyle name="Comma 4 5 6 6" xfId="27408" xr:uid="{9BE13611-557E-468A-83F3-267F0F209367}"/>
    <cellStyle name="Comma 4 5 7" xfId="2410" xr:uid="{00000000-0005-0000-0000-00004E0A0000}"/>
    <cellStyle name="Comma 4 5 7 2" xfId="6694" xr:uid="{00000000-0005-0000-0000-00004F0A0000}"/>
    <cellStyle name="Comma 4 5 7 2 2" xfId="15144" xr:uid="{69005326-C20A-466D-87B9-982FC4964727}"/>
    <cellStyle name="Comma 4 5 7 2 3" xfId="23591" xr:uid="{90E3F80A-9A2D-4FAB-8E50-BB1BCEF277C1}"/>
    <cellStyle name="Comma 4 5 7 2 4" xfId="32038" xr:uid="{8D2452C6-3C8F-4A63-BC95-25CF83646027}"/>
    <cellStyle name="Comma 4 5 7 3" xfId="10926" xr:uid="{3474879A-C93C-402F-93CB-C1D0C03E6A66}"/>
    <cellStyle name="Comma 4 5 7 4" xfId="19374" xr:uid="{2C2DA8C1-5539-4C85-8270-49F590271092}"/>
    <cellStyle name="Comma 4 5 7 5" xfId="27821" xr:uid="{77B21CC9-CDA3-4A99-A53A-6285B1BDAFA0}"/>
    <cellStyle name="Comma 4 5 8" xfId="2706" xr:uid="{00000000-0005-0000-0000-0000500A0000}"/>
    <cellStyle name="Comma 4 5 9" xfId="2788" xr:uid="{00000000-0005-0000-0000-0000510A0000}"/>
    <cellStyle name="Comma 4 5 9 2" xfId="7011" xr:uid="{00000000-0005-0000-0000-0000520A0000}"/>
    <cellStyle name="Comma 4 5 9 2 2" xfId="15461" xr:uid="{7230F371-77F7-40F0-A2C5-EE823B5EFEA5}"/>
    <cellStyle name="Comma 4 5 9 2 3" xfId="23908" xr:uid="{203BCB5F-B0BF-4117-8E9E-3176241C15AF}"/>
    <cellStyle name="Comma 4 5 9 2 4" xfId="32355" xr:uid="{EBBFB87D-8A14-4AA8-9EE1-699EA650CC74}"/>
    <cellStyle name="Comma 4 5 9 3" xfId="11243" xr:uid="{DDD8661C-C51B-4046-9FB4-E7007424B5F0}"/>
    <cellStyle name="Comma 4 5 9 4" xfId="19691" xr:uid="{99872B19-4838-4AEA-B157-8D5D25C75068}"/>
    <cellStyle name="Comma 4 5 9 5" xfId="28138" xr:uid="{2D007513-AF36-49C4-9A4B-F589C2F8F0EE}"/>
    <cellStyle name="Comma 4 6" xfId="159" xr:uid="{00000000-0005-0000-0000-0000530A0000}"/>
    <cellStyle name="Comma 4 6 10" xfId="8862" xr:uid="{7DFE53FB-8DBF-4E8B-8CE0-EEE9EC9D5BFA}"/>
    <cellStyle name="Comma 4 6 11" xfId="17310" xr:uid="{94F028CA-DF0D-4039-935F-4511CC6C57EC}"/>
    <cellStyle name="Comma 4 6 12" xfId="25757" xr:uid="{AC05393B-D5E0-4B3D-AF7B-15FE86811873}"/>
    <cellStyle name="Comma 4 6 2" xfId="696" xr:uid="{00000000-0005-0000-0000-0000540A0000}"/>
    <cellStyle name="Comma 4 6 2 2" xfId="2967" xr:uid="{00000000-0005-0000-0000-0000550A0000}"/>
    <cellStyle name="Comma 4 6 2 2 2" xfId="7189" xr:uid="{00000000-0005-0000-0000-0000560A0000}"/>
    <cellStyle name="Comma 4 6 2 2 2 2" xfId="15639" xr:uid="{153F61F1-E6D3-494A-A584-080ED6D182C6}"/>
    <cellStyle name="Comma 4 6 2 2 2 3" xfId="24086" xr:uid="{EE8DC289-FF54-4FA2-A48F-118727610457}"/>
    <cellStyle name="Comma 4 6 2 2 2 4" xfId="32533" xr:uid="{3F1CE4B8-6279-46D5-BE33-EA0A81511075}"/>
    <cellStyle name="Comma 4 6 2 2 3" xfId="11421" xr:uid="{CA946842-CD8B-4FCE-BDF1-25D99D693084}"/>
    <cellStyle name="Comma 4 6 2 2 4" xfId="19869" xr:uid="{182CB255-99D1-48F4-854C-B477ED7A664E}"/>
    <cellStyle name="Comma 4 6 2 2 5" xfId="28316" xr:uid="{35EE91D4-1CEB-4974-B0C7-3D43578FCA57}"/>
    <cellStyle name="Comma 4 6 2 3" xfId="5044" xr:uid="{00000000-0005-0000-0000-0000570A0000}"/>
    <cellStyle name="Comma 4 6 2 3 2" xfId="13494" xr:uid="{5275CC27-E93A-4648-B462-7EF066925036}"/>
    <cellStyle name="Comma 4 6 2 3 3" xfId="21941" xr:uid="{488956DB-C935-429D-84A1-47C0439DFA05}"/>
    <cellStyle name="Comma 4 6 2 3 4" xfId="30388" xr:uid="{0A8E8452-9C63-480D-A9CB-69BB2312C8B2}"/>
    <cellStyle name="Comma 4 6 2 4" xfId="9276" xr:uid="{F0FFD2AA-A83D-4815-B779-B9FE43D01CDF}"/>
    <cellStyle name="Comma 4 6 2 5" xfId="17724" xr:uid="{B8BC6EE6-BF9B-4CDE-9C5A-32756E2DA5F7}"/>
    <cellStyle name="Comma 4 6 2 6" xfId="26171" xr:uid="{741C3D7D-3792-41AE-94F3-2F91FC537CF1}"/>
    <cellStyle name="Comma 4 6 3" xfId="1149" xr:uid="{00000000-0005-0000-0000-0000580A0000}"/>
    <cellStyle name="Comma 4 6 3 2" xfId="3380" xr:uid="{00000000-0005-0000-0000-0000590A0000}"/>
    <cellStyle name="Comma 4 6 3 2 2" xfId="7602" xr:uid="{00000000-0005-0000-0000-00005A0A0000}"/>
    <cellStyle name="Comma 4 6 3 2 2 2" xfId="16052" xr:uid="{460C74A3-3D75-4716-A821-41EB282B26E2}"/>
    <cellStyle name="Comma 4 6 3 2 2 3" xfId="24499" xr:uid="{0F636301-C6CF-48B0-B9B3-B56F584025D7}"/>
    <cellStyle name="Comma 4 6 3 2 2 4" xfId="32946" xr:uid="{85E322AF-FD60-4107-802B-F10E5F799373}"/>
    <cellStyle name="Comma 4 6 3 2 3" xfId="11834" xr:uid="{1C16E7E5-BAB7-46EB-8096-D01E0EAC6C34}"/>
    <cellStyle name="Comma 4 6 3 2 4" xfId="20282" xr:uid="{DF7B64CB-9841-4EC3-B0E4-298315385932}"/>
    <cellStyle name="Comma 4 6 3 2 5" xfId="28729" xr:uid="{D336F358-60DF-4009-BFC4-250676A88544}"/>
    <cellStyle name="Comma 4 6 3 3" xfId="5457" xr:uid="{00000000-0005-0000-0000-00005B0A0000}"/>
    <cellStyle name="Comma 4 6 3 3 2" xfId="13907" xr:uid="{391B8B6F-F1F1-40C4-9652-B082848F74C1}"/>
    <cellStyle name="Comma 4 6 3 3 3" xfId="22354" xr:uid="{EC54A092-4F8F-4657-AB5E-9DF72861DA7C}"/>
    <cellStyle name="Comma 4 6 3 3 4" xfId="30801" xr:uid="{E13E2C64-1963-408E-AB94-7D39795D6F38}"/>
    <cellStyle name="Comma 4 6 3 4" xfId="9689" xr:uid="{B3AD0A06-EE6C-4095-8746-F0893D99BAA8}"/>
    <cellStyle name="Comma 4 6 3 5" xfId="18137" xr:uid="{CF5F9F74-6CB9-474C-A928-1E80383EF97C}"/>
    <cellStyle name="Comma 4 6 3 6" xfId="26584" xr:uid="{94249353-B1CC-42E9-8765-C7603EA48877}"/>
    <cellStyle name="Comma 4 6 4" xfId="1563" xr:uid="{00000000-0005-0000-0000-00005C0A0000}"/>
    <cellStyle name="Comma 4 6 4 2" xfId="3793" xr:uid="{00000000-0005-0000-0000-00005D0A0000}"/>
    <cellStyle name="Comma 4 6 4 2 2" xfId="8015" xr:uid="{00000000-0005-0000-0000-00005E0A0000}"/>
    <cellStyle name="Comma 4 6 4 2 2 2" xfId="16465" xr:uid="{2D874E21-55D9-4CFD-ADB3-9FD82627FEB3}"/>
    <cellStyle name="Comma 4 6 4 2 2 3" xfId="24912" xr:uid="{F0BDBF34-EA25-4A68-A577-7EA09483C048}"/>
    <cellStyle name="Comma 4 6 4 2 2 4" xfId="33359" xr:uid="{D0FBD3D6-4D4C-45DE-8072-BF07BAF6E3C2}"/>
    <cellStyle name="Comma 4 6 4 2 3" xfId="12247" xr:uid="{CF462966-0C7E-4A85-8C99-21CF9AA25955}"/>
    <cellStyle name="Comma 4 6 4 2 4" xfId="20695" xr:uid="{C83C6235-B72B-458C-82A8-A2951ABFECBF}"/>
    <cellStyle name="Comma 4 6 4 2 5" xfId="29142" xr:uid="{7CA0EE71-65D0-4B80-A264-E20D1ABE201E}"/>
    <cellStyle name="Comma 4 6 4 3" xfId="5870" xr:uid="{00000000-0005-0000-0000-00005F0A0000}"/>
    <cellStyle name="Comma 4 6 4 3 2" xfId="14320" xr:uid="{7D4BB65C-7960-41F2-B9F5-337B79EB8067}"/>
    <cellStyle name="Comma 4 6 4 3 3" xfId="22767" xr:uid="{A618FE5C-3740-4981-87EB-FCCB9112CED4}"/>
    <cellStyle name="Comma 4 6 4 3 4" xfId="31214" xr:uid="{47B413DC-3077-49F0-82E6-0ECCE4D1D246}"/>
    <cellStyle name="Comma 4 6 4 4" xfId="10102" xr:uid="{FCA44BB9-FB03-413F-94DD-250C5926C6A4}"/>
    <cellStyle name="Comma 4 6 4 5" xfId="18550" xr:uid="{65BC46AF-8D67-4A58-AA02-952342B87D5B}"/>
    <cellStyle name="Comma 4 6 4 6" xfId="26997" xr:uid="{543505C3-1570-4CE2-9B44-3BBF20B65DD6}"/>
    <cellStyle name="Comma 4 6 5" xfId="1977" xr:uid="{00000000-0005-0000-0000-0000600A0000}"/>
    <cellStyle name="Comma 4 6 5 2" xfId="4206" xr:uid="{00000000-0005-0000-0000-0000610A0000}"/>
    <cellStyle name="Comma 4 6 5 2 2" xfId="8428" xr:uid="{00000000-0005-0000-0000-0000620A0000}"/>
    <cellStyle name="Comma 4 6 5 2 2 2" xfId="16878" xr:uid="{5FC1A5CA-FA93-473C-A4B4-D3123F36E0DB}"/>
    <cellStyle name="Comma 4 6 5 2 2 3" xfId="25325" xr:uid="{4491DBEE-C818-44A6-A340-D096682C624F}"/>
    <cellStyle name="Comma 4 6 5 2 2 4" xfId="33772" xr:uid="{86127929-B136-41BE-95AA-7C1E57E1D2CD}"/>
    <cellStyle name="Comma 4 6 5 2 3" xfId="12660" xr:uid="{0A93EAD2-A1C8-49D7-8119-738D32053876}"/>
    <cellStyle name="Comma 4 6 5 2 4" xfId="21108" xr:uid="{067E47F1-80C1-40F2-BBFE-0DE6EFCDC398}"/>
    <cellStyle name="Comma 4 6 5 2 5" xfId="29555" xr:uid="{32984F84-4AC6-4802-AE62-6082467EDB24}"/>
    <cellStyle name="Comma 4 6 5 3" xfId="6283" xr:uid="{00000000-0005-0000-0000-0000630A0000}"/>
    <cellStyle name="Comma 4 6 5 3 2" xfId="14733" xr:uid="{EF9D61F1-6C1C-4CA1-ACCE-B8F6066D09C2}"/>
    <cellStyle name="Comma 4 6 5 3 3" xfId="23180" xr:uid="{4EAE31E1-331E-48D5-88B5-B3FEC144902E}"/>
    <cellStyle name="Comma 4 6 5 3 4" xfId="31627" xr:uid="{2F2D60A1-7B62-46A3-A550-17EE471D6B91}"/>
    <cellStyle name="Comma 4 6 5 4" xfId="10515" xr:uid="{CBF83981-4081-4688-9688-44A8CD625749}"/>
    <cellStyle name="Comma 4 6 5 5" xfId="18963" xr:uid="{E0564CA2-2AE7-424D-A1AE-D62D90772EA0}"/>
    <cellStyle name="Comma 4 6 5 6" xfId="27410" xr:uid="{935AF0C7-45BF-4104-A895-04226C2C0445}"/>
    <cellStyle name="Comma 4 6 6" xfId="2412" xr:uid="{00000000-0005-0000-0000-0000640A0000}"/>
    <cellStyle name="Comma 4 6 6 2" xfId="6696" xr:uid="{00000000-0005-0000-0000-0000650A0000}"/>
    <cellStyle name="Comma 4 6 6 2 2" xfId="15146" xr:uid="{448957CD-0365-49B5-AE8A-A78D4D456224}"/>
    <cellStyle name="Comma 4 6 6 2 3" xfId="23593" xr:uid="{5463104E-DD52-467F-A6D4-32AE0F3CBD38}"/>
    <cellStyle name="Comma 4 6 6 2 4" xfId="32040" xr:uid="{D91C9960-7A8B-46EA-901A-D95291BFE655}"/>
    <cellStyle name="Comma 4 6 6 3" xfId="10928" xr:uid="{6E7CFB78-CEC9-4ECB-BE83-22A0B20C3AA2}"/>
    <cellStyle name="Comma 4 6 6 4" xfId="19376" xr:uid="{35D665B0-E955-4EE7-AD63-0F8860CBC7F3}"/>
    <cellStyle name="Comma 4 6 6 5" xfId="27823" xr:uid="{DE179C30-75A2-46BA-915D-ABF552C41569}"/>
    <cellStyle name="Comma 4 6 7" xfId="2708" xr:uid="{00000000-0005-0000-0000-0000660A0000}"/>
    <cellStyle name="Comma 4 6 8" xfId="2790" xr:uid="{00000000-0005-0000-0000-0000670A0000}"/>
    <cellStyle name="Comma 4 6 8 2" xfId="7013" xr:uid="{00000000-0005-0000-0000-0000680A0000}"/>
    <cellStyle name="Comma 4 6 8 2 2" xfId="15463" xr:uid="{B91DEA19-3150-48E3-995E-DFC2F821D339}"/>
    <cellStyle name="Comma 4 6 8 2 3" xfId="23910" xr:uid="{50CA8620-D25F-472F-BF8F-15CEC3A741C3}"/>
    <cellStyle name="Comma 4 6 8 2 4" xfId="32357" xr:uid="{B8C2A76C-E323-4B1A-BC1D-2D25AE4C7161}"/>
    <cellStyle name="Comma 4 6 8 3" xfId="11245" xr:uid="{34CC839C-6A2C-437A-BBF9-A6AF4C047EDE}"/>
    <cellStyle name="Comma 4 6 8 4" xfId="19693" xr:uid="{53C4CA3B-B756-4E56-8BB9-0213FDAACD0A}"/>
    <cellStyle name="Comma 4 6 8 5" xfId="28140" xr:uid="{A2A92222-98A3-4798-9E28-77A2DC11CE99}"/>
    <cellStyle name="Comma 4 6 9" xfId="4630" xr:uid="{00000000-0005-0000-0000-0000690A0000}"/>
    <cellStyle name="Comma 4 6 9 2" xfId="13080" xr:uid="{D4FDD28D-B093-4C20-AFDD-F773127103BE}"/>
    <cellStyle name="Comma 4 6 9 3" xfId="21527" xr:uid="{46C026FF-F66A-4EA2-9B4F-8142634F629E}"/>
    <cellStyle name="Comma 4 6 9 4" xfId="29974" xr:uid="{311B5CED-B9E1-4C39-8DE9-0E318FA6F3DB}"/>
    <cellStyle name="Comma 4 7" xfId="160" xr:uid="{00000000-0005-0000-0000-00006A0A0000}"/>
    <cellStyle name="Comma 4 7 10" xfId="8863" xr:uid="{C3E8D9D6-731A-410E-BCB2-4AF2D8EFFDD3}"/>
    <cellStyle name="Comma 4 7 11" xfId="17311" xr:uid="{2E073B00-850C-4105-AE08-63ADA896E241}"/>
    <cellStyle name="Comma 4 7 12" xfId="25758" xr:uid="{F0C00DDF-524E-4AE8-87B8-AD4C25A59F6A}"/>
    <cellStyle name="Comma 4 7 2" xfId="697" xr:uid="{00000000-0005-0000-0000-00006B0A0000}"/>
    <cellStyle name="Comma 4 7 2 2" xfId="2968" xr:uid="{00000000-0005-0000-0000-00006C0A0000}"/>
    <cellStyle name="Comma 4 7 2 2 2" xfId="7190" xr:uid="{00000000-0005-0000-0000-00006D0A0000}"/>
    <cellStyle name="Comma 4 7 2 2 2 2" xfId="15640" xr:uid="{90DA16DF-AEF3-4947-8AC1-061B7785C614}"/>
    <cellStyle name="Comma 4 7 2 2 2 3" xfId="24087" xr:uid="{F980426C-E362-466E-B2C7-AD8594F3677F}"/>
    <cellStyle name="Comma 4 7 2 2 2 4" xfId="32534" xr:uid="{0D2D2A73-E4F0-4C16-9433-2053EBD12000}"/>
    <cellStyle name="Comma 4 7 2 2 3" xfId="11422" xr:uid="{050653D7-45EF-4DBB-A24F-292754E0DB86}"/>
    <cellStyle name="Comma 4 7 2 2 4" xfId="19870" xr:uid="{F1D7705C-C5A6-4B93-B22D-1AB51612ECB6}"/>
    <cellStyle name="Comma 4 7 2 2 5" xfId="28317" xr:uid="{0315923F-324D-43DA-9FA9-403FBB853324}"/>
    <cellStyle name="Comma 4 7 2 3" xfId="5045" xr:uid="{00000000-0005-0000-0000-00006E0A0000}"/>
    <cellStyle name="Comma 4 7 2 3 2" xfId="13495" xr:uid="{80F4108C-0B00-49EB-B640-148AB65B0383}"/>
    <cellStyle name="Comma 4 7 2 3 3" xfId="21942" xr:uid="{371F5884-BA6F-46A7-9166-F86E2CFFE44B}"/>
    <cellStyle name="Comma 4 7 2 3 4" xfId="30389" xr:uid="{48890860-5388-4B61-8862-355290BC0F4D}"/>
    <cellStyle name="Comma 4 7 2 4" xfId="9277" xr:uid="{CD0EBA2E-8D2D-4ED9-A21D-95FDDE6F28E1}"/>
    <cellStyle name="Comma 4 7 2 5" xfId="17725" xr:uid="{4D1CEB9C-AD12-4BA5-899F-A288183BF45B}"/>
    <cellStyle name="Comma 4 7 2 6" xfId="26172" xr:uid="{5719EBE8-5609-4796-B7D5-C97EF91739A7}"/>
    <cellStyle name="Comma 4 7 3" xfId="1150" xr:uid="{00000000-0005-0000-0000-00006F0A0000}"/>
    <cellStyle name="Comma 4 7 3 2" xfId="3381" xr:uid="{00000000-0005-0000-0000-0000700A0000}"/>
    <cellStyle name="Comma 4 7 3 2 2" xfId="7603" xr:uid="{00000000-0005-0000-0000-0000710A0000}"/>
    <cellStyle name="Comma 4 7 3 2 2 2" xfId="16053" xr:uid="{8B15E428-FBFF-4AD9-BF99-E24A0015B466}"/>
    <cellStyle name="Comma 4 7 3 2 2 3" xfId="24500" xr:uid="{42481D7C-EF3F-4298-AB47-D234A68A59F9}"/>
    <cellStyle name="Comma 4 7 3 2 2 4" xfId="32947" xr:uid="{0B1120EA-00DB-4FC6-8804-8CE32BC4D08C}"/>
    <cellStyle name="Comma 4 7 3 2 3" xfId="11835" xr:uid="{41FE34C4-806D-48F8-AAC2-2A6812A84919}"/>
    <cellStyle name="Comma 4 7 3 2 4" xfId="20283" xr:uid="{76EA7691-958F-4F7D-AD93-23E16AD61B71}"/>
    <cellStyle name="Comma 4 7 3 2 5" xfId="28730" xr:uid="{B1ACD3FA-0B20-4A5E-9AE5-6E4EE5AACC1A}"/>
    <cellStyle name="Comma 4 7 3 3" xfId="5458" xr:uid="{00000000-0005-0000-0000-0000720A0000}"/>
    <cellStyle name="Comma 4 7 3 3 2" xfId="13908" xr:uid="{0CBEB8F5-38A1-4211-BA8A-B8142B5AD5D3}"/>
    <cellStyle name="Comma 4 7 3 3 3" xfId="22355" xr:uid="{1D936988-E08C-4F34-9399-F99E5F9FE6F4}"/>
    <cellStyle name="Comma 4 7 3 3 4" xfId="30802" xr:uid="{CC952155-9DE6-4791-B0E7-246E27BE3AB6}"/>
    <cellStyle name="Comma 4 7 3 4" xfId="9690" xr:uid="{EB3D7ED6-5D3E-498B-AE00-6066F86A6A73}"/>
    <cellStyle name="Comma 4 7 3 5" xfId="18138" xr:uid="{306933F6-6404-42E2-AE7B-25D215D3F03E}"/>
    <cellStyle name="Comma 4 7 3 6" xfId="26585" xr:uid="{652610E6-7829-412D-8F9F-B2353CDFB60C}"/>
    <cellStyle name="Comma 4 7 4" xfId="1564" xr:uid="{00000000-0005-0000-0000-0000730A0000}"/>
    <cellStyle name="Comma 4 7 4 2" xfId="3794" xr:uid="{00000000-0005-0000-0000-0000740A0000}"/>
    <cellStyle name="Comma 4 7 4 2 2" xfId="8016" xr:uid="{00000000-0005-0000-0000-0000750A0000}"/>
    <cellStyle name="Comma 4 7 4 2 2 2" xfId="16466" xr:uid="{42C4D16C-CC46-42D8-83EF-C8250F7A9EAF}"/>
    <cellStyle name="Comma 4 7 4 2 2 3" xfId="24913" xr:uid="{B92211F5-3C24-4378-8C87-F89E76EB38BE}"/>
    <cellStyle name="Comma 4 7 4 2 2 4" xfId="33360" xr:uid="{02241697-C9BB-4CA0-A239-82132DB01990}"/>
    <cellStyle name="Comma 4 7 4 2 3" xfId="12248" xr:uid="{40C03A0C-BB4C-4CAA-9BF3-49F4D1DBA4C5}"/>
    <cellStyle name="Comma 4 7 4 2 4" xfId="20696" xr:uid="{508AA0A4-FDC6-4189-BF65-898CA938A6B5}"/>
    <cellStyle name="Comma 4 7 4 2 5" xfId="29143" xr:uid="{4BE67A4F-6553-4C9F-804F-281C0AA7340A}"/>
    <cellStyle name="Comma 4 7 4 3" xfId="5871" xr:uid="{00000000-0005-0000-0000-0000760A0000}"/>
    <cellStyle name="Comma 4 7 4 3 2" xfId="14321" xr:uid="{0481C021-9F86-4E28-9630-B4C386FEF873}"/>
    <cellStyle name="Comma 4 7 4 3 3" xfId="22768" xr:uid="{1EEC9343-2E68-46B4-B947-68F07E00AC0E}"/>
    <cellStyle name="Comma 4 7 4 3 4" xfId="31215" xr:uid="{D1DFEC70-0A74-4DCF-8E1C-1993D2D4FB4E}"/>
    <cellStyle name="Comma 4 7 4 4" xfId="10103" xr:uid="{19C516A3-F953-43AE-89A9-618DF4EB45C5}"/>
    <cellStyle name="Comma 4 7 4 5" xfId="18551" xr:uid="{20051EC2-D25C-4D00-923B-A2A1B673A028}"/>
    <cellStyle name="Comma 4 7 4 6" xfId="26998" xr:uid="{B3F418FF-C95D-45FB-B170-3AE2DC23A62C}"/>
    <cellStyle name="Comma 4 7 5" xfId="1978" xr:uid="{00000000-0005-0000-0000-0000770A0000}"/>
    <cellStyle name="Comma 4 7 5 2" xfId="4207" xr:uid="{00000000-0005-0000-0000-0000780A0000}"/>
    <cellStyle name="Comma 4 7 5 2 2" xfId="8429" xr:uid="{00000000-0005-0000-0000-0000790A0000}"/>
    <cellStyle name="Comma 4 7 5 2 2 2" xfId="16879" xr:uid="{312C2179-30FC-4394-B36F-D36F0F445C98}"/>
    <cellStyle name="Comma 4 7 5 2 2 3" xfId="25326" xr:uid="{696487C7-443E-4CCE-A7A2-95429BA07EA9}"/>
    <cellStyle name="Comma 4 7 5 2 2 4" xfId="33773" xr:uid="{3CF8453A-5C8C-4121-9206-322C08A662B6}"/>
    <cellStyle name="Comma 4 7 5 2 3" xfId="12661" xr:uid="{7EA1BE9F-A556-4303-8B50-F71406EF23A2}"/>
    <cellStyle name="Comma 4 7 5 2 4" xfId="21109" xr:uid="{A30787AC-A52D-41BD-AC6B-DDB8956CFB8C}"/>
    <cellStyle name="Comma 4 7 5 2 5" xfId="29556" xr:uid="{B0D4AF81-18CE-4F06-84E4-BF1479FBA7A3}"/>
    <cellStyle name="Comma 4 7 5 3" xfId="6284" xr:uid="{00000000-0005-0000-0000-00007A0A0000}"/>
    <cellStyle name="Comma 4 7 5 3 2" xfId="14734" xr:uid="{D1A90479-408D-4E93-A2F3-E3F712F18F91}"/>
    <cellStyle name="Comma 4 7 5 3 3" xfId="23181" xr:uid="{BDCCA108-F948-4238-8052-8D06CF62843F}"/>
    <cellStyle name="Comma 4 7 5 3 4" xfId="31628" xr:uid="{33F9F982-D889-46B9-ABDA-C03F82B1A5DF}"/>
    <cellStyle name="Comma 4 7 5 4" xfId="10516" xr:uid="{7DDB5068-B0F3-4802-A54D-B46538B8B342}"/>
    <cellStyle name="Comma 4 7 5 5" xfId="18964" xr:uid="{473632B2-303D-4E74-A64B-A158A639111F}"/>
    <cellStyle name="Comma 4 7 5 6" xfId="27411" xr:uid="{B0CCFA95-0E2E-4B3D-AD69-B2663BA75787}"/>
    <cellStyle name="Comma 4 7 6" xfId="2413" xr:uid="{00000000-0005-0000-0000-00007B0A0000}"/>
    <cellStyle name="Comma 4 7 6 2" xfId="6697" xr:uid="{00000000-0005-0000-0000-00007C0A0000}"/>
    <cellStyle name="Comma 4 7 6 2 2" xfId="15147" xr:uid="{E38C3140-1A50-421A-9148-2D1AE11C18D3}"/>
    <cellStyle name="Comma 4 7 6 2 3" xfId="23594" xr:uid="{43D9AFAD-7EE7-47DA-9A43-52B872C33EAF}"/>
    <cellStyle name="Comma 4 7 6 2 4" xfId="32041" xr:uid="{A9C9D316-EBAB-432F-A162-FFA0E774DE8D}"/>
    <cellStyle name="Comma 4 7 6 3" xfId="10929" xr:uid="{DE2BF42A-8568-4E3B-851F-8ED9559F77D3}"/>
    <cellStyle name="Comma 4 7 6 4" xfId="19377" xr:uid="{0535D90D-A6E9-4C00-8B42-35CA954E2756}"/>
    <cellStyle name="Comma 4 7 6 5" xfId="27824" xr:uid="{ED770B1F-62FA-443C-AB82-69AEBACD0745}"/>
    <cellStyle name="Comma 4 7 7" xfId="2709" xr:uid="{00000000-0005-0000-0000-00007D0A0000}"/>
    <cellStyle name="Comma 4 7 8" xfId="2791" xr:uid="{00000000-0005-0000-0000-00007E0A0000}"/>
    <cellStyle name="Comma 4 7 8 2" xfId="7014" xr:uid="{00000000-0005-0000-0000-00007F0A0000}"/>
    <cellStyle name="Comma 4 7 8 2 2" xfId="15464" xr:uid="{0169FF5D-290A-47E0-9E7A-1C70957B487F}"/>
    <cellStyle name="Comma 4 7 8 2 3" xfId="23911" xr:uid="{B80A467B-99A4-4292-9C4B-F0CC0341EE3B}"/>
    <cellStyle name="Comma 4 7 8 2 4" xfId="32358" xr:uid="{BDC8E017-BCA1-4C6C-B97F-B56394DB9E0B}"/>
    <cellStyle name="Comma 4 7 8 3" xfId="11246" xr:uid="{2B8B8D5D-5028-4481-A831-92C6EEB09D0C}"/>
    <cellStyle name="Comma 4 7 8 4" xfId="19694" xr:uid="{3C243326-7AD2-43C7-B4CF-481C79ED62F1}"/>
    <cellStyle name="Comma 4 7 8 5" xfId="28141" xr:uid="{92ED4743-1EAD-4BB6-A967-F5BE5D748318}"/>
    <cellStyle name="Comma 4 7 9" xfId="4631" xr:uid="{00000000-0005-0000-0000-0000800A0000}"/>
    <cellStyle name="Comma 4 7 9 2" xfId="13081" xr:uid="{4CF87872-E4AA-4269-A7F5-B7C8273E7619}"/>
    <cellStyle name="Comma 4 7 9 3" xfId="21528" xr:uid="{E9CA1C62-36DB-4A78-8A29-6AEEDE97F2B4}"/>
    <cellStyle name="Comma 4 7 9 4" xfId="29975" xr:uid="{DEC9BEE6-EE15-4FBA-AE92-A219B2C50C5F}"/>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C74DCA88-6C05-4661-95AA-53A4AB8FD009}"/>
    <cellStyle name="Comma 7 3" xfId="21396" xr:uid="{B6B78375-F2D3-4C53-B6DF-1D3584014F60}"/>
    <cellStyle name="Comma 7 4" xfId="29843" xr:uid="{05809328-7CF2-409F-8274-2DC5ACFF1B5E}"/>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99C381D1-3527-4FEB-A188-D142E46AD276}"/>
    <cellStyle name="Currency 14 2 3" xfId="25613" xr:uid="{C2ED5AB8-004B-47AF-96B9-3146C78EC890}"/>
    <cellStyle name="Currency 14 2 4" xfId="34060" xr:uid="{C22BB535-6EF1-452F-9BD5-664499468EA5}"/>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F8C337D3-1630-4F14-8187-F9C36475C1AF}"/>
    <cellStyle name="Currency 14 3 2 2 2 2 3" xfId="25629" xr:uid="{4CFEC6B1-53DB-4143-B309-FC4A98757CF4}"/>
    <cellStyle name="Currency 14 3 2 2 2 2 4" xfId="34076" xr:uid="{8A35B863-8077-4C6D-9009-8817A9D39F93}"/>
    <cellStyle name="Currency 14 3 2 2 2 3" xfId="17179" xr:uid="{FFED1A60-7CD9-4557-BE36-DEEF88D74DFB}"/>
    <cellStyle name="Currency 14 3 2 2 2 4" xfId="25626" xr:uid="{84DECE7B-920B-476D-B905-F38F5544F47A}"/>
    <cellStyle name="Currency 14 3 2 2 2 5" xfId="34073" xr:uid="{13F31F2A-993D-4F55-A766-00BC0D6AFCAA}"/>
    <cellStyle name="Currency 14 3 2 2 3" xfId="17175" xr:uid="{3F81CAD1-C480-4B35-BE21-29F9D5FBA461}"/>
    <cellStyle name="Currency 14 3 2 2 4" xfId="25622" xr:uid="{D0DA53E1-8BCE-4868-8E2C-CF422F3EADBC}"/>
    <cellStyle name="Currency 14 3 2 2 5" xfId="34069" xr:uid="{04D397ED-1BA3-4550-8DD6-19E268150A7D}"/>
    <cellStyle name="Currency 14 3 2 3" xfId="17172" xr:uid="{65443E1E-F77E-4797-9F10-019BC3459D5B}"/>
    <cellStyle name="Currency 14 3 2 4" xfId="25619" xr:uid="{932D0FE8-D225-4E9F-9A47-C629344BFAE2}"/>
    <cellStyle name="Currency 14 3 2 5" xfId="34066" xr:uid="{CAC6219E-AD37-4F62-AD4F-9FAE4FA601C9}"/>
    <cellStyle name="Currency 14 3 3" xfId="17169" xr:uid="{C1DF7917-A9A5-42BD-92BB-1AF2B4F69944}"/>
    <cellStyle name="Currency 14 3 4" xfId="25616" xr:uid="{7C9E7C87-F3E1-4CDE-9927-FC15C261A171}"/>
    <cellStyle name="Currency 14 3 5" xfId="34063" xr:uid="{14B91F60-2861-4BA6-9812-83D634D40EFB}"/>
    <cellStyle name="Currency 14 4" xfId="12952" xr:uid="{0C200DD7-069B-4D40-B46B-704E5E5DD1D8}"/>
    <cellStyle name="Currency 14 5" xfId="21399" xr:uid="{63CBF867-2CEF-4E39-A644-7340EF293FD2}"/>
    <cellStyle name="Currency 14 6" xfId="29846" xr:uid="{82BB5E90-6EC5-45B6-A9C3-A519E7F13867}"/>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CD8F9182-B07C-4A90-B359-419373565EBF}"/>
    <cellStyle name="Currency 3 2 2 10 2 3" xfId="23912" xr:uid="{9AF6E8AC-048A-4F05-A21B-6D99A24CC388}"/>
    <cellStyle name="Currency 3 2 2 10 2 4" xfId="32359" xr:uid="{B4520DAF-2190-4D7B-BA27-739BDA26106E}"/>
    <cellStyle name="Currency 3 2 2 10 3" xfId="11247" xr:uid="{7F3A4E31-D00C-48BB-85F2-3AFC44D55F24}"/>
    <cellStyle name="Currency 3 2 2 10 4" xfId="19695" xr:uid="{81886BCC-4055-459F-8530-B9DBAA0F5D11}"/>
    <cellStyle name="Currency 3 2 2 10 5" xfId="28142" xr:uid="{2FAE1B67-42F3-41F5-A14A-AD30D75DFD4B}"/>
    <cellStyle name="Currency 3 2 2 11" xfId="4632" xr:uid="{00000000-0005-0000-0000-0000A50A0000}"/>
    <cellStyle name="Currency 3 2 2 11 2" xfId="13082" xr:uid="{28E87EFA-299D-4D65-AB39-63266904349E}"/>
    <cellStyle name="Currency 3 2 2 11 3" xfId="21529" xr:uid="{A658DD76-5AB4-4E1E-81BF-BEC1D50AE099}"/>
    <cellStyle name="Currency 3 2 2 11 4" xfId="29976" xr:uid="{9DD8302B-379E-49BA-B49D-59C971A3A1E2}"/>
    <cellStyle name="Currency 3 2 2 12" xfId="8864" xr:uid="{598E5446-3276-4157-800B-CAEADC8C4361}"/>
    <cellStyle name="Currency 3 2 2 13" xfId="17312" xr:uid="{D0A576CE-ADE2-4CC7-BA25-8795253CC888}"/>
    <cellStyle name="Currency 3 2 2 14" xfId="25759" xr:uid="{337425BB-0FD8-486A-A64B-D76BD4318680}"/>
    <cellStyle name="Currency 3 2 2 2" xfId="179" xr:uid="{00000000-0005-0000-0000-0000A60A0000}"/>
    <cellStyle name="Currency 3 2 2 2 10" xfId="4633" xr:uid="{00000000-0005-0000-0000-0000A70A0000}"/>
    <cellStyle name="Currency 3 2 2 2 10 2" xfId="13083" xr:uid="{17CD1CA5-C2F6-46CF-B937-90A4309C79F0}"/>
    <cellStyle name="Currency 3 2 2 2 10 3" xfId="21530" xr:uid="{28E18A7C-43FB-43BA-B9E9-35CE207AD706}"/>
    <cellStyle name="Currency 3 2 2 2 10 4" xfId="29977" xr:uid="{ADB9FF93-04A4-405B-8740-A19A53FC19AE}"/>
    <cellStyle name="Currency 3 2 2 2 11" xfId="8865" xr:uid="{BB3ACA30-32CE-4042-9FB2-F31F7DC0434F}"/>
    <cellStyle name="Currency 3 2 2 2 12" xfId="17313" xr:uid="{3750FC0A-C434-4B7E-81C7-4B75546CC7FC}"/>
    <cellStyle name="Currency 3 2 2 2 13" xfId="25760" xr:uid="{85289A3F-40FA-4D40-910D-49FA55A8C43D}"/>
    <cellStyle name="Currency 3 2 2 2 2" xfId="180" xr:uid="{00000000-0005-0000-0000-0000A80A0000}"/>
    <cellStyle name="Currency 3 2 2 2 2 10" xfId="8866" xr:uid="{AEB96A7A-F83F-416F-96D6-3DF3DBA52012}"/>
    <cellStyle name="Currency 3 2 2 2 2 11" xfId="17314" xr:uid="{D692C3F2-8DF7-4BAB-A2A3-8968C869EE96}"/>
    <cellStyle name="Currency 3 2 2 2 2 12" xfId="25761" xr:uid="{DACA9345-A460-4C77-B240-DC328975CB2C}"/>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DBB12305-00D9-401F-8A62-181710AD1012}"/>
    <cellStyle name="Currency 3 2 2 2 2 2 2 2 3" xfId="24090" xr:uid="{F0FE51D3-049A-4712-B78F-F6262162479F}"/>
    <cellStyle name="Currency 3 2 2 2 2 2 2 2 4" xfId="32537" xr:uid="{ACB93713-D679-4B2B-8E09-E775DF066C45}"/>
    <cellStyle name="Currency 3 2 2 2 2 2 2 3" xfId="11425" xr:uid="{1A9EBA10-380C-4BDF-A72F-31B79C507FC3}"/>
    <cellStyle name="Currency 3 2 2 2 2 2 2 4" xfId="19873" xr:uid="{F8329EE2-A607-44DB-A68B-3A722F6FCD47}"/>
    <cellStyle name="Currency 3 2 2 2 2 2 2 5" xfId="28320" xr:uid="{DFFAD8A1-498B-43B2-BD6C-5C5280FEBBCA}"/>
    <cellStyle name="Currency 3 2 2 2 2 2 3" xfId="5048" xr:uid="{00000000-0005-0000-0000-0000AC0A0000}"/>
    <cellStyle name="Currency 3 2 2 2 2 2 3 2" xfId="13498" xr:uid="{9256D15F-0012-4FFD-BD88-1E00B9CDA586}"/>
    <cellStyle name="Currency 3 2 2 2 2 2 3 3" xfId="21945" xr:uid="{FE0AF598-51A9-41CF-B828-761CFF88D4DD}"/>
    <cellStyle name="Currency 3 2 2 2 2 2 3 4" xfId="30392" xr:uid="{65A25F47-E765-44E9-9024-276B9280FAA4}"/>
    <cellStyle name="Currency 3 2 2 2 2 2 4" xfId="9280" xr:uid="{8FB42C03-345E-442B-8619-7AA7C56FE1F6}"/>
    <cellStyle name="Currency 3 2 2 2 2 2 5" xfId="17728" xr:uid="{66EB862A-6BFF-4462-B1A4-2872551AA12F}"/>
    <cellStyle name="Currency 3 2 2 2 2 2 6" xfId="26175" xr:uid="{59877024-783B-4611-AF02-B29A6A05E6FC}"/>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08A330DC-A9CA-4EAB-90F0-EFEDE244C334}"/>
    <cellStyle name="Currency 3 2 2 2 2 3 2 2 3" xfId="24503" xr:uid="{DEDAEF29-AD17-45B8-A20B-375BEFD0BAA3}"/>
    <cellStyle name="Currency 3 2 2 2 2 3 2 2 4" xfId="32950" xr:uid="{1F254561-B419-46B0-B616-9381A629D944}"/>
    <cellStyle name="Currency 3 2 2 2 2 3 2 3" xfId="11838" xr:uid="{A5603E00-9FCD-4BD8-A84A-746022A34B9C}"/>
    <cellStyle name="Currency 3 2 2 2 2 3 2 4" xfId="20286" xr:uid="{3864C329-ABE9-4D49-AF5F-A64FC23AC779}"/>
    <cellStyle name="Currency 3 2 2 2 2 3 2 5" xfId="28733" xr:uid="{7B76FF07-8AAB-4872-80D9-9B4AD030CACC}"/>
    <cellStyle name="Currency 3 2 2 2 2 3 3" xfId="5461" xr:uid="{00000000-0005-0000-0000-0000B00A0000}"/>
    <cellStyle name="Currency 3 2 2 2 2 3 3 2" xfId="13911" xr:uid="{E712EEFB-0D76-4350-83CA-25000144AE94}"/>
    <cellStyle name="Currency 3 2 2 2 2 3 3 3" xfId="22358" xr:uid="{D46E15E3-3084-496F-9175-19CC951AC05F}"/>
    <cellStyle name="Currency 3 2 2 2 2 3 3 4" xfId="30805" xr:uid="{716B68A1-FF76-49DB-A5C2-F2F0EA4371E7}"/>
    <cellStyle name="Currency 3 2 2 2 2 3 4" xfId="9693" xr:uid="{5B097790-5F79-4217-920F-125668BF1845}"/>
    <cellStyle name="Currency 3 2 2 2 2 3 5" xfId="18141" xr:uid="{C5AF808B-3D95-4A5C-9D06-D70EEBCAA960}"/>
    <cellStyle name="Currency 3 2 2 2 2 3 6" xfId="26588" xr:uid="{EE155D39-F218-4EB5-9D6C-2B99C2A33036}"/>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247D0D8F-7894-45D9-81E5-23CFE10F5FD5}"/>
    <cellStyle name="Currency 3 2 2 2 2 4 2 2 3" xfId="24916" xr:uid="{34AE76B2-81C3-4A84-BD21-073DDE25C497}"/>
    <cellStyle name="Currency 3 2 2 2 2 4 2 2 4" xfId="33363" xr:uid="{E2B7A4C7-A3D7-4A79-ADB3-BD6920CBE2B7}"/>
    <cellStyle name="Currency 3 2 2 2 2 4 2 3" xfId="12251" xr:uid="{4034B7A6-2C5B-4635-ACFB-A3D58061F3C5}"/>
    <cellStyle name="Currency 3 2 2 2 2 4 2 4" xfId="20699" xr:uid="{E2576DA3-665D-4CD4-ACC8-91230493C7B6}"/>
    <cellStyle name="Currency 3 2 2 2 2 4 2 5" xfId="29146" xr:uid="{586280C3-5C27-4385-9F32-23E2C5A50999}"/>
    <cellStyle name="Currency 3 2 2 2 2 4 3" xfId="5874" xr:uid="{00000000-0005-0000-0000-0000B40A0000}"/>
    <cellStyle name="Currency 3 2 2 2 2 4 3 2" xfId="14324" xr:uid="{B899865E-A6E9-41AE-96AA-0E2AF219940A}"/>
    <cellStyle name="Currency 3 2 2 2 2 4 3 3" xfId="22771" xr:uid="{65EB78D9-5621-457A-AE3D-E2F87CEE964A}"/>
    <cellStyle name="Currency 3 2 2 2 2 4 3 4" xfId="31218" xr:uid="{24891A8E-0565-4A01-8ED8-0175907CBEDC}"/>
    <cellStyle name="Currency 3 2 2 2 2 4 4" xfId="10106" xr:uid="{FFDABBBE-A1AF-41D4-8B3B-0D009A5AAF65}"/>
    <cellStyle name="Currency 3 2 2 2 2 4 5" xfId="18554" xr:uid="{2B73EB7E-3826-4F9D-9763-0330A1167C29}"/>
    <cellStyle name="Currency 3 2 2 2 2 4 6" xfId="27001" xr:uid="{8014D01C-7639-495D-BDC5-09AC4DE0A407}"/>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6B5B17CB-867F-4815-A488-00BCC52F335F}"/>
    <cellStyle name="Currency 3 2 2 2 2 5 2 2 3" xfId="25329" xr:uid="{26863197-35B6-4830-B30A-DA5ADFDAA604}"/>
    <cellStyle name="Currency 3 2 2 2 2 5 2 2 4" xfId="33776" xr:uid="{100656C2-4030-4B5B-AD53-161BED699D16}"/>
    <cellStyle name="Currency 3 2 2 2 2 5 2 3" xfId="12664" xr:uid="{859E71C2-9233-4F16-8EF7-B35967B5CE72}"/>
    <cellStyle name="Currency 3 2 2 2 2 5 2 4" xfId="21112" xr:uid="{CF384955-2E25-42D6-84EE-92B034A034AE}"/>
    <cellStyle name="Currency 3 2 2 2 2 5 2 5" xfId="29559" xr:uid="{F0E9A538-AC6A-4307-93BA-6BDAC8AB5EFD}"/>
    <cellStyle name="Currency 3 2 2 2 2 5 3" xfId="6287" xr:uid="{00000000-0005-0000-0000-0000B80A0000}"/>
    <cellStyle name="Currency 3 2 2 2 2 5 3 2" xfId="14737" xr:uid="{3B37E538-FC72-42AE-AEB7-71191D11E592}"/>
    <cellStyle name="Currency 3 2 2 2 2 5 3 3" xfId="23184" xr:uid="{7A2B5F10-8726-4859-900D-BCB8168AA08C}"/>
    <cellStyle name="Currency 3 2 2 2 2 5 3 4" xfId="31631" xr:uid="{5499ABA5-DE1A-47DD-AD6E-55CEEE944535}"/>
    <cellStyle name="Currency 3 2 2 2 2 5 4" xfId="10519" xr:uid="{E949255C-F3A8-4844-9754-86AB00F4B634}"/>
    <cellStyle name="Currency 3 2 2 2 2 5 5" xfId="18967" xr:uid="{AE9DFE0B-1973-4163-94CA-35020B4509BD}"/>
    <cellStyle name="Currency 3 2 2 2 2 5 6" xfId="27414" xr:uid="{D14B6542-53D7-4966-B7B0-5E93D99D008F}"/>
    <cellStyle name="Currency 3 2 2 2 2 6" xfId="2416" xr:uid="{00000000-0005-0000-0000-0000B90A0000}"/>
    <cellStyle name="Currency 3 2 2 2 2 6 2" xfId="6700" xr:uid="{00000000-0005-0000-0000-0000BA0A0000}"/>
    <cellStyle name="Currency 3 2 2 2 2 6 2 2" xfId="15150" xr:uid="{70F29FB4-E45F-43F0-9E94-C6142F79C686}"/>
    <cellStyle name="Currency 3 2 2 2 2 6 2 3" xfId="23597" xr:uid="{1623CE78-5221-4B95-B5E4-3FE6AE0D94A6}"/>
    <cellStyle name="Currency 3 2 2 2 2 6 2 4" xfId="32044" xr:uid="{E7861638-DC70-48B9-9CBE-3B3E99749BBD}"/>
    <cellStyle name="Currency 3 2 2 2 2 6 3" xfId="10932" xr:uid="{0E895DA1-303D-4187-A05D-2413C8EA35C2}"/>
    <cellStyle name="Currency 3 2 2 2 2 6 4" xfId="19380" xr:uid="{657FDEF4-EE13-4510-AAB3-F9A021591EA2}"/>
    <cellStyle name="Currency 3 2 2 2 2 6 5" xfId="27827" xr:uid="{6ED33B74-027A-4E93-8AD9-0C0729A9377B}"/>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2849F152-A2B5-4EC6-A9DB-44BC04B03A45}"/>
    <cellStyle name="Currency 3 2 2 2 2 8 2 3" xfId="23914" xr:uid="{7322D9E1-087C-44D8-9B8A-9F947300AF4B}"/>
    <cellStyle name="Currency 3 2 2 2 2 8 2 4" xfId="32361" xr:uid="{33A8AFD3-5D61-4BE4-AB90-188948A2B1E5}"/>
    <cellStyle name="Currency 3 2 2 2 2 8 3" xfId="11249" xr:uid="{99C72443-BA5B-4EED-86E0-32683867A0D4}"/>
    <cellStyle name="Currency 3 2 2 2 2 8 4" xfId="19697" xr:uid="{E3FCED3D-D921-45DB-BC6E-6B4EA1579FFF}"/>
    <cellStyle name="Currency 3 2 2 2 2 8 5" xfId="28144" xr:uid="{DB4EE57C-3486-4253-913F-474D3A5C722A}"/>
    <cellStyle name="Currency 3 2 2 2 2 9" xfId="4634" xr:uid="{00000000-0005-0000-0000-0000BE0A0000}"/>
    <cellStyle name="Currency 3 2 2 2 2 9 2" xfId="13084" xr:uid="{5135C18C-A005-4BD5-8514-89E7B7CD81DC}"/>
    <cellStyle name="Currency 3 2 2 2 2 9 3" xfId="21531" xr:uid="{07ABE608-73B9-4F36-8189-430907E26B4D}"/>
    <cellStyle name="Currency 3 2 2 2 2 9 4" xfId="29978" xr:uid="{363E7F23-E179-4442-9DA1-5414506BFC14}"/>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F15450F5-4366-4A02-87DF-75BDB20D21E2}"/>
    <cellStyle name="Currency 3 2 2 2 3 2 2 3" xfId="24089" xr:uid="{08BA222C-E56D-4D6A-BBA9-748768FE4435}"/>
    <cellStyle name="Currency 3 2 2 2 3 2 2 4" xfId="32536" xr:uid="{3BFB7BA1-C360-43C0-9F74-DD4BD5D6475D}"/>
    <cellStyle name="Currency 3 2 2 2 3 2 3" xfId="11424" xr:uid="{281D7B8A-0369-473C-8BC5-4D23A4B99D8E}"/>
    <cellStyle name="Currency 3 2 2 2 3 2 4" xfId="19872" xr:uid="{8676ACAE-B50A-4764-A23A-71BAE70C5D38}"/>
    <cellStyle name="Currency 3 2 2 2 3 2 5" xfId="28319" xr:uid="{8E90B74A-761E-4BD0-90A5-66BF855130BC}"/>
    <cellStyle name="Currency 3 2 2 2 3 3" xfId="5047" xr:uid="{00000000-0005-0000-0000-0000C20A0000}"/>
    <cellStyle name="Currency 3 2 2 2 3 3 2" xfId="13497" xr:uid="{D552CA95-C397-4AC4-9A6B-99D1657597A5}"/>
    <cellStyle name="Currency 3 2 2 2 3 3 3" xfId="21944" xr:uid="{E83D6714-FDE4-4877-97CF-154F01F752F7}"/>
    <cellStyle name="Currency 3 2 2 2 3 3 4" xfId="30391" xr:uid="{B96D49A5-E75C-44B3-B3FC-6E3855B8752C}"/>
    <cellStyle name="Currency 3 2 2 2 3 4" xfId="9279" xr:uid="{A773845B-9871-4058-BA28-04612DBE6C04}"/>
    <cellStyle name="Currency 3 2 2 2 3 5" xfId="17727" xr:uid="{2393CFC9-9E77-4569-9E04-8AC510E10EA2}"/>
    <cellStyle name="Currency 3 2 2 2 3 6" xfId="26174" xr:uid="{CDC44132-F98B-436D-A7AF-5A7746930CAE}"/>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5206AC98-B51A-43F3-B6FB-1023CDC545DB}"/>
    <cellStyle name="Currency 3 2 2 2 4 2 2 3" xfId="24502" xr:uid="{646F5771-62E2-40DD-A774-486838338248}"/>
    <cellStyle name="Currency 3 2 2 2 4 2 2 4" xfId="32949" xr:uid="{B5FF4BBA-BC1E-4CC8-9D91-1D4BA27A583D}"/>
    <cellStyle name="Currency 3 2 2 2 4 2 3" xfId="11837" xr:uid="{9AD0F887-A9A8-4588-8F9A-960E1C39501C}"/>
    <cellStyle name="Currency 3 2 2 2 4 2 4" xfId="20285" xr:uid="{8DB9CE54-77A3-4A05-907D-3088F9EB8793}"/>
    <cellStyle name="Currency 3 2 2 2 4 2 5" xfId="28732" xr:uid="{8589C7B5-2940-477C-ADA4-0719E71C38D0}"/>
    <cellStyle name="Currency 3 2 2 2 4 3" xfId="5460" xr:uid="{00000000-0005-0000-0000-0000C60A0000}"/>
    <cellStyle name="Currency 3 2 2 2 4 3 2" xfId="13910" xr:uid="{B29071AC-ABC2-4097-B94C-5B99CC4C0596}"/>
    <cellStyle name="Currency 3 2 2 2 4 3 3" xfId="22357" xr:uid="{F2910B8D-2BC1-45F9-9568-1B41C59624F1}"/>
    <cellStyle name="Currency 3 2 2 2 4 3 4" xfId="30804" xr:uid="{2A7D8BBE-7A13-4F5D-9A58-290B63DC4586}"/>
    <cellStyle name="Currency 3 2 2 2 4 4" xfId="9692" xr:uid="{C09287E4-290B-4306-8744-40B912D172DD}"/>
    <cellStyle name="Currency 3 2 2 2 4 5" xfId="18140" xr:uid="{9697C41E-DCFE-41C1-90B3-E300D92E3206}"/>
    <cellStyle name="Currency 3 2 2 2 4 6" xfId="26587" xr:uid="{9FC16A65-82F8-4BB8-BE47-43EBA2545CF6}"/>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AC70F135-5AC1-405E-874A-B078D397AD0F}"/>
    <cellStyle name="Currency 3 2 2 2 5 2 2 3" xfId="24915" xr:uid="{A13F3B77-DEDE-4FAF-9334-655ACF985447}"/>
    <cellStyle name="Currency 3 2 2 2 5 2 2 4" xfId="33362" xr:uid="{176FCE2A-3C31-4414-ACE4-1624A9597F11}"/>
    <cellStyle name="Currency 3 2 2 2 5 2 3" xfId="12250" xr:uid="{CF33E0EB-228D-406E-8697-2BC2D6C7F0D5}"/>
    <cellStyle name="Currency 3 2 2 2 5 2 4" xfId="20698" xr:uid="{D863DA9F-8A42-4A3E-BFB7-B54E40E03C5A}"/>
    <cellStyle name="Currency 3 2 2 2 5 2 5" xfId="29145" xr:uid="{5D1FEF6F-4261-45EF-9C9C-2FD011C571CC}"/>
    <cellStyle name="Currency 3 2 2 2 5 3" xfId="5873" xr:uid="{00000000-0005-0000-0000-0000CA0A0000}"/>
    <cellStyle name="Currency 3 2 2 2 5 3 2" xfId="14323" xr:uid="{F09029F6-BCA7-475D-989B-23AD761C846B}"/>
    <cellStyle name="Currency 3 2 2 2 5 3 3" xfId="22770" xr:uid="{6D7FC266-5827-4C76-83AB-21A14162F3B2}"/>
    <cellStyle name="Currency 3 2 2 2 5 3 4" xfId="31217" xr:uid="{B93BF16A-24FC-412D-A56A-98C63A05FF78}"/>
    <cellStyle name="Currency 3 2 2 2 5 4" xfId="10105" xr:uid="{A8C018C7-B5E4-43B9-A59E-99671E1E1484}"/>
    <cellStyle name="Currency 3 2 2 2 5 5" xfId="18553" xr:uid="{3C501723-6D92-454D-AC36-AC02B6D5B909}"/>
    <cellStyle name="Currency 3 2 2 2 5 6" xfId="27000" xr:uid="{3C87C7D2-4C3B-48CF-BC79-9ACB7EA88F0C}"/>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5971281B-C601-40E8-A3E8-11501826A40A}"/>
    <cellStyle name="Currency 3 2 2 2 6 2 2 3" xfId="25328" xr:uid="{3055E5F0-9453-497D-82C9-9B7173886DA2}"/>
    <cellStyle name="Currency 3 2 2 2 6 2 2 4" xfId="33775" xr:uid="{46F47C1E-8398-418D-9E51-F4BE9921C25E}"/>
    <cellStyle name="Currency 3 2 2 2 6 2 3" xfId="12663" xr:uid="{77EFC701-56DC-4730-A827-9A536F4E1175}"/>
    <cellStyle name="Currency 3 2 2 2 6 2 4" xfId="21111" xr:uid="{1A71353A-5E12-4BC0-8AEB-CB9EFEB17063}"/>
    <cellStyle name="Currency 3 2 2 2 6 2 5" xfId="29558" xr:uid="{3D0DC0CB-95C5-4BC1-927F-AEC149DF6981}"/>
    <cellStyle name="Currency 3 2 2 2 6 3" xfId="6286" xr:uid="{00000000-0005-0000-0000-0000CE0A0000}"/>
    <cellStyle name="Currency 3 2 2 2 6 3 2" xfId="14736" xr:uid="{6757438D-56F9-4E4C-86F5-ED3A9186F287}"/>
    <cellStyle name="Currency 3 2 2 2 6 3 3" xfId="23183" xr:uid="{7C337839-1C8F-4B33-B1B3-32759BD5F05F}"/>
    <cellStyle name="Currency 3 2 2 2 6 3 4" xfId="31630" xr:uid="{37BC1570-7CCA-4B70-A0DC-487B98DC6E9E}"/>
    <cellStyle name="Currency 3 2 2 2 6 4" xfId="10518" xr:uid="{5CFF5E8B-D567-4238-AD38-8F03FE880DC0}"/>
    <cellStyle name="Currency 3 2 2 2 6 5" xfId="18966" xr:uid="{C80B0293-424F-4A23-A1CA-7FA0091C3007}"/>
    <cellStyle name="Currency 3 2 2 2 6 6" xfId="27413" xr:uid="{5B5522E6-55C6-4328-A0E5-0BAEE268619E}"/>
    <cellStyle name="Currency 3 2 2 2 7" xfId="2415" xr:uid="{00000000-0005-0000-0000-0000CF0A0000}"/>
    <cellStyle name="Currency 3 2 2 2 7 2" xfId="6699" xr:uid="{00000000-0005-0000-0000-0000D00A0000}"/>
    <cellStyle name="Currency 3 2 2 2 7 2 2" xfId="15149" xr:uid="{927426B8-B8FF-4A99-9E19-34AA961B4362}"/>
    <cellStyle name="Currency 3 2 2 2 7 2 3" xfId="23596" xr:uid="{7EFC71F5-6009-4FC7-9F56-8009587E6963}"/>
    <cellStyle name="Currency 3 2 2 2 7 2 4" xfId="32043" xr:uid="{4CCCBD70-9538-4D5F-A9A2-570837D4F881}"/>
    <cellStyle name="Currency 3 2 2 2 7 3" xfId="10931" xr:uid="{F7D781BB-19C3-4C2D-BD54-8B6C2A3A4A1C}"/>
    <cellStyle name="Currency 3 2 2 2 7 4" xfId="19379" xr:uid="{45F507FD-0C70-4009-8962-8F2B98D718BC}"/>
    <cellStyle name="Currency 3 2 2 2 7 5" xfId="27826" xr:uid="{30E2D8A6-9F43-43A8-9F7C-3A94EC33CD74}"/>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8B2E2521-A344-4FAD-AA8A-69FD15D16258}"/>
    <cellStyle name="Currency 3 2 2 2 9 2 3" xfId="23913" xr:uid="{C88109B6-131F-4F6B-9CF5-557500F216E1}"/>
    <cellStyle name="Currency 3 2 2 2 9 2 4" xfId="32360" xr:uid="{A985ABB4-BB59-4D14-8134-0340144601D6}"/>
    <cellStyle name="Currency 3 2 2 2 9 3" xfId="11248" xr:uid="{44709FE2-3472-4D1A-8D19-61B37EC8837A}"/>
    <cellStyle name="Currency 3 2 2 2 9 4" xfId="19696" xr:uid="{D10E8D0A-A31D-439D-84B5-51E087288BBF}"/>
    <cellStyle name="Currency 3 2 2 2 9 5" xfId="28143" xr:uid="{26457E34-0066-4F1B-AAB4-DCC0CAF08FB9}"/>
    <cellStyle name="Currency 3 2 2 3" xfId="181" xr:uid="{00000000-0005-0000-0000-0000D40A0000}"/>
    <cellStyle name="Currency 3 2 2 3 10" xfId="8867" xr:uid="{DC8D6166-5046-4592-8593-AE1479F6B241}"/>
    <cellStyle name="Currency 3 2 2 3 11" xfId="17315" xr:uid="{DA989437-129B-4AF7-840A-98332AA69EEA}"/>
    <cellStyle name="Currency 3 2 2 3 12" xfId="25762" xr:uid="{5640CDDF-6910-486C-A4B7-017E1FE7F005}"/>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E0A1C6E6-D3B6-4807-B678-B1A65D40F07B}"/>
    <cellStyle name="Currency 3 2 2 3 2 2 2 3" xfId="24091" xr:uid="{19A39C53-48BB-4852-B1AF-193A6A09A08A}"/>
    <cellStyle name="Currency 3 2 2 3 2 2 2 4" xfId="32538" xr:uid="{482353BA-64B3-40BF-BB93-5A2121F86FDF}"/>
    <cellStyle name="Currency 3 2 2 3 2 2 3" xfId="11426" xr:uid="{6FF70109-D0E2-49D2-BA43-EC263884DC8D}"/>
    <cellStyle name="Currency 3 2 2 3 2 2 4" xfId="19874" xr:uid="{61ADF141-5A42-499E-9244-FB4267CCE7D2}"/>
    <cellStyle name="Currency 3 2 2 3 2 2 5" xfId="28321" xr:uid="{3712170C-74DE-451A-804F-3BAC6C4D2CEB}"/>
    <cellStyle name="Currency 3 2 2 3 2 3" xfId="5049" xr:uid="{00000000-0005-0000-0000-0000D80A0000}"/>
    <cellStyle name="Currency 3 2 2 3 2 3 2" xfId="13499" xr:uid="{88E65A5E-6C4C-41DA-BFBA-F278384D64BD}"/>
    <cellStyle name="Currency 3 2 2 3 2 3 3" xfId="21946" xr:uid="{2557A03A-251C-4FA7-89A7-CEC4A90563F1}"/>
    <cellStyle name="Currency 3 2 2 3 2 3 4" xfId="30393" xr:uid="{A4C60E98-59AC-42D6-853F-412487CB836F}"/>
    <cellStyle name="Currency 3 2 2 3 2 4" xfId="9281" xr:uid="{0B48870E-DF74-42E9-A007-7B11C8A38A4B}"/>
    <cellStyle name="Currency 3 2 2 3 2 5" xfId="17729" xr:uid="{5078504A-00EF-43E9-AF37-6BDB3BAF9DBC}"/>
    <cellStyle name="Currency 3 2 2 3 2 6" xfId="26176" xr:uid="{7361EC27-1EB5-4AD5-9FE2-612BAA89F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EC251916-0C59-4097-A6D6-3F6D9191D2C5}"/>
    <cellStyle name="Currency 3 2 2 3 3 2 2 3" xfId="24504" xr:uid="{F473444B-7B20-414A-A329-2887EE9919E1}"/>
    <cellStyle name="Currency 3 2 2 3 3 2 2 4" xfId="32951" xr:uid="{9006C985-C100-4DA8-B6FB-E083AE9C80B7}"/>
    <cellStyle name="Currency 3 2 2 3 3 2 3" xfId="11839" xr:uid="{4D698A9F-9EE1-4253-A98D-8E25FF8B5DAC}"/>
    <cellStyle name="Currency 3 2 2 3 3 2 4" xfId="20287" xr:uid="{4057FD34-D2C7-4349-8AC6-5C1696FF6533}"/>
    <cellStyle name="Currency 3 2 2 3 3 2 5" xfId="28734" xr:uid="{8F9A8A6A-D68B-45B3-9902-FEF1D8CACA70}"/>
    <cellStyle name="Currency 3 2 2 3 3 3" xfId="5462" xr:uid="{00000000-0005-0000-0000-0000DC0A0000}"/>
    <cellStyle name="Currency 3 2 2 3 3 3 2" xfId="13912" xr:uid="{EA1B8E43-370F-4933-BC3C-B52930E12E4B}"/>
    <cellStyle name="Currency 3 2 2 3 3 3 3" xfId="22359" xr:uid="{D6821FBA-A12B-44F3-9B7E-18B3AF53D422}"/>
    <cellStyle name="Currency 3 2 2 3 3 3 4" xfId="30806" xr:uid="{10736A4D-BB50-4813-BA1A-697BBD495C9D}"/>
    <cellStyle name="Currency 3 2 2 3 3 4" xfId="9694" xr:uid="{CB8D4139-DBB7-49D1-AC49-7C4D02705BD3}"/>
    <cellStyle name="Currency 3 2 2 3 3 5" xfId="18142" xr:uid="{A446EEC4-9050-4A21-9FBF-3B0644077A52}"/>
    <cellStyle name="Currency 3 2 2 3 3 6" xfId="26589" xr:uid="{298BF074-764B-4E71-877C-26338AC2A976}"/>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431A06A4-9AB1-4722-A034-74FC4BBD9803}"/>
    <cellStyle name="Currency 3 2 2 3 4 2 2 3" xfId="24917" xr:uid="{79AE405F-F957-4685-8A6B-10D333BC3AF6}"/>
    <cellStyle name="Currency 3 2 2 3 4 2 2 4" xfId="33364" xr:uid="{A7219DB9-1FA3-4E1E-8705-11AA286C3A78}"/>
    <cellStyle name="Currency 3 2 2 3 4 2 3" xfId="12252" xr:uid="{1FA9597F-1633-48D4-A78D-DF1857B7D22A}"/>
    <cellStyle name="Currency 3 2 2 3 4 2 4" xfId="20700" xr:uid="{3B46E2D8-1FB9-457D-A0CF-AA42430C5901}"/>
    <cellStyle name="Currency 3 2 2 3 4 2 5" xfId="29147" xr:uid="{BF80A997-8703-47C2-A993-802D05C6F25D}"/>
    <cellStyle name="Currency 3 2 2 3 4 3" xfId="5875" xr:uid="{00000000-0005-0000-0000-0000E00A0000}"/>
    <cellStyle name="Currency 3 2 2 3 4 3 2" xfId="14325" xr:uid="{A059123A-AF08-408B-B98D-D1DB131FFD5C}"/>
    <cellStyle name="Currency 3 2 2 3 4 3 3" xfId="22772" xr:uid="{81612B58-CA38-41E5-BDDE-8C63F06832A1}"/>
    <cellStyle name="Currency 3 2 2 3 4 3 4" xfId="31219" xr:uid="{C815964E-A0D7-4481-992B-5F6F6BB18A33}"/>
    <cellStyle name="Currency 3 2 2 3 4 4" xfId="10107" xr:uid="{04ADEFC8-6EDD-40F7-9C94-B4C7D8A9F259}"/>
    <cellStyle name="Currency 3 2 2 3 4 5" xfId="18555" xr:uid="{48AB2069-A998-41C3-A354-302BC2C0A32C}"/>
    <cellStyle name="Currency 3 2 2 3 4 6" xfId="27002" xr:uid="{B7EEC96E-EDAA-402F-9275-5B6F1E095EAC}"/>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DE5DAE2F-EB2E-4838-B8DD-D32E1AE502E0}"/>
    <cellStyle name="Currency 3 2 2 3 5 2 2 3" xfId="25330" xr:uid="{1958753D-A3B2-433E-A32D-4AED23AC59FF}"/>
    <cellStyle name="Currency 3 2 2 3 5 2 2 4" xfId="33777" xr:uid="{F4F2002C-BF02-4A23-9B2B-0576DFF45CAD}"/>
    <cellStyle name="Currency 3 2 2 3 5 2 3" xfId="12665" xr:uid="{99E525BF-E6C7-46C3-90F0-DAABB15C043B}"/>
    <cellStyle name="Currency 3 2 2 3 5 2 4" xfId="21113" xr:uid="{4DC4FD89-BEDA-4C86-A84B-F3640B85D3DF}"/>
    <cellStyle name="Currency 3 2 2 3 5 2 5" xfId="29560" xr:uid="{C714B376-BD98-41D6-BF0E-C46872F039F3}"/>
    <cellStyle name="Currency 3 2 2 3 5 3" xfId="6288" xr:uid="{00000000-0005-0000-0000-0000E40A0000}"/>
    <cellStyle name="Currency 3 2 2 3 5 3 2" xfId="14738" xr:uid="{3E821FBE-9D29-48DD-8AA8-6025B49EF7D3}"/>
    <cellStyle name="Currency 3 2 2 3 5 3 3" xfId="23185" xr:uid="{908DFC52-F602-4642-B22E-7F2DC23E669B}"/>
    <cellStyle name="Currency 3 2 2 3 5 3 4" xfId="31632" xr:uid="{FAB9662A-A9FB-4354-8EFF-306DA5FEA8DE}"/>
    <cellStyle name="Currency 3 2 2 3 5 4" xfId="10520" xr:uid="{4A515D53-FED2-4B04-B435-A88BA0D047F4}"/>
    <cellStyle name="Currency 3 2 2 3 5 5" xfId="18968" xr:uid="{33B80504-DFD2-40EA-8B70-54A6888B6658}"/>
    <cellStyle name="Currency 3 2 2 3 5 6" xfId="27415" xr:uid="{E15A3887-3459-4792-B4EE-086790E5244A}"/>
    <cellStyle name="Currency 3 2 2 3 6" xfId="2417" xr:uid="{00000000-0005-0000-0000-0000E50A0000}"/>
    <cellStyle name="Currency 3 2 2 3 6 2" xfId="6701" xr:uid="{00000000-0005-0000-0000-0000E60A0000}"/>
    <cellStyle name="Currency 3 2 2 3 6 2 2" xfId="15151" xr:uid="{FC104575-0984-4F97-BFDE-03F499F9228C}"/>
    <cellStyle name="Currency 3 2 2 3 6 2 3" xfId="23598" xr:uid="{EB28A17D-5D5E-4352-8335-6D78B9C04B5A}"/>
    <cellStyle name="Currency 3 2 2 3 6 2 4" xfId="32045" xr:uid="{357D6C78-D387-459F-9020-E6031161E220}"/>
    <cellStyle name="Currency 3 2 2 3 6 3" xfId="10933" xr:uid="{2C0D6B4A-C0AB-4424-B195-0793B3CB82F7}"/>
    <cellStyle name="Currency 3 2 2 3 6 4" xfId="19381" xr:uid="{3EAC4F60-3EE0-488B-9991-AE96D8D74157}"/>
    <cellStyle name="Currency 3 2 2 3 6 5" xfId="27828" xr:uid="{85C45BA6-3226-48AE-A3E1-DE9807E45097}"/>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E53C243F-270F-493B-9804-B5BEADEE1568}"/>
    <cellStyle name="Currency 3 2 2 3 8 2 3" xfId="23915" xr:uid="{EDF8D4C5-2A13-4DAD-A2E1-232B57E65009}"/>
    <cellStyle name="Currency 3 2 2 3 8 2 4" xfId="32362" xr:uid="{FF4BCC28-99CB-492B-B52F-060E301A4BE7}"/>
    <cellStyle name="Currency 3 2 2 3 8 3" xfId="11250" xr:uid="{BAAC0456-EB54-462D-B941-965843252395}"/>
    <cellStyle name="Currency 3 2 2 3 8 4" xfId="19698" xr:uid="{5CB22389-8356-4D8E-8D9C-8103DF1431B4}"/>
    <cellStyle name="Currency 3 2 2 3 8 5" xfId="28145" xr:uid="{05408E9B-B552-4ABB-8A5B-599FAE5386B9}"/>
    <cellStyle name="Currency 3 2 2 3 9" xfId="4635" xr:uid="{00000000-0005-0000-0000-0000EA0A0000}"/>
    <cellStyle name="Currency 3 2 2 3 9 2" xfId="13085" xr:uid="{75551874-7F2C-4784-ACAD-16DCD803BD56}"/>
    <cellStyle name="Currency 3 2 2 3 9 3" xfId="21532" xr:uid="{0806E294-3E4C-4AE0-899F-577B7F6590CE}"/>
    <cellStyle name="Currency 3 2 2 3 9 4" xfId="29979" xr:uid="{5D53D470-88CF-4629-AAC2-B5A70E17A22D}"/>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BAA2D513-7505-4FF5-917F-9154288601AC}"/>
    <cellStyle name="Currency 3 2 2 4 2 2 3" xfId="24088" xr:uid="{24D8CA99-E267-419B-8246-1D923C4FA3AE}"/>
    <cellStyle name="Currency 3 2 2 4 2 2 4" xfId="32535" xr:uid="{936E4594-A705-465F-94CE-60292E13625B}"/>
    <cellStyle name="Currency 3 2 2 4 2 3" xfId="11423" xr:uid="{5E60F457-9F03-4D05-8CB0-9E0D252D6821}"/>
    <cellStyle name="Currency 3 2 2 4 2 4" xfId="19871" xr:uid="{D0495287-4D55-4A40-B320-6331036509CD}"/>
    <cellStyle name="Currency 3 2 2 4 2 5" xfId="28318" xr:uid="{5BEABBEA-A6FE-485C-BDF7-A0EE2F78C57A}"/>
    <cellStyle name="Currency 3 2 2 4 3" xfId="5046" xr:uid="{00000000-0005-0000-0000-0000EE0A0000}"/>
    <cellStyle name="Currency 3 2 2 4 3 2" xfId="13496" xr:uid="{6650E589-C2A1-4B29-980D-40F58EF3CB0D}"/>
    <cellStyle name="Currency 3 2 2 4 3 3" xfId="21943" xr:uid="{0B7587E6-F8BE-4674-915C-18C9541BCCF9}"/>
    <cellStyle name="Currency 3 2 2 4 3 4" xfId="30390" xr:uid="{EB81C2E3-D2A9-466E-9924-134BA1D113D3}"/>
    <cellStyle name="Currency 3 2 2 4 4" xfId="9278" xr:uid="{B3C0C347-B42B-424E-94E7-1E9A8CB10F47}"/>
    <cellStyle name="Currency 3 2 2 4 5" xfId="17726" xr:uid="{C7778788-865D-45C4-BE74-6BD878EE2D24}"/>
    <cellStyle name="Currency 3 2 2 4 6" xfId="26173" xr:uid="{C10BB2B5-3618-4480-BB35-0232F7B5257B}"/>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529AC688-D2FD-4BCE-907B-27873AA7AD5C}"/>
    <cellStyle name="Currency 3 2 2 5 2 2 3" xfId="24501" xr:uid="{18A8A31C-970B-4B4C-9D1B-EB5B837ED81C}"/>
    <cellStyle name="Currency 3 2 2 5 2 2 4" xfId="32948" xr:uid="{D3B6B6E2-A73A-43CE-B83F-0009421212D8}"/>
    <cellStyle name="Currency 3 2 2 5 2 3" xfId="11836" xr:uid="{B9F62307-6B8D-4515-BD8D-282BEDEEB63C}"/>
    <cellStyle name="Currency 3 2 2 5 2 4" xfId="20284" xr:uid="{59F39C7F-1321-400A-88F2-BDE8359B70B4}"/>
    <cellStyle name="Currency 3 2 2 5 2 5" xfId="28731" xr:uid="{B150E8EC-36B0-4122-A053-19C5BB2DAD8C}"/>
    <cellStyle name="Currency 3 2 2 5 3" xfId="5459" xr:uid="{00000000-0005-0000-0000-0000F20A0000}"/>
    <cellStyle name="Currency 3 2 2 5 3 2" xfId="13909" xr:uid="{E9109D6E-DB66-44D1-BC72-0BE3CC7453D2}"/>
    <cellStyle name="Currency 3 2 2 5 3 3" xfId="22356" xr:uid="{1D51192A-B920-4AB1-86EF-6151167AF61F}"/>
    <cellStyle name="Currency 3 2 2 5 3 4" xfId="30803" xr:uid="{2DD7151D-4513-4E78-9912-4D894B45A7DD}"/>
    <cellStyle name="Currency 3 2 2 5 4" xfId="9691" xr:uid="{B890F120-2707-4A83-B548-19964474259D}"/>
    <cellStyle name="Currency 3 2 2 5 5" xfId="18139" xr:uid="{6B262A82-38B6-498D-B663-F88F13F7EDE2}"/>
    <cellStyle name="Currency 3 2 2 5 6" xfId="26586" xr:uid="{B4E7D9DD-ADF0-46F5-86FC-33B079C1B436}"/>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7A7E6E76-2C1F-4876-9672-7980698C9321}"/>
    <cellStyle name="Currency 3 2 2 6 2 2 3" xfId="24914" xr:uid="{FCD3E57B-14DA-44CB-BA97-2A54701631FC}"/>
    <cellStyle name="Currency 3 2 2 6 2 2 4" xfId="33361" xr:uid="{7CCB2799-1B2F-45C3-BA04-CFD96A042539}"/>
    <cellStyle name="Currency 3 2 2 6 2 3" xfId="12249" xr:uid="{933DABDA-81CB-4010-B6C8-EBC90A13AB41}"/>
    <cellStyle name="Currency 3 2 2 6 2 4" xfId="20697" xr:uid="{513191CD-5FCD-4E0B-A61C-11088953AF30}"/>
    <cellStyle name="Currency 3 2 2 6 2 5" xfId="29144" xr:uid="{842774C8-9A4D-4D48-819B-14973B5C3E8F}"/>
    <cellStyle name="Currency 3 2 2 6 3" xfId="5872" xr:uid="{00000000-0005-0000-0000-0000F60A0000}"/>
    <cellStyle name="Currency 3 2 2 6 3 2" xfId="14322" xr:uid="{1E872799-EC9E-4FB5-81BF-9C91A9DE4617}"/>
    <cellStyle name="Currency 3 2 2 6 3 3" xfId="22769" xr:uid="{4EB6D781-64AF-4637-9ECC-DBA46F52BCAC}"/>
    <cellStyle name="Currency 3 2 2 6 3 4" xfId="31216" xr:uid="{4A3BBD13-4B13-4F88-A74A-5D060AAB2CA6}"/>
    <cellStyle name="Currency 3 2 2 6 4" xfId="10104" xr:uid="{36387D8C-5138-4E4F-9CD9-15B050F527FD}"/>
    <cellStyle name="Currency 3 2 2 6 5" xfId="18552" xr:uid="{A85F072C-1647-4C6E-8441-FDE129A8F3D9}"/>
    <cellStyle name="Currency 3 2 2 6 6" xfId="26999" xr:uid="{0EFE93A9-E4EE-4298-AFE9-3449CDF9967E}"/>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5F5E7A6D-49CF-4E1F-90E0-DF3ECA404AB8}"/>
    <cellStyle name="Currency 3 2 2 7 2 2 3" xfId="25327" xr:uid="{78B832C6-76C1-4B2F-BCDA-FD42FE6B6C26}"/>
    <cellStyle name="Currency 3 2 2 7 2 2 4" xfId="33774" xr:uid="{363EAACD-C7FE-4C43-B5C4-F4C9F203A2F1}"/>
    <cellStyle name="Currency 3 2 2 7 2 3" xfId="12662" xr:uid="{59847F95-01FC-4153-9728-62D9DFF56E7A}"/>
    <cellStyle name="Currency 3 2 2 7 2 4" xfId="21110" xr:uid="{94E88C7E-4976-4923-8428-5AD5ABE3344D}"/>
    <cellStyle name="Currency 3 2 2 7 2 5" xfId="29557" xr:uid="{001D816D-A28A-4060-AA83-A8C771D443BF}"/>
    <cellStyle name="Currency 3 2 2 7 3" xfId="6285" xr:uid="{00000000-0005-0000-0000-0000FA0A0000}"/>
    <cellStyle name="Currency 3 2 2 7 3 2" xfId="14735" xr:uid="{6A332534-95C8-42E0-92E3-4B162AEB66E7}"/>
    <cellStyle name="Currency 3 2 2 7 3 3" xfId="23182" xr:uid="{1E55D760-D4A9-488F-8EBE-D768D5B6358A}"/>
    <cellStyle name="Currency 3 2 2 7 3 4" xfId="31629" xr:uid="{43C29F94-0004-4913-BDE7-645F7FB33FED}"/>
    <cellStyle name="Currency 3 2 2 7 4" xfId="10517" xr:uid="{D49717E6-D147-4747-8838-9B3C9A566BBC}"/>
    <cellStyle name="Currency 3 2 2 7 5" xfId="18965" xr:uid="{F2E9DDA8-A072-47EF-9D75-B905DDF4E7AF}"/>
    <cellStyle name="Currency 3 2 2 7 6" xfId="27412" xr:uid="{6E6688AE-B3C8-4482-A451-8A69C977B9E2}"/>
    <cellStyle name="Currency 3 2 2 8" xfId="2414" xr:uid="{00000000-0005-0000-0000-0000FB0A0000}"/>
    <cellStyle name="Currency 3 2 2 8 2" xfId="6698" xr:uid="{00000000-0005-0000-0000-0000FC0A0000}"/>
    <cellStyle name="Currency 3 2 2 8 2 2" xfId="15148" xr:uid="{D0514FC0-1C86-4751-A4C6-6E6A791EE393}"/>
    <cellStyle name="Currency 3 2 2 8 2 3" xfId="23595" xr:uid="{011E564A-0E26-4742-B7F8-695CD398E293}"/>
    <cellStyle name="Currency 3 2 2 8 2 4" xfId="32042" xr:uid="{9CA01A95-918A-4075-B470-171215F79727}"/>
    <cellStyle name="Currency 3 2 2 8 3" xfId="10930" xr:uid="{1055E1FB-6D9E-4BB6-90E4-B8935BA3F331}"/>
    <cellStyle name="Currency 3 2 2 8 4" xfId="19378" xr:uid="{5455F13E-A266-4A9F-91AA-C24C839FBA04}"/>
    <cellStyle name="Currency 3 2 2 8 5" xfId="27825" xr:uid="{9A326E89-55A7-4D18-8E58-93C138DF83BA}"/>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8C73DEF9-5082-4C07-8454-2F492F524211}"/>
    <cellStyle name="Currency 3 2 3 10 3" xfId="21533" xr:uid="{1E1BE4B7-C267-4392-8A1D-89F56D328469}"/>
    <cellStyle name="Currency 3 2 3 10 4" xfId="29980" xr:uid="{9863E216-017C-44CE-A45C-513EA6796A21}"/>
    <cellStyle name="Currency 3 2 3 11" xfId="8868" xr:uid="{B6C766D3-4890-4BC4-A552-8E02ED3CCE78}"/>
    <cellStyle name="Currency 3 2 3 12" xfId="17316" xr:uid="{02092F6F-3426-4441-B5B9-09A709C49FD0}"/>
    <cellStyle name="Currency 3 2 3 13" xfId="25763" xr:uid="{C2C69EFB-2863-41F0-804E-D280B6F1A20E}"/>
    <cellStyle name="Currency 3 2 3 2" xfId="183" xr:uid="{00000000-0005-0000-0000-0000000B0000}"/>
    <cellStyle name="Currency 3 2 3 2 10" xfId="8869" xr:uid="{D10E3EDB-F055-4A0D-9BBF-067939542F70}"/>
    <cellStyle name="Currency 3 2 3 2 11" xfId="17317" xr:uid="{D3FD7D4B-9128-450E-9278-21DA9D0ED402}"/>
    <cellStyle name="Currency 3 2 3 2 12" xfId="25764" xr:uid="{8D289732-2061-4DDC-AB0B-591A5B80CC68}"/>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CD9DDEAE-7AC3-4CF9-97E8-1FED2865F7CC}"/>
    <cellStyle name="Currency 3 2 3 2 2 2 2 3" xfId="24093" xr:uid="{290C5932-1C5D-4BAA-A3BC-797724DF33CC}"/>
    <cellStyle name="Currency 3 2 3 2 2 2 2 4" xfId="32540" xr:uid="{2CA6DFA0-F5B5-4816-B8B1-5EE0C89ABFA6}"/>
    <cellStyle name="Currency 3 2 3 2 2 2 3" xfId="11428" xr:uid="{36FA5726-BFEF-4304-95EF-8F3CB380550B}"/>
    <cellStyle name="Currency 3 2 3 2 2 2 4" xfId="19876" xr:uid="{01487845-2B48-4056-A745-72D412E4C15D}"/>
    <cellStyle name="Currency 3 2 3 2 2 2 5" xfId="28323" xr:uid="{EC91C53C-C73E-4AF0-A08E-F04D102B6C1C}"/>
    <cellStyle name="Currency 3 2 3 2 2 3" xfId="5051" xr:uid="{00000000-0005-0000-0000-0000040B0000}"/>
    <cellStyle name="Currency 3 2 3 2 2 3 2" xfId="13501" xr:uid="{06761B89-C5E6-4E5C-A0C6-01A03CC0A428}"/>
    <cellStyle name="Currency 3 2 3 2 2 3 3" xfId="21948" xr:uid="{C6562E78-C0C3-4CDD-B218-818AC81E87F5}"/>
    <cellStyle name="Currency 3 2 3 2 2 3 4" xfId="30395" xr:uid="{9E3506E6-BE4F-4193-B8D3-C927732EF046}"/>
    <cellStyle name="Currency 3 2 3 2 2 4" xfId="9283" xr:uid="{166F2B26-0B7C-43A7-B801-CAB9F824DA2F}"/>
    <cellStyle name="Currency 3 2 3 2 2 5" xfId="17731" xr:uid="{B7EBEDE0-3DB3-453C-A57B-B25480205634}"/>
    <cellStyle name="Currency 3 2 3 2 2 6" xfId="26178" xr:uid="{7235233A-B900-4570-8D0B-1E05CA174EEB}"/>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354BA10F-7130-4905-AC74-7100341BA6EE}"/>
    <cellStyle name="Currency 3 2 3 2 3 2 2 3" xfId="24506" xr:uid="{005DB24E-73BF-4652-9A84-0F6FFB7D023A}"/>
    <cellStyle name="Currency 3 2 3 2 3 2 2 4" xfId="32953" xr:uid="{4D20086F-638A-485A-8B3E-3D80EF95E43C}"/>
    <cellStyle name="Currency 3 2 3 2 3 2 3" xfId="11841" xr:uid="{7DE8F25F-FC3E-4555-96E8-A64B1BD24841}"/>
    <cellStyle name="Currency 3 2 3 2 3 2 4" xfId="20289" xr:uid="{5AB43C28-6A4F-4595-B179-A95CBD848F52}"/>
    <cellStyle name="Currency 3 2 3 2 3 2 5" xfId="28736" xr:uid="{4048E010-0DA5-43EA-8907-AA279037A10A}"/>
    <cellStyle name="Currency 3 2 3 2 3 3" xfId="5464" xr:uid="{00000000-0005-0000-0000-0000080B0000}"/>
    <cellStyle name="Currency 3 2 3 2 3 3 2" xfId="13914" xr:uid="{35321094-041C-425E-AFC1-DBD77E7435DB}"/>
    <cellStyle name="Currency 3 2 3 2 3 3 3" xfId="22361" xr:uid="{B32F9967-DB25-4059-A4B6-C13E52C75FF7}"/>
    <cellStyle name="Currency 3 2 3 2 3 3 4" xfId="30808" xr:uid="{3A73C2D4-D4CD-4235-8027-258152471317}"/>
    <cellStyle name="Currency 3 2 3 2 3 4" xfId="9696" xr:uid="{54116DDA-B7EC-448B-829D-E0E8A4121F7D}"/>
    <cellStyle name="Currency 3 2 3 2 3 5" xfId="18144" xr:uid="{5E6F91A9-D0C9-4175-A7DE-D454F8B4C08E}"/>
    <cellStyle name="Currency 3 2 3 2 3 6" xfId="26591" xr:uid="{2588B9A4-FBEE-438D-B79A-0104E6E73AA3}"/>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FB8F62B1-DFF4-4322-8FEA-6644331763B7}"/>
    <cellStyle name="Currency 3 2 3 2 4 2 2 3" xfId="24919" xr:uid="{B68E8574-8A60-43D5-B28E-D169A5D1C98C}"/>
    <cellStyle name="Currency 3 2 3 2 4 2 2 4" xfId="33366" xr:uid="{5445A6E8-4795-4E23-AC43-FE673602B1A6}"/>
    <cellStyle name="Currency 3 2 3 2 4 2 3" xfId="12254" xr:uid="{41A5C230-5315-46C6-BD87-D8EAB8AAFEAD}"/>
    <cellStyle name="Currency 3 2 3 2 4 2 4" xfId="20702" xr:uid="{B1B0B08C-27AB-4314-8821-34EBF89C323B}"/>
    <cellStyle name="Currency 3 2 3 2 4 2 5" xfId="29149" xr:uid="{4EC6E3ED-7279-486B-97AE-50B61844B2BD}"/>
    <cellStyle name="Currency 3 2 3 2 4 3" xfId="5877" xr:uid="{00000000-0005-0000-0000-00000C0B0000}"/>
    <cellStyle name="Currency 3 2 3 2 4 3 2" xfId="14327" xr:uid="{DE51508A-AF9A-4551-8804-7057014C3557}"/>
    <cellStyle name="Currency 3 2 3 2 4 3 3" xfId="22774" xr:uid="{EFC18D77-3352-4C99-B38E-036940FC1CAA}"/>
    <cellStyle name="Currency 3 2 3 2 4 3 4" xfId="31221" xr:uid="{8F5DE5FB-30E9-4CA7-8D18-A4B86D2F7B4B}"/>
    <cellStyle name="Currency 3 2 3 2 4 4" xfId="10109" xr:uid="{29B40B22-EAFE-42E3-8CDA-71A7511C2162}"/>
    <cellStyle name="Currency 3 2 3 2 4 5" xfId="18557" xr:uid="{65D2AC71-6CD7-4864-9A84-3105ADFF161B}"/>
    <cellStyle name="Currency 3 2 3 2 4 6" xfId="27004" xr:uid="{CD267264-22CD-4281-B948-B34CCF659117}"/>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D3F727B9-C7E1-47F0-8697-5A81489E8ADF}"/>
    <cellStyle name="Currency 3 2 3 2 5 2 2 3" xfId="25332" xr:uid="{CD8D2B14-1584-4FFD-8893-00499462146E}"/>
    <cellStyle name="Currency 3 2 3 2 5 2 2 4" xfId="33779" xr:uid="{304BFEC9-AF92-4687-B259-D311187C573F}"/>
    <cellStyle name="Currency 3 2 3 2 5 2 3" xfId="12667" xr:uid="{999DB2B3-F586-48BD-86B6-573DD9DF8EA6}"/>
    <cellStyle name="Currency 3 2 3 2 5 2 4" xfId="21115" xr:uid="{5672FBEB-59E1-4995-A217-994261DF6217}"/>
    <cellStyle name="Currency 3 2 3 2 5 2 5" xfId="29562" xr:uid="{4EC2BFD3-98A9-4649-B4DE-1565F22B4B56}"/>
    <cellStyle name="Currency 3 2 3 2 5 3" xfId="6290" xr:uid="{00000000-0005-0000-0000-0000100B0000}"/>
    <cellStyle name="Currency 3 2 3 2 5 3 2" xfId="14740" xr:uid="{5D8CE752-B6FD-40AD-860C-CF43C2F6DADC}"/>
    <cellStyle name="Currency 3 2 3 2 5 3 3" xfId="23187" xr:uid="{C8D5D105-532A-4693-906A-C6A419D6F01E}"/>
    <cellStyle name="Currency 3 2 3 2 5 3 4" xfId="31634" xr:uid="{49E65D8B-32CD-4DFA-8B1B-6D73429BF79D}"/>
    <cellStyle name="Currency 3 2 3 2 5 4" xfId="10522" xr:uid="{2D18248D-ABE7-4669-A46F-7865B216B7D6}"/>
    <cellStyle name="Currency 3 2 3 2 5 5" xfId="18970" xr:uid="{00F163C3-EF91-461B-B79C-E03F36B1A3BF}"/>
    <cellStyle name="Currency 3 2 3 2 5 6" xfId="27417" xr:uid="{DE39E4DE-2D1D-4175-BA73-C73E8CC11131}"/>
    <cellStyle name="Currency 3 2 3 2 6" xfId="2419" xr:uid="{00000000-0005-0000-0000-0000110B0000}"/>
    <cellStyle name="Currency 3 2 3 2 6 2" xfId="6703" xr:uid="{00000000-0005-0000-0000-0000120B0000}"/>
    <cellStyle name="Currency 3 2 3 2 6 2 2" xfId="15153" xr:uid="{92EA149B-AC05-4E2D-B2DB-58618C2AD89D}"/>
    <cellStyle name="Currency 3 2 3 2 6 2 3" xfId="23600" xr:uid="{40FF4B6C-78DB-4EDD-AFE6-426FF64F668C}"/>
    <cellStyle name="Currency 3 2 3 2 6 2 4" xfId="32047" xr:uid="{BF695AB9-9520-4B27-BBBF-135872EEB865}"/>
    <cellStyle name="Currency 3 2 3 2 6 3" xfId="10935" xr:uid="{834E0BD9-DAAE-48CD-B4E9-42A5297A1658}"/>
    <cellStyle name="Currency 3 2 3 2 6 4" xfId="19383" xr:uid="{1A79510C-79C4-416E-86BB-4DE695B87E64}"/>
    <cellStyle name="Currency 3 2 3 2 6 5" xfId="27830" xr:uid="{A53B1327-D67E-4CF6-8FC0-248011A1417F}"/>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0BA0A778-5B56-4A89-A2B6-2B367434D789}"/>
    <cellStyle name="Currency 3 2 3 2 8 2 3" xfId="23917" xr:uid="{532CD89E-A7F8-4DBD-BA06-239E886F5B47}"/>
    <cellStyle name="Currency 3 2 3 2 8 2 4" xfId="32364" xr:uid="{1044F682-C339-4A02-954F-114A28A8ED66}"/>
    <cellStyle name="Currency 3 2 3 2 8 3" xfId="11252" xr:uid="{D451A9E3-9CEE-43B0-B551-A3B9CB13B8F7}"/>
    <cellStyle name="Currency 3 2 3 2 8 4" xfId="19700" xr:uid="{1BA177B2-DCEA-4319-91E6-D65FDD06920F}"/>
    <cellStyle name="Currency 3 2 3 2 8 5" xfId="28147" xr:uid="{829C5BB4-EA3E-4940-A03E-91F18FCA4ED8}"/>
    <cellStyle name="Currency 3 2 3 2 9" xfId="4637" xr:uid="{00000000-0005-0000-0000-0000160B0000}"/>
    <cellStyle name="Currency 3 2 3 2 9 2" xfId="13087" xr:uid="{63417BCE-36C9-4B70-A2B3-010D01AA1371}"/>
    <cellStyle name="Currency 3 2 3 2 9 3" xfId="21534" xr:uid="{3191D017-FCE4-4923-8644-274878E81A78}"/>
    <cellStyle name="Currency 3 2 3 2 9 4" xfId="29981" xr:uid="{BF529E2D-45EB-4A27-833D-FB0F2523A4DA}"/>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178130C1-1FCB-4251-8C1C-11408E34C5EA}"/>
    <cellStyle name="Currency 3 2 3 3 2 2 3" xfId="24092" xr:uid="{12F83704-AD2C-4FA7-B87B-234ABBD92EF7}"/>
    <cellStyle name="Currency 3 2 3 3 2 2 4" xfId="32539" xr:uid="{8A797116-5A29-4E70-B877-54DAD3DAA8DB}"/>
    <cellStyle name="Currency 3 2 3 3 2 3" xfId="11427" xr:uid="{D75FE018-8050-45F5-A0DB-5E0F4ECC7E11}"/>
    <cellStyle name="Currency 3 2 3 3 2 4" xfId="19875" xr:uid="{06055D2B-77B5-4028-9BAE-70FD85AAB124}"/>
    <cellStyle name="Currency 3 2 3 3 2 5" xfId="28322" xr:uid="{37C8F9C4-B822-4E9E-99BC-22407EE9A515}"/>
    <cellStyle name="Currency 3 2 3 3 3" xfId="5050" xr:uid="{00000000-0005-0000-0000-00001A0B0000}"/>
    <cellStyle name="Currency 3 2 3 3 3 2" xfId="13500" xr:uid="{8D258180-2A1E-422E-B124-94A7C6F1F9F6}"/>
    <cellStyle name="Currency 3 2 3 3 3 3" xfId="21947" xr:uid="{EC4FB948-D415-40C1-BA1D-56BF85B4855E}"/>
    <cellStyle name="Currency 3 2 3 3 3 4" xfId="30394" xr:uid="{0E481DE6-8076-48A6-93CA-568EF9ACF150}"/>
    <cellStyle name="Currency 3 2 3 3 4" xfId="9282" xr:uid="{1EA1B0DB-D936-4963-A303-D70E7461964A}"/>
    <cellStyle name="Currency 3 2 3 3 5" xfId="17730" xr:uid="{402DAF2E-5389-4DC6-B9FE-3363FF6FFC1D}"/>
    <cellStyle name="Currency 3 2 3 3 6" xfId="26177" xr:uid="{77FF0204-C372-4C35-BF06-900AD5080CB0}"/>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97AB7398-180F-4D03-9515-9F527580416D}"/>
    <cellStyle name="Currency 3 2 3 4 2 2 3" xfId="24505" xr:uid="{0CC01C0F-5246-4E8B-ADA9-3F24E7DF6B7A}"/>
    <cellStyle name="Currency 3 2 3 4 2 2 4" xfId="32952" xr:uid="{E45D1063-A024-470E-A3AD-8B13AF9D9756}"/>
    <cellStyle name="Currency 3 2 3 4 2 3" xfId="11840" xr:uid="{2148CE9E-59D4-4CFB-92C7-4B80410C7B9A}"/>
    <cellStyle name="Currency 3 2 3 4 2 4" xfId="20288" xr:uid="{04531983-978F-4642-8AB6-3C02FF8188EC}"/>
    <cellStyle name="Currency 3 2 3 4 2 5" xfId="28735" xr:uid="{B2819CA4-25E0-4A5B-BAB3-C8AB832909E9}"/>
    <cellStyle name="Currency 3 2 3 4 3" xfId="5463" xr:uid="{00000000-0005-0000-0000-00001E0B0000}"/>
    <cellStyle name="Currency 3 2 3 4 3 2" xfId="13913" xr:uid="{354B0524-EB62-4227-B7EA-A4CD887DBDDC}"/>
    <cellStyle name="Currency 3 2 3 4 3 3" xfId="22360" xr:uid="{EB616689-7AAC-44AF-809A-8AF632503FFB}"/>
    <cellStyle name="Currency 3 2 3 4 3 4" xfId="30807" xr:uid="{C6B8D127-7BE9-4AC6-83ED-3CEFD06E4135}"/>
    <cellStyle name="Currency 3 2 3 4 4" xfId="9695" xr:uid="{7ED121AC-7295-4997-93C3-724CBC20AA81}"/>
    <cellStyle name="Currency 3 2 3 4 5" xfId="18143" xr:uid="{CB275603-EED2-4D40-8107-570777A97FBD}"/>
    <cellStyle name="Currency 3 2 3 4 6" xfId="26590" xr:uid="{68708D2E-24A1-460D-ACF9-05B2C50A4033}"/>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749EEC53-5164-4042-BE56-E986246CD0C3}"/>
    <cellStyle name="Currency 3 2 3 5 2 2 3" xfId="24918" xr:uid="{67FB22C9-3745-431E-8BC6-DD79D109A26D}"/>
    <cellStyle name="Currency 3 2 3 5 2 2 4" xfId="33365" xr:uid="{B2DBC28F-E1B5-4F1B-8333-A6DF3AC76831}"/>
    <cellStyle name="Currency 3 2 3 5 2 3" xfId="12253" xr:uid="{1911F767-135C-47BB-A471-F0CA0D8E9604}"/>
    <cellStyle name="Currency 3 2 3 5 2 4" xfId="20701" xr:uid="{D1112EE8-55F2-4D78-9F32-475FF1908B78}"/>
    <cellStyle name="Currency 3 2 3 5 2 5" xfId="29148" xr:uid="{48B3D729-EA64-4714-88F2-A559325307F9}"/>
    <cellStyle name="Currency 3 2 3 5 3" xfId="5876" xr:uid="{00000000-0005-0000-0000-0000220B0000}"/>
    <cellStyle name="Currency 3 2 3 5 3 2" xfId="14326" xr:uid="{3E660533-35FB-485E-BD83-93ABBA5795AF}"/>
    <cellStyle name="Currency 3 2 3 5 3 3" xfId="22773" xr:uid="{DEF3A8EC-1BC7-46CF-ABD4-D52C785A0D11}"/>
    <cellStyle name="Currency 3 2 3 5 3 4" xfId="31220" xr:uid="{020A39C8-2615-4378-BD9E-68500AC7359A}"/>
    <cellStyle name="Currency 3 2 3 5 4" xfId="10108" xr:uid="{A70A0EAE-D935-43E9-9436-F27ED0EF23AC}"/>
    <cellStyle name="Currency 3 2 3 5 5" xfId="18556" xr:uid="{9673F623-CC26-4027-A067-8BCD3153C4E0}"/>
    <cellStyle name="Currency 3 2 3 5 6" xfId="27003" xr:uid="{2A8500CE-98C6-4894-B00F-BF0AB004C244}"/>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B036093B-6A60-4C2A-8362-497DFCF1D846}"/>
    <cellStyle name="Currency 3 2 3 6 2 2 3" xfId="25331" xr:uid="{56E73E33-01C1-4E66-90DB-5E65263157B9}"/>
    <cellStyle name="Currency 3 2 3 6 2 2 4" xfId="33778" xr:uid="{4672675C-2BB8-4876-8B71-BC329A64E306}"/>
    <cellStyle name="Currency 3 2 3 6 2 3" xfId="12666" xr:uid="{AABA6A71-9168-43FD-B750-737FE014725B}"/>
    <cellStyle name="Currency 3 2 3 6 2 4" xfId="21114" xr:uid="{CA0589FC-27FF-43AC-8117-8144E8523B43}"/>
    <cellStyle name="Currency 3 2 3 6 2 5" xfId="29561" xr:uid="{84701BCA-EF18-4A99-9E1F-1AD24F09B948}"/>
    <cellStyle name="Currency 3 2 3 6 3" xfId="6289" xr:uid="{00000000-0005-0000-0000-0000260B0000}"/>
    <cellStyle name="Currency 3 2 3 6 3 2" xfId="14739" xr:uid="{D2BE0F70-5CA7-4C6D-A636-68D28EC468C1}"/>
    <cellStyle name="Currency 3 2 3 6 3 3" xfId="23186" xr:uid="{C551D598-95D9-4992-B171-AA5B5713452A}"/>
    <cellStyle name="Currency 3 2 3 6 3 4" xfId="31633" xr:uid="{048B9CDC-C2DC-407E-903E-2E6BE4005384}"/>
    <cellStyle name="Currency 3 2 3 6 4" xfId="10521" xr:uid="{6F7FE1E3-8950-4E23-989E-CDFFD46B4454}"/>
    <cellStyle name="Currency 3 2 3 6 5" xfId="18969" xr:uid="{7695BE1A-46D3-496C-8597-058A162780C0}"/>
    <cellStyle name="Currency 3 2 3 6 6" xfId="27416" xr:uid="{3EE57140-D106-4E7F-9DE0-B31AFD6D2554}"/>
    <cellStyle name="Currency 3 2 3 7" xfId="2418" xr:uid="{00000000-0005-0000-0000-0000270B0000}"/>
    <cellStyle name="Currency 3 2 3 7 2" xfId="6702" xr:uid="{00000000-0005-0000-0000-0000280B0000}"/>
    <cellStyle name="Currency 3 2 3 7 2 2" xfId="15152" xr:uid="{9BE849BC-D673-4851-B9F8-544CFAB4684E}"/>
    <cellStyle name="Currency 3 2 3 7 2 3" xfId="23599" xr:uid="{106F1D71-B673-424F-A5F0-F8C808EBC0C3}"/>
    <cellStyle name="Currency 3 2 3 7 2 4" xfId="32046" xr:uid="{58B3695C-CC39-4439-9E5B-8F699861E78F}"/>
    <cellStyle name="Currency 3 2 3 7 3" xfId="10934" xr:uid="{B46A212F-8402-4B0B-AB3E-928287441D11}"/>
    <cellStyle name="Currency 3 2 3 7 4" xfId="19382" xr:uid="{E845AB4F-4222-4136-B9EA-0E5BEB543DB1}"/>
    <cellStyle name="Currency 3 2 3 7 5" xfId="27829" xr:uid="{E3A8962D-5856-4D3A-8961-0B916E3A5160}"/>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03FF174E-A0E9-46EA-87D8-9E76EF976F02}"/>
    <cellStyle name="Currency 3 2 3 9 2 3" xfId="23916" xr:uid="{9A0777A1-49E2-41BA-A5B3-E24F39558058}"/>
    <cellStyle name="Currency 3 2 3 9 2 4" xfId="32363" xr:uid="{8C29DD40-1D82-4F0A-8185-26982B1FD130}"/>
    <cellStyle name="Currency 3 2 3 9 3" xfId="11251" xr:uid="{4845BDB8-41DD-4A40-AE2B-4479C0A32C30}"/>
    <cellStyle name="Currency 3 2 3 9 4" xfId="19699" xr:uid="{035FB5AE-6D70-4098-94DE-91F897922906}"/>
    <cellStyle name="Currency 3 2 3 9 5" xfId="28146" xr:uid="{DD6EFC68-2E98-4925-AF75-350FA1A1B0F8}"/>
    <cellStyle name="Currency 3 2 4" xfId="184" xr:uid="{00000000-0005-0000-0000-00002C0B0000}"/>
    <cellStyle name="Currency 3 2 4 10" xfId="8870" xr:uid="{7B99848C-0B99-413B-9932-B46D6FFD3399}"/>
    <cellStyle name="Currency 3 2 4 11" xfId="17318" xr:uid="{C60B900A-DB4A-4D08-9B4A-6BE0FE9687FD}"/>
    <cellStyle name="Currency 3 2 4 12" xfId="25765" xr:uid="{3E29CA99-812E-4811-ADC7-C2390D3CCD52}"/>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17EBE246-9BB1-47EA-AAB0-190F75F8CD82}"/>
    <cellStyle name="Currency 3 2 4 2 2 2 3" xfId="24094" xr:uid="{F3590B53-04F6-4E37-B6D0-38A99F7A2199}"/>
    <cellStyle name="Currency 3 2 4 2 2 2 4" xfId="32541" xr:uid="{4D057486-ED0F-4332-87CF-38A46C496DA9}"/>
    <cellStyle name="Currency 3 2 4 2 2 3" xfId="11429" xr:uid="{5E321A32-A47A-4E8A-91CE-06B400CE6C9E}"/>
    <cellStyle name="Currency 3 2 4 2 2 4" xfId="19877" xr:uid="{7AEEDCE8-0256-43C1-9A16-5B63D0A5569E}"/>
    <cellStyle name="Currency 3 2 4 2 2 5" xfId="28324" xr:uid="{F43EAD69-632D-4DE8-A6EE-3998700B9E20}"/>
    <cellStyle name="Currency 3 2 4 2 3" xfId="5052" xr:uid="{00000000-0005-0000-0000-0000300B0000}"/>
    <cellStyle name="Currency 3 2 4 2 3 2" xfId="13502" xr:uid="{C15B18C9-BC53-4529-B664-0D5DBEB10567}"/>
    <cellStyle name="Currency 3 2 4 2 3 3" xfId="21949" xr:uid="{A7D4C49B-EC49-43BB-80E7-30FF2B05D036}"/>
    <cellStyle name="Currency 3 2 4 2 3 4" xfId="30396" xr:uid="{39F448F0-A733-4994-8992-BF85E2785196}"/>
    <cellStyle name="Currency 3 2 4 2 4" xfId="9284" xr:uid="{FF99DCE5-853A-4A48-86AE-3A3AC94E0CD2}"/>
    <cellStyle name="Currency 3 2 4 2 5" xfId="17732" xr:uid="{20EF27C3-13AD-416A-89ED-60821B158A48}"/>
    <cellStyle name="Currency 3 2 4 2 6" xfId="26179" xr:uid="{FD7FB05E-AE54-4B68-91CB-B9552C794A9A}"/>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BAB97358-2CA5-4245-8A7B-1619315F383A}"/>
    <cellStyle name="Currency 3 2 4 3 2 2 3" xfId="24507" xr:uid="{CBB4ACF1-FC1B-4DB9-983A-6A23633580FE}"/>
    <cellStyle name="Currency 3 2 4 3 2 2 4" xfId="32954" xr:uid="{7068A9F6-B164-4EEC-847A-B745EDD41152}"/>
    <cellStyle name="Currency 3 2 4 3 2 3" xfId="11842" xr:uid="{1DF75E67-BFB1-41E9-8AFE-5203D7FE68B1}"/>
    <cellStyle name="Currency 3 2 4 3 2 4" xfId="20290" xr:uid="{DD289939-BAF4-4269-AC11-D3231C094F36}"/>
    <cellStyle name="Currency 3 2 4 3 2 5" xfId="28737" xr:uid="{BB69138E-A2E2-43FB-A12E-1A54E3F35EAE}"/>
    <cellStyle name="Currency 3 2 4 3 3" xfId="5465" xr:uid="{00000000-0005-0000-0000-0000340B0000}"/>
    <cellStyle name="Currency 3 2 4 3 3 2" xfId="13915" xr:uid="{C45BB73F-CD8B-4C8B-8A03-935D298CAC5B}"/>
    <cellStyle name="Currency 3 2 4 3 3 3" xfId="22362" xr:uid="{3FDDABE5-F65D-452C-A077-E9468D1EF4E4}"/>
    <cellStyle name="Currency 3 2 4 3 3 4" xfId="30809" xr:uid="{3A9CBA62-F74A-4A9B-9EC2-6292D4ED2596}"/>
    <cellStyle name="Currency 3 2 4 3 4" xfId="9697" xr:uid="{30D406C5-DF6A-4840-B2DE-F71E9DA5DA92}"/>
    <cellStyle name="Currency 3 2 4 3 5" xfId="18145" xr:uid="{F9BDF149-2EF2-4B80-8BF2-0F194AEDAEA9}"/>
    <cellStyle name="Currency 3 2 4 3 6" xfId="26592" xr:uid="{BFCECF43-EFF2-428B-AB2B-F20F6B22499D}"/>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19BF8781-AEF4-4A43-8C46-7B64D3D500E0}"/>
    <cellStyle name="Currency 3 2 4 4 2 2 3" xfId="24920" xr:uid="{FDAF7233-D78D-4003-B78E-0E4FC1E6E937}"/>
    <cellStyle name="Currency 3 2 4 4 2 2 4" xfId="33367" xr:uid="{187D7AD2-4A3F-4803-97EE-B29DCB96FB95}"/>
    <cellStyle name="Currency 3 2 4 4 2 3" xfId="12255" xr:uid="{5BA8B757-ABAC-49F9-A838-782C2E68E304}"/>
    <cellStyle name="Currency 3 2 4 4 2 4" xfId="20703" xr:uid="{FADC9362-4BB1-49F3-9E86-332029F2E7EC}"/>
    <cellStyle name="Currency 3 2 4 4 2 5" xfId="29150" xr:uid="{A7BC352F-D282-4A34-AF10-3199E178E6BA}"/>
    <cellStyle name="Currency 3 2 4 4 3" xfId="5878" xr:uid="{00000000-0005-0000-0000-0000380B0000}"/>
    <cellStyle name="Currency 3 2 4 4 3 2" xfId="14328" xr:uid="{A509017D-48DC-4213-897C-DA9EC2607260}"/>
    <cellStyle name="Currency 3 2 4 4 3 3" xfId="22775" xr:uid="{DBA2A512-69A3-40F5-897D-DB018ACE7011}"/>
    <cellStyle name="Currency 3 2 4 4 3 4" xfId="31222" xr:uid="{E709DC9E-2245-427B-B1B4-30675E29C504}"/>
    <cellStyle name="Currency 3 2 4 4 4" xfId="10110" xr:uid="{B17B1A37-1CB8-4B56-9474-FA8D32E2293F}"/>
    <cellStyle name="Currency 3 2 4 4 5" xfId="18558" xr:uid="{3605789D-29D0-490D-BF89-451D10FFA520}"/>
    <cellStyle name="Currency 3 2 4 4 6" xfId="27005" xr:uid="{A361626B-5217-4489-ACDD-C84D06B5C195}"/>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1D6AF1EB-07C0-40F8-9683-4B15AFBE7833}"/>
    <cellStyle name="Currency 3 2 4 5 2 2 3" xfId="25333" xr:uid="{34739B31-AF9E-4E4B-BA0C-518F3A9F7E73}"/>
    <cellStyle name="Currency 3 2 4 5 2 2 4" xfId="33780" xr:uid="{8D6B6B9F-8B20-416A-AE14-BB2411F8AD92}"/>
    <cellStyle name="Currency 3 2 4 5 2 3" xfId="12668" xr:uid="{7275658B-C061-465E-9A8C-A48B19B1D734}"/>
    <cellStyle name="Currency 3 2 4 5 2 4" xfId="21116" xr:uid="{FA0FBA69-EE9C-4712-8D74-A1DE5A8C3537}"/>
    <cellStyle name="Currency 3 2 4 5 2 5" xfId="29563" xr:uid="{6AB9F2D8-B8D0-42BC-B95A-6F1E8B3D17A7}"/>
    <cellStyle name="Currency 3 2 4 5 3" xfId="6291" xr:uid="{00000000-0005-0000-0000-00003C0B0000}"/>
    <cellStyle name="Currency 3 2 4 5 3 2" xfId="14741" xr:uid="{1FE6B420-DA63-4492-A57E-3A0684F226B9}"/>
    <cellStyle name="Currency 3 2 4 5 3 3" xfId="23188" xr:uid="{A95AB457-DCC7-4A09-9C12-E970ABDF4295}"/>
    <cellStyle name="Currency 3 2 4 5 3 4" xfId="31635" xr:uid="{953841D5-1E43-42C4-99EA-D682A711943D}"/>
    <cellStyle name="Currency 3 2 4 5 4" xfId="10523" xr:uid="{1B9AD2B4-B5A7-4057-A6CA-135FCD8430CE}"/>
    <cellStyle name="Currency 3 2 4 5 5" xfId="18971" xr:uid="{B5114526-55AA-4631-9F4A-727B36E5B5C1}"/>
    <cellStyle name="Currency 3 2 4 5 6" xfId="27418" xr:uid="{A9D8B1FD-0668-4D53-8160-DBD53ED8B949}"/>
    <cellStyle name="Currency 3 2 4 6" xfId="2420" xr:uid="{00000000-0005-0000-0000-00003D0B0000}"/>
    <cellStyle name="Currency 3 2 4 6 2" xfId="6704" xr:uid="{00000000-0005-0000-0000-00003E0B0000}"/>
    <cellStyle name="Currency 3 2 4 6 2 2" xfId="15154" xr:uid="{C4888C72-2D52-418C-BDFD-0739D5DD70BB}"/>
    <cellStyle name="Currency 3 2 4 6 2 3" xfId="23601" xr:uid="{430051DC-2CF0-4B39-A8A1-E00965B2F5F9}"/>
    <cellStyle name="Currency 3 2 4 6 2 4" xfId="32048" xr:uid="{9EFCAF26-DE82-4AD4-AFD4-C0D72E2BA6A1}"/>
    <cellStyle name="Currency 3 2 4 6 3" xfId="10936" xr:uid="{A3C0C789-A0EA-42E0-9C6D-D1DD5C83E200}"/>
    <cellStyle name="Currency 3 2 4 6 4" xfId="19384" xr:uid="{85FB2F5E-AC46-4195-831C-32513B3C4254}"/>
    <cellStyle name="Currency 3 2 4 6 5" xfId="27831" xr:uid="{FAAA7F53-2219-4785-891F-4F7C2704C72B}"/>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716E1C17-A94D-4CCB-BA2D-60D6442A5611}"/>
    <cellStyle name="Currency 3 2 4 8 2 3" xfId="23918" xr:uid="{B20B199B-7901-40DD-9563-7F69F4CAE059}"/>
    <cellStyle name="Currency 3 2 4 8 2 4" xfId="32365" xr:uid="{CA079312-8DB0-4362-872A-E12988C43D77}"/>
    <cellStyle name="Currency 3 2 4 8 3" xfId="11253" xr:uid="{4F4C99EB-C37C-4C66-AB7B-21921CE0FDA4}"/>
    <cellStyle name="Currency 3 2 4 8 4" xfId="19701" xr:uid="{046964A7-14E3-48E2-BE95-62899223CC38}"/>
    <cellStyle name="Currency 3 2 4 8 5" xfId="28148" xr:uid="{AD89F7AF-4EFA-4C97-8C9E-2BC89213AA89}"/>
    <cellStyle name="Currency 3 2 4 9" xfId="4638" xr:uid="{00000000-0005-0000-0000-0000420B0000}"/>
    <cellStyle name="Currency 3 2 4 9 2" xfId="13088" xr:uid="{B7186D61-1AC8-4377-B0AA-30284A9D52E0}"/>
    <cellStyle name="Currency 3 2 4 9 3" xfId="21535" xr:uid="{7DF900B1-0608-4DA9-B676-A1AC4AEB0589}"/>
    <cellStyle name="Currency 3 2 4 9 4" xfId="29982" xr:uid="{369BB916-BFB1-4749-9359-6677C7DC56FB}"/>
    <cellStyle name="Currency 3 2 5" xfId="185" xr:uid="{00000000-0005-0000-0000-0000430B0000}"/>
    <cellStyle name="Currency 3 2 5 10" xfId="8871" xr:uid="{B6211504-933C-41FB-8C6D-3DC2666D5394}"/>
    <cellStyle name="Currency 3 2 5 11" xfId="17319" xr:uid="{4614BDB4-5D15-4038-93F8-A285DAD407F6}"/>
    <cellStyle name="Currency 3 2 5 12" xfId="25766" xr:uid="{C955D4F5-6EA5-43C6-94B7-8D662088A3EA}"/>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C3C94608-0619-4F82-AE53-898A9DCFF64C}"/>
    <cellStyle name="Currency 3 2 5 2 2 2 3" xfId="24095" xr:uid="{D18A7A03-E087-4CC7-9250-0F50C09A7C57}"/>
    <cellStyle name="Currency 3 2 5 2 2 2 4" xfId="32542" xr:uid="{B3F26AEF-D9C0-48EC-86BD-D9887C3A811B}"/>
    <cellStyle name="Currency 3 2 5 2 2 3" xfId="11430" xr:uid="{5543BBD3-E26D-416E-911A-6E7C3C8A64F2}"/>
    <cellStyle name="Currency 3 2 5 2 2 4" xfId="19878" xr:uid="{E48E70A2-CE5E-4386-860A-2A335F426122}"/>
    <cellStyle name="Currency 3 2 5 2 2 5" xfId="28325" xr:uid="{7170CA68-8ABA-48C5-B863-A1B3EC703392}"/>
    <cellStyle name="Currency 3 2 5 2 3" xfId="5053" xr:uid="{00000000-0005-0000-0000-0000470B0000}"/>
    <cellStyle name="Currency 3 2 5 2 3 2" xfId="13503" xr:uid="{187DD009-2CCE-421E-8632-7DE90A6EE741}"/>
    <cellStyle name="Currency 3 2 5 2 3 3" xfId="21950" xr:uid="{36F29252-0E46-450E-BCAF-FDA32FF54576}"/>
    <cellStyle name="Currency 3 2 5 2 3 4" xfId="30397" xr:uid="{63211361-90E1-46C4-B52E-1E711184EE58}"/>
    <cellStyle name="Currency 3 2 5 2 4" xfId="9285" xr:uid="{A2891011-6C68-4210-9AE0-177E63EDD525}"/>
    <cellStyle name="Currency 3 2 5 2 5" xfId="17733" xr:uid="{7BD32625-3785-4C89-AC0A-0A29345885EC}"/>
    <cellStyle name="Currency 3 2 5 2 6" xfId="26180" xr:uid="{66FCC112-0FFE-411A-9EAA-083A41B08D6D}"/>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CF065384-DC71-475D-98A2-9A95D4F12BE3}"/>
    <cellStyle name="Currency 3 2 5 3 2 2 3" xfId="24508" xr:uid="{C9F5A381-E300-4BEF-A48B-D6687503D5E2}"/>
    <cellStyle name="Currency 3 2 5 3 2 2 4" xfId="32955" xr:uid="{11BADDC1-08DB-45F0-AD75-328BBCB9C374}"/>
    <cellStyle name="Currency 3 2 5 3 2 3" xfId="11843" xr:uid="{9D2D683F-1856-4B2C-91F5-5632209014E7}"/>
    <cellStyle name="Currency 3 2 5 3 2 4" xfId="20291" xr:uid="{F81B7010-204E-4073-AE6E-1CC4BFAB32AC}"/>
    <cellStyle name="Currency 3 2 5 3 2 5" xfId="28738" xr:uid="{EADA140D-BF04-4C86-86FF-906F524BCC63}"/>
    <cellStyle name="Currency 3 2 5 3 3" xfId="5466" xr:uid="{00000000-0005-0000-0000-00004B0B0000}"/>
    <cellStyle name="Currency 3 2 5 3 3 2" xfId="13916" xr:uid="{78B9597F-E376-48AB-BF81-BD4FDBCEDB90}"/>
    <cellStyle name="Currency 3 2 5 3 3 3" xfId="22363" xr:uid="{7EF1D41F-91D5-4DB0-BDEE-8483A41B7A48}"/>
    <cellStyle name="Currency 3 2 5 3 3 4" xfId="30810" xr:uid="{C67AE9FC-3EC9-4978-A187-B8C67FD2D92F}"/>
    <cellStyle name="Currency 3 2 5 3 4" xfId="9698" xr:uid="{BF2D2CEC-3057-46BE-90C4-937C302DDF0E}"/>
    <cellStyle name="Currency 3 2 5 3 5" xfId="18146" xr:uid="{63796897-19B7-4CD9-96FF-E9FF646D1A46}"/>
    <cellStyle name="Currency 3 2 5 3 6" xfId="26593" xr:uid="{E08F4297-00F6-4FC2-8978-789FE0E7E65C}"/>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1CEA8FD0-9822-46E9-BC11-3EBCAD9614D3}"/>
    <cellStyle name="Currency 3 2 5 4 2 2 3" xfId="24921" xr:uid="{35CE6F13-E7F1-4FA1-B75F-AA6213078327}"/>
    <cellStyle name="Currency 3 2 5 4 2 2 4" xfId="33368" xr:uid="{26467E85-2820-42F8-8E1E-992509A33E2A}"/>
    <cellStyle name="Currency 3 2 5 4 2 3" xfId="12256" xr:uid="{6CD0518A-07A0-451F-B97C-B1181DFBB977}"/>
    <cellStyle name="Currency 3 2 5 4 2 4" xfId="20704" xr:uid="{27687776-378B-49F4-8692-9B7747BC9729}"/>
    <cellStyle name="Currency 3 2 5 4 2 5" xfId="29151" xr:uid="{2AD54149-DCF8-49C9-8484-91FC22B880EE}"/>
    <cellStyle name="Currency 3 2 5 4 3" xfId="5879" xr:uid="{00000000-0005-0000-0000-00004F0B0000}"/>
    <cellStyle name="Currency 3 2 5 4 3 2" xfId="14329" xr:uid="{C9C96E13-79F0-4D4A-BAE8-0FE6F7D9D5DA}"/>
    <cellStyle name="Currency 3 2 5 4 3 3" xfId="22776" xr:uid="{BA8C53F8-F83E-47D6-9B1E-210963430D05}"/>
    <cellStyle name="Currency 3 2 5 4 3 4" xfId="31223" xr:uid="{53A92179-7ABB-480A-848C-0871455CB3A9}"/>
    <cellStyle name="Currency 3 2 5 4 4" xfId="10111" xr:uid="{15A7FA6E-F2F1-4113-B883-C4C2F4ACEEB7}"/>
    <cellStyle name="Currency 3 2 5 4 5" xfId="18559" xr:uid="{0A8D2D7F-24C9-4A87-B24C-95C0A851C576}"/>
    <cellStyle name="Currency 3 2 5 4 6" xfId="27006" xr:uid="{F4B7271E-5E44-4AA0-B923-98670546DF9D}"/>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DA7E98EC-45A4-49C1-8CBD-665FA614BF52}"/>
    <cellStyle name="Currency 3 2 5 5 2 2 3" xfId="25334" xr:uid="{7998B742-A836-4FC9-9BF0-D048E08A39CF}"/>
    <cellStyle name="Currency 3 2 5 5 2 2 4" xfId="33781" xr:uid="{EDE0A68A-5E9B-4218-8D0A-84D71A035F8D}"/>
    <cellStyle name="Currency 3 2 5 5 2 3" xfId="12669" xr:uid="{B4BDE6D6-8DC6-42ED-82FF-E11CED2AEEF5}"/>
    <cellStyle name="Currency 3 2 5 5 2 4" xfId="21117" xr:uid="{81BE0077-5BBA-4A29-90A0-B8CAA65E5554}"/>
    <cellStyle name="Currency 3 2 5 5 2 5" xfId="29564" xr:uid="{7D4302B5-834E-4312-A39E-B27699004118}"/>
    <cellStyle name="Currency 3 2 5 5 3" xfId="6292" xr:uid="{00000000-0005-0000-0000-0000530B0000}"/>
    <cellStyle name="Currency 3 2 5 5 3 2" xfId="14742" xr:uid="{C2A4FA1E-3195-4643-9B8F-DAD0E8AC36B6}"/>
    <cellStyle name="Currency 3 2 5 5 3 3" xfId="23189" xr:uid="{74863AAA-0DE6-4F32-89FE-5163D797F34B}"/>
    <cellStyle name="Currency 3 2 5 5 3 4" xfId="31636" xr:uid="{B0D100FB-EBD2-47F4-AB39-121D2B958A9B}"/>
    <cellStyle name="Currency 3 2 5 5 4" xfId="10524" xr:uid="{978D8FA1-7D58-4979-A6E0-031F01C741F4}"/>
    <cellStyle name="Currency 3 2 5 5 5" xfId="18972" xr:uid="{867FB9DA-FAD4-40E3-9F87-F08528392D56}"/>
    <cellStyle name="Currency 3 2 5 5 6" xfId="27419" xr:uid="{9806E32A-7BC3-43A3-BCAC-54D6D359A414}"/>
    <cellStyle name="Currency 3 2 5 6" xfId="2421" xr:uid="{00000000-0005-0000-0000-0000540B0000}"/>
    <cellStyle name="Currency 3 2 5 6 2" xfId="6705" xr:uid="{00000000-0005-0000-0000-0000550B0000}"/>
    <cellStyle name="Currency 3 2 5 6 2 2" xfId="15155" xr:uid="{13E56C71-98D0-49AD-947A-E0C806BB47C4}"/>
    <cellStyle name="Currency 3 2 5 6 2 3" xfId="23602" xr:uid="{95D17C88-E493-4A3D-9E7E-E11405D4696F}"/>
    <cellStyle name="Currency 3 2 5 6 2 4" xfId="32049" xr:uid="{C8AD2264-59A8-43DF-BAF3-7E009A8295DE}"/>
    <cellStyle name="Currency 3 2 5 6 3" xfId="10937" xr:uid="{CA0B13E6-FC82-415E-B5F4-64EFCD4B1A52}"/>
    <cellStyle name="Currency 3 2 5 6 4" xfId="19385" xr:uid="{9098E69E-6D36-42C4-9742-560236FDC916}"/>
    <cellStyle name="Currency 3 2 5 6 5" xfId="27832" xr:uid="{78748773-CBD6-4E58-B46C-BDE825FE60D3}"/>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B0D9CB25-FE41-4BCD-8325-191B2DA33AC9}"/>
    <cellStyle name="Currency 3 2 5 8 2 3" xfId="23919" xr:uid="{ADB5F00F-0575-46CF-8BA1-D06B5210A1AE}"/>
    <cellStyle name="Currency 3 2 5 8 2 4" xfId="32366" xr:uid="{C7F4BF69-1041-4516-8B96-7204139365F1}"/>
    <cellStyle name="Currency 3 2 5 8 3" xfId="11254" xr:uid="{6E6C23C5-53DA-4867-BD2D-A45602189C23}"/>
    <cellStyle name="Currency 3 2 5 8 4" xfId="19702" xr:uid="{ACDD50D0-F39B-494B-B38D-2A513BC566EA}"/>
    <cellStyle name="Currency 3 2 5 8 5" xfId="28149" xr:uid="{4338BFF6-9677-493E-BDB4-6E5FEFBA1F04}"/>
    <cellStyle name="Currency 3 2 5 9" xfId="4639" xr:uid="{00000000-0005-0000-0000-0000590B0000}"/>
    <cellStyle name="Currency 3 2 5 9 2" xfId="13089" xr:uid="{0F51FF27-F17B-4C8F-B39D-43E2701F2C9A}"/>
    <cellStyle name="Currency 3 2 5 9 3" xfId="21536" xr:uid="{B4ADFD49-AB8B-489B-9C85-C85DA39C14CD}"/>
    <cellStyle name="Currency 3 2 5 9 4" xfId="29983" xr:uid="{4797FFD2-7B2B-40CC-B9A4-A74F1D805818}"/>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CBC87136-8A0D-4482-AB7B-6E6059AD3388}"/>
    <cellStyle name="Currency 5 2 2 2 10 2 3" xfId="23920" xr:uid="{120C37E7-321F-4F8A-92B9-910D9F59C1D1}"/>
    <cellStyle name="Currency 5 2 2 2 10 2 4" xfId="32367" xr:uid="{8F9EE954-931F-4A47-A395-1CC0F2E0781D}"/>
    <cellStyle name="Currency 5 2 2 2 10 3" xfId="11255" xr:uid="{D2726E8D-FEFE-4DDD-9E7D-567695E040E7}"/>
    <cellStyle name="Currency 5 2 2 2 10 4" xfId="19703" xr:uid="{38EBE5F5-D834-48D5-8AD8-C18DE8AFDAF7}"/>
    <cellStyle name="Currency 5 2 2 2 10 5" xfId="28150" xr:uid="{3A426D5B-CC43-4AED-BC03-77A9E15F430C}"/>
    <cellStyle name="Currency 5 2 2 2 11" xfId="4640" xr:uid="{00000000-0005-0000-0000-00006C0B0000}"/>
    <cellStyle name="Currency 5 2 2 2 11 2" xfId="13090" xr:uid="{FD7054D8-B719-4BBF-AD0E-5FFA5961AF7B}"/>
    <cellStyle name="Currency 5 2 2 2 11 3" xfId="21537" xr:uid="{A228F996-C313-4C0C-8FD6-CCBCD6C9CE18}"/>
    <cellStyle name="Currency 5 2 2 2 11 4" xfId="29984" xr:uid="{655D5FBC-C992-4771-AFEF-8D053CAD5996}"/>
    <cellStyle name="Currency 5 2 2 2 12" xfId="8872" xr:uid="{040BFAFD-DEF5-47B9-BE98-126167CC0A8A}"/>
    <cellStyle name="Currency 5 2 2 2 13" xfId="17320" xr:uid="{555C01AF-CC3C-4034-A2BC-F69E5800AAA8}"/>
    <cellStyle name="Currency 5 2 2 2 14" xfId="25767" xr:uid="{25721D2A-7CB6-442D-9971-C57CC051FA76}"/>
    <cellStyle name="Currency 5 2 2 2 2" xfId="197" xr:uid="{00000000-0005-0000-0000-00006D0B0000}"/>
    <cellStyle name="Currency 5 2 2 2 2 10" xfId="4641" xr:uid="{00000000-0005-0000-0000-00006E0B0000}"/>
    <cellStyle name="Currency 5 2 2 2 2 10 2" xfId="13091" xr:uid="{AEE90536-88E4-4F9B-8645-E4A90223426F}"/>
    <cellStyle name="Currency 5 2 2 2 2 10 3" xfId="21538" xr:uid="{5195F50C-AA7F-4272-B475-EF525E722A6C}"/>
    <cellStyle name="Currency 5 2 2 2 2 10 4" xfId="29985" xr:uid="{0BD38780-A3DE-4984-A888-EC2B423B5EB6}"/>
    <cellStyle name="Currency 5 2 2 2 2 11" xfId="8873" xr:uid="{8A182C7B-BC76-4550-86B4-0A45ED5E342E}"/>
    <cellStyle name="Currency 5 2 2 2 2 12" xfId="17321" xr:uid="{3F717B51-17E1-4A57-899C-8CD3047A84D9}"/>
    <cellStyle name="Currency 5 2 2 2 2 13" xfId="25768" xr:uid="{9010A43C-F0B4-4510-A627-9A238284E584}"/>
    <cellStyle name="Currency 5 2 2 2 2 2" xfId="198" xr:uid="{00000000-0005-0000-0000-00006F0B0000}"/>
    <cellStyle name="Currency 5 2 2 2 2 2 10" xfId="8874" xr:uid="{D6970237-BA2B-495C-886C-F68D5A3CC947}"/>
    <cellStyle name="Currency 5 2 2 2 2 2 11" xfId="17322" xr:uid="{DA1A8363-DC76-46E4-BBE8-94183CBD625B}"/>
    <cellStyle name="Currency 5 2 2 2 2 2 12" xfId="25769" xr:uid="{CCCD87D0-F211-44D2-BAF3-A6891EEAC15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822E5EA2-A59E-4A74-AFB2-8427085F4B54}"/>
    <cellStyle name="Currency 5 2 2 2 2 2 2 2 2 3" xfId="24098" xr:uid="{94164623-262E-4B7B-B9F2-BBDB96C23F54}"/>
    <cellStyle name="Currency 5 2 2 2 2 2 2 2 2 4" xfId="32545" xr:uid="{4F679C35-8C2D-42B3-8FDB-12543B78ED25}"/>
    <cellStyle name="Currency 5 2 2 2 2 2 2 2 3" xfId="11433" xr:uid="{8BAF58D9-3AB6-417A-9DAA-BD223460EAA0}"/>
    <cellStyle name="Currency 5 2 2 2 2 2 2 2 4" xfId="19881" xr:uid="{5216D5D4-1773-4EA0-82F8-8C93289E048D}"/>
    <cellStyle name="Currency 5 2 2 2 2 2 2 2 5" xfId="28328" xr:uid="{643F4E98-F56C-4C94-9255-A6396D2622EF}"/>
    <cellStyle name="Currency 5 2 2 2 2 2 2 3" xfId="5056" xr:uid="{00000000-0005-0000-0000-0000730B0000}"/>
    <cellStyle name="Currency 5 2 2 2 2 2 2 3 2" xfId="13506" xr:uid="{04F6E12A-196E-437E-8A4D-676A17533249}"/>
    <cellStyle name="Currency 5 2 2 2 2 2 2 3 3" xfId="21953" xr:uid="{0342FD4F-F474-4DDD-8F2D-7BF37FFC1F1B}"/>
    <cellStyle name="Currency 5 2 2 2 2 2 2 3 4" xfId="30400" xr:uid="{9074298E-96EE-4D72-AC79-10CB9E20D654}"/>
    <cellStyle name="Currency 5 2 2 2 2 2 2 4" xfId="9288" xr:uid="{035B3734-4780-424A-BAEB-6C661F118D5E}"/>
    <cellStyle name="Currency 5 2 2 2 2 2 2 5" xfId="17736" xr:uid="{6CEBF55D-DD72-4A67-AF3C-732E7BDEAA76}"/>
    <cellStyle name="Currency 5 2 2 2 2 2 2 6" xfId="26183" xr:uid="{4A2494DF-2387-4107-8014-82A3EF2DFF81}"/>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9706B2C9-1941-48CC-97BB-CB8BF0CA0467}"/>
    <cellStyle name="Currency 5 2 2 2 2 2 3 2 2 3" xfId="24511" xr:uid="{3B3B0C16-8693-4E0E-90DF-E37CA8C900BA}"/>
    <cellStyle name="Currency 5 2 2 2 2 2 3 2 2 4" xfId="32958" xr:uid="{D02C416F-5345-4271-869F-9BDAFB54C1EA}"/>
    <cellStyle name="Currency 5 2 2 2 2 2 3 2 3" xfId="11846" xr:uid="{1DBF01D4-4D72-4338-8705-0485E411FA6E}"/>
    <cellStyle name="Currency 5 2 2 2 2 2 3 2 4" xfId="20294" xr:uid="{23085814-9F6B-4A8F-8D71-1BD5293B2BCC}"/>
    <cellStyle name="Currency 5 2 2 2 2 2 3 2 5" xfId="28741" xr:uid="{B80C0D74-3881-4737-BA72-A323DA285ACD}"/>
    <cellStyle name="Currency 5 2 2 2 2 2 3 3" xfId="5469" xr:uid="{00000000-0005-0000-0000-0000770B0000}"/>
    <cellStyle name="Currency 5 2 2 2 2 2 3 3 2" xfId="13919" xr:uid="{53C18325-D90A-4115-9FED-93FA9DFB1D25}"/>
    <cellStyle name="Currency 5 2 2 2 2 2 3 3 3" xfId="22366" xr:uid="{86D13C76-5571-4968-8405-B051C756E2DE}"/>
    <cellStyle name="Currency 5 2 2 2 2 2 3 3 4" xfId="30813" xr:uid="{EB31E5CF-97D8-4851-8BD7-694C1B4D530C}"/>
    <cellStyle name="Currency 5 2 2 2 2 2 3 4" xfId="9701" xr:uid="{CA1A62D8-1443-4EF1-BBF8-E43795AEB0D9}"/>
    <cellStyle name="Currency 5 2 2 2 2 2 3 5" xfId="18149" xr:uid="{0EF03941-3C58-4ECF-8BA5-44A328AD25D0}"/>
    <cellStyle name="Currency 5 2 2 2 2 2 3 6" xfId="26596" xr:uid="{254B0F78-D4CD-4E00-93B8-586530E7B0AA}"/>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72F38FEA-35D9-4DC2-A6DE-43C46A7D0BA2}"/>
    <cellStyle name="Currency 5 2 2 2 2 2 4 2 2 3" xfId="24924" xr:uid="{F8BA4289-7629-4663-AD60-6340E89D819F}"/>
    <cellStyle name="Currency 5 2 2 2 2 2 4 2 2 4" xfId="33371" xr:uid="{C90B7B6C-D249-44B0-91FD-36A0D64DC561}"/>
    <cellStyle name="Currency 5 2 2 2 2 2 4 2 3" xfId="12259" xr:uid="{415C24AB-2A49-4DFF-AFE7-AB93AA7588F2}"/>
    <cellStyle name="Currency 5 2 2 2 2 2 4 2 4" xfId="20707" xr:uid="{1676AFC9-9F95-4C6A-A528-13EEA2213DD3}"/>
    <cellStyle name="Currency 5 2 2 2 2 2 4 2 5" xfId="29154" xr:uid="{E9E5AAB1-D328-48A2-B015-AA35DC735796}"/>
    <cellStyle name="Currency 5 2 2 2 2 2 4 3" xfId="5882" xr:uid="{00000000-0005-0000-0000-00007B0B0000}"/>
    <cellStyle name="Currency 5 2 2 2 2 2 4 3 2" xfId="14332" xr:uid="{6C59AE7D-221B-49E6-BC80-FF326192E388}"/>
    <cellStyle name="Currency 5 2 2 2 2 2 4 3 3" xfId="22779" xr:uid="{A3822149-B700-4EDD-8A18-004AEEBDC379}"/>
    <cellStyle name="Currency 5 2 2 2 2 2 4 3 4" xfId="31226" xr:uid="{B3E9EFC9-A14B-4380-BA04-8D97381B535C}"/>
    <cellStyle name="Currency 5 2 2 2 2 2 4 4" xfId="10114" xr:uid="{9A952BEB-F283-4E97-BAFC-DFE5C7F9D53D}"/>
    <cellStyle name="Currency 5 2 2 2 2 2 4 5" xfId="18562" xr:uid="{CFE9097E-16FA-43A4-BB43-BDDD2A809441}"/>
    <cellStyle name="Currency 5 2 2 2 2 2 4 6" xfId="27009" xr:uid="{BBE12AAD-4448-42F8-A0F1-2485B3E044A5}"/>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5D286864-457A-4FE8-92EF-ED92C98DAFD9}"/>
    <cellStyle name="Currency 5 2 2 2 2 2 5 2 2 3" xfId="25337" xr:uid="{DF3C6B91-C136-47FF-BFD3-D0436927DD37}"/>
    <cellStyle name="Currency 5 2 2 2 2 2 5 2 2 4" xfId="33784" xr:uid="{43552FA0-112F-4660-BD9B-748DB5EEF3FA}"/>
    <cellStyle name="Currency 5 2 2 2 2 2 5 2 3" xfId="12672" xr:uid="{0CE03762-6CD8-43DC-BEE1-6552E9829395}"/>
    <cellStyle name="Currency 5 2 2 2 2 2 5 2 4" xfId="21120" xr:uid="{DF406228-33DD-4537-AA66-D54E686C9168}"/>
    <cellStyle name="Currency 5 2 2 2 2 2 5 2 5" xfId="29567" xr:uid="{006E26CE-7FFB-46D3-884D-5112210C99AC}"/>
    <cellStyle name="Currency 5 2 2 2 2 2 5 3" xfId="6295" xr:uid="{00000000-0005-0000-0000-00007F0B0000}"/>
    <cellStyle name="Currency 5 2 2 2 2 2 5 3 2" xfId="14745" xr:uid="{E8AFA128-F2FD-4DD0-A20D-342F4FD302E8}"/>
    <cellStyle name="Currency 5 2 2 2 2 2 5 3 3" xfId="23192" xr:uid="{6B7EED98-5549-482F-B0FE-6253F4217D73}"/>
    <cellStyle name="Currency 5 2 2 2 2 2 5 3 4" xfId="31639" xr:uid="{A421D64A-70C8-4517-B270-EFB3B94B05B2}"/>
    <cellStyle name="Currency 5 2 2 2 2 2 5 4" xfId="10527" xr:uid="{6636D299-9328-4B86-B508-D17005C68790}"/>
    <cellStyle name="Currency 5 2 2 2 2 2 5 5" xfId="18975" xr:uid="{BFB3C954-2D79-49E9-9F40-C7AC7BCD97C6}"/>
    <cellStyle name="Currency 5 2 2 2 2 2 5 6" xfId="27422" xr:uid="{4221A8C8-0969-4114-87A7-8E87ECC26086}"/>
    <cellStyle name="Currency 5 2 2 2 2 2 6" xfId="2424" xr:uid="{00000000-0005-0000-0000-0000800B0000}"/>
    <cellStyle name="Currency 5 2 2 2 2 2 6 2" xfId="6708" xr:uid="{00000000-0005-0000-0000-0000810B0000}"/>
    <cellStyle name="Currency 5 2 2 2 2 2 6 2 2" xfId="15158" xr:uid="{09806E52-DA2B-4B11-A11B-9B138C1F22AF}"/>
    <cellStyle name="Currency 5 2 2 2 2 2 6 2 3" xfId="23605" xr:uid="{21DB33F4-2F6D-4D3A-B211-8FA07589BE32}"/>
    <cellStyle name="Currency 5 2 2 2 2 2 6 2 4" xfId="32052" xr:uid="{ECAA896C-7844-4A4D-97CF-BDD7BBAD5121}"/>
    <cellStyle name="Currency 5 2 2 2 2 2 6 3" xfId="10940" xr:uid="{C9363305-725C-46C7-B2C5-ED7C3A51CA93}"/>
    <cellStyle name="Currency 5 2 2 2 2 2 6 4" xfId="19388" xr:uid="{335DA540-62D7-48A1-95CB-5BCBF1BD2F1C}"/>
    <cellStyle name="Currency 5 2 2 2 2 2 6 5" xfId="27835" xr:uid="{B62268BD-6A5C-434A-9F96-B37E2B75F909}"/>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F1E4BA0F-0FBC-48FC-BA09-0ED9E3413508}"/>
    <cellStyle name="Currency 5 2 2 2 2 2 8 2 3" xfId="23922" xr:uid="{E9C8CC5D-52CA-47C5-B013-459C24AA5761}"/>
    <cellStyle name="Currency 5 2 2 2 2 2 8 2 4" xfId="32369" xr:uid="{C262F7DF-88C9-4098-A58B-D27A173FBBBD}"/>
    <cellStyle name="Currency 5 2 2 2 2 2 8 3" xfId="11257" xr:uid="{46E3231C-0817-44B3-A39C-ADCB940F2E63}"/>
    <cellStyle name="Currency 5 2 2 2 2 2 8 4" xfId="19705" xr:uid="{8AABAE07-B62F-488F-AEFD-108B63FD09C9}"/>
    <cellStyle name="Currency 5 2 2 2 2 2 8 5" xfId="28152" xr:uid="{0114F6D6-7EAC-45D1-8D1C-C13357F92E2A}"/>
    <cellStyle name="Currency 5 2 2 2 2 2 9" xfId="4642" xr:uid="{00000000-0005-0000-0000-0000850B0000}"/>
    <cellStyle name="Currency 5 2 2 2 2 2 9 2" xfId="13092" xr:uid="{9FD8E1D8-2071-4A74-9A47-E085835FF334}"/>
    <cellStyle name="Currency 5 2 2 2 2 2 9 3" xfId="21539" xr:uid="{A6D01C55-18C9-48DA-9820-F9624224F08F}"/>
    <cellStyle name="Currency 5 2 2 2 2 2 9 4" xfId="29986" xr:uid="{C52B8F00-6864-428C-A538-B656B8C5996D}"/>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9C05446F-566A-4C9B-8E0F-34835090F916}"/>
    <cellStyle name="Currency 5 2 2 2 2 3 2 2 3" xfId="24097" xr:uid="{3E2CFB3C-4181-496C-805E-776E5E3DA807}"/>
    <cellStyle name="Currency 5 2 2 2 2 3 2 2 4" xfId="32544" xr:uid="{AC3E81CA-7810-4B9B-B685-594B6EC12703}"/>
    <cellStyle name="Currency 5 2 2 2 2 3 2 3" xfId="11432" xr:uid="{55249B0E-EC18-4923-934F-0CDBF2BB02FE}"/>
    <cellStyle name="Currency 5 2 2 2 2 3 2 4" xfId="19880" xr:uid="{C8A2D7DB-70CE-4BFF-A19B-CFE4CA78FA16}"/>
    <cellStyle name="Currency 5 2 2 2 2 3 2 5" xfId="28327" xr:uid="{6099A566-4050-4D0B-82D3-519294591B71}"/>
    <cellStyle name="Currency 5 2 2 2 2 3 3" xfId="5055" xr:uid="{00000000-0005-0000-0000-0000890B0000}"/>
    <cellStyle name="Currency 5 2 2 2 2 3 3 2" xfId="13505" xr:uid="{8F1498AE-5829-45A8-91B3-E3D3C1DB8556}"/>
    <cellStyle name="Currency 5 2 2 2 2 3 3 3" xfId="21952" xr:uid="{97003C6A-46C3-477E-83B3-E1EB2B16A4C8}"/>
    <cellStyle name="Currency 5 2 2 2 2 3 3 4" xfId="30399" xr:uid="{FD87DE0C-4B4B-43C4-880E-74663ECFE05F}"/>
    <cellStyle name="Currency 5 2 2 2 2 3 4" xfId="9287" xr:uid="{3637A60A-7835-4ABC-86E8-6B2071E056B7}"/>
    <cellStyle name="Currency 5 2 2 2 2 3 5" xfId="17735" xr:uid="{4F6975BF-66BE-4B67-969B-DC12496B163A}"/>
    <cellStyle name="Currency 5 2 2 2 2 3 6" xfId="26182" xr:uid="{1EA4803C-0072-41D6-8612-40ECB9CCFD7A}"/>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55D25035-C227-478B-BC14-989E6FB4DB14}"/>
    <cellStyle name="Currency 5 2 2 2 2 4 2 2 3" xfId="24510" xr:uid="{7F934DF3-04C6-47B2-8EAB-07C7EF5019CC}"/>
    <cellStyle name="Currency 5 2 2 2 2 4 2 2 4" xfId="32957" xr:uid="{37CEBCC2-1582-4CD4-BF47-5C60D341FE17}"/>
    <cellStyle name="Currency 5 2 2 2 2 4 2 3" xfId="11845" xr:uid="{2935280A-5BA3-43ED-8558-E8035A3181E2}"/>
    <cellStyle name="Currency 5 2 2 2 2 4 2 4" xfId="20293" xr:uid="{96518170-C086-4728-8444-DDABADC31EB0}"/>
    <cellStyle name="Currency 5 2 2 2 2 4 2 5" xfId="28740" xr:uid="{7383A6DE-FE45-4805-98C7-024D67D64C0D}"/>
    <cellStyle name="Currency 5 2 2 2 2 4 3" xfId="5468" xr:uid="{00000000-0005-0000-0000-00008D0B0000}"/>
    <cellStyle name="Currency 5 2 2 2 2 4 3 2" xfId="13918" xr:uid="{E129846A-4B73-4559-B47D-E5EE1488528E}"/>
    <cellStyle name="Currency 5 2 2 2 2 4 3 3" xfId="22365" xr:uid="{9BAE703F-E53E-4C25-B858-9B01D21AEC2B}"/>
    <cellStyle name="Currency 5 2 2 2 2 4 3 4" xfId="30812" xr:uid="{4CE3EE8B-4466-40EB-9049-DC22A54D805C}"/>
    <cellStyle name="Currency 5 2 2 2 2 4 4" xfId="9700" xr:uid="{9EC3C0CD-1B66-49B9-A64F-8B4E500C6FD1}"/>
    <cellStyle name="Currency 5 2 2 2 2 4 5" xfId="18148" xr:uid="{B99E0F83-CCD1-441A-A942-743580EA9BFB}"/>
    <cellStyle name="Currency 5 2 2 2 2 4 6" xfId="26595" xr:uid="{6DE07979-2159-4F6C-AE05-A07DA418C5B1}"/>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B5348B01-4489-4D15-B88C-558765B42849}"/>
    <cellStyle name="Currency 5 2 2 2 2 5 2 2 3" xfId="24923" xr:uid="{FC7266DB-4573-4A5E-8CF4-A492118154F3}"/>
    <cellStyle name="Currency 5 2 2 2 2 5 2 2 4" xfId="33370" xr:uid="{D9C31AB3-0DBF-4193-94F5-045058ABBFB9}"/>
    <cellStyle name="Currency 5 2 2 2 2 5 2 3" xfId="12258" xr:uid="{4F45D866-CCBF-4630-8C72-10E10C52F066}"/>
    <cellStyle name="Currency 5 2 2 2 2 5 2 4" xfId="20706" xr:uid="{5F31DB3A-31DD-4C2B-97AB-E75ADEA98D62}"/>
    <cellStyle name="Currency 5 2 2 2 2 5 2 5" xfId="29153" xr:uid="{6E31A708-3FFD-4117-904E-2BC414E99026}"/>
    <cellStyle name="Currency 5 2 2 2 2 5 3" xfId="5881" xr:uid="{00000000-0005-0000-0000-0000910B0000}"/>
    <cellStyle name="Currency 5 2 2 2 2 5 3 2" xfId="14331" xr:uid="{92A10835-CF8A-4C6D-90FB-F0C1420748CD}"/>
    <cellStyle name="Currency 5 2 2 2 2 5 3 3" xfId="22778" xr:uid="{4BC3B5B1-01BF-483D-8BCC-D314080890A9}"/>
    <cellStyle name="Currency 5 2 2 2 2 5 3 4" xfId="31225" xr:uid="{3C073B18-4ACC-4F76-8773-B2A75F2A1018}"/>
    <cellStyle name="Currency 5 2 2 2 2 5 4" xfId="10113" xr:uid="{359BD1F7-1231-48F4-838C-318905124518}"/>
    <cellStyle name="Currency 5 2 2 2 2 5 5" xfId="18561" xr:uid="{764C3162-1350-4F1C-B46B-46B29CA7BCF4}"/>
    <cellStyle name="Currency 5 2 2 2 2 5 6" xfId="27008" xr:uid="{07A0166E-9FC8-437D-9E75-AC036C914CB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E29EA145-0E43-4B88-A2F4-228115340A9F}"/>
    <cellStyle name="Currency 5 2 2 2 2 6 2 2 3" xfId="25336" xr:uid="{F3936B40-DE40-4691-A1E8-ECE182964B87}"/>
    <cellStyle name="Currency 5 2 2 2 2 6 2 2 4" xfId="33783" xr:uid="{4DE8E521-6D8D-4B09-B245-F8B0C91924AE}"/>
    <cellStyle name="Currency 5 2 2 2 2 6 2 3" xfId="12671" xr:uid="{E5D2A8BF-AE45-4094-B221-63A93C0AEB83}"/>
    <cellStyle name="Currency 5 2 2 2 2 6 2 4" xfId="21119" xr:uid="{083CA53F-386E-487E-A828-E9F6593C6948}"/>
    <cellStyle name="Currency 5 2 2 2 2 6 2 5" xfId="29566" xr:uid="{1F032867-359B-4D8A-BFD5-FF2CE5EF9305}"/>
    <cellStyle name="Currency 5 2 2 2 2 6 3" xfId="6294" xr:uid="{00000000-0005-0000-0000-0000950B0000}"/>
    <cellStyle name="Currency 5 2 2 2 2 6 3 2" xfId="14744" xr:uid="{D4A55D56-E3D9-487A-B70D-8257B78418CD}"/>
    <cellStyle name="Currency 5 2 2 2 2 6 3 3" xfId="23191" xr:uid="{1486C9E5-C802-497E-A15E-DDD7598C198D}"/>
    <cellStyle name="Currency 5 2 2 2 2 6 3 4" xfId="31638" xr:uid="{B956AD09-EEDC-4D42-88BB-AD65CC058C77}"/>
    <cellStyle name="Currency 5 2 2 2 2 6 4" xfId="10526" xr:uid="{DA1EBBEA-9A0F-45EA-986D-E89F6E572FF8}"/>
    <cellStyle name="Currency 5 2 2 2 2 6 5" xfId="18974" xr:uid="{401EA29B-EBAC-479C-A78F-74E6CEA6C1EA}"/>
    <cellStyle name="Currency 5 2 2 2 2 6 6" xfId="27421" xr:uid="{DCFCD55C-88BD-430D-BB8F-45A5359EECEE}"/>
    <cellStyle name="Currency 5 2 2 2 2 7" xfId="2423" xr:uid="{00000000-0005-0000-0000-0000960B0000}"/>
    <cellStyle name="Currency 5 2 2 2 2 7 2" xfId="6707" xr:uid="{00000000-0005-0000-0000-0000970B0000}"/>
    <cellStyle name="Currency 5 2 2 2 2 7 2 2" xfId="15157" xr:uid="{D12128FC-4798-4405-B862-3333D1A64F09}"/>
    <cellStyle name="Currency 5 2 2 2 2 7 2 3" xfId="23604" xr:uid="{0BBB7F67-D314-413A-92B3-59BC5EF53881}"/>
    <cellStyle name="Currency 5 2 2 2 2 7 2 4" xfId="32051" xr:uid="{932C3545-BC74-4FDF-8D50-3255ED6DBA12}"/>
    <cellStyle name="Currency 5 2 2 2 2 7 3" xfId="10939" xr:uid="{33D58F7B-E2B8-4B57-8120-9D49115F494D}"/>
    <cellStyle name="Currency 5 2 2 2 2 7 4" xfId="19387" xr:uid="{C8A9D003-EC79-48EB-9267-57E83C7B27FE}"/>
    <cellStyle name="Currency 5 2 2 2 2 7 5" xfId="27834" xr:uid="{4B709044-ADB3-4836-8282-52270CAB0E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EDC314A2-BDFC-4C47-B91B-E00D259E40D2}"/>
    <cellStyle name="Currency 5 2 2 2 2 9 2 3" xfId="23921" xr:uid="{181986FA-887B-4D8D-9D32-626036112863}"/>
    <cellStyle name="Currency 5 2 2 2 2 9 2 4" xfId="32368" xr:uid="{193A7E06-8944-44D5-87E4-F6498ECAEE86}"/>
    <cellStyle name="Currency 5 2 2 2 2 9 3" xfId="11256" xr:uid="{783A0C53-85A3-4DA6-846D-61068843D7F2}"/>
    <cellStyle name="Currency 5 2 2 2 2 9 4" xfId="19704" xr:uid="{5C87FB1B-3F13-4DBA-B536-4A58B3162891}"/>
    <cellStyle name="Currency 5 2 2 2 2 9 5" xfId="28151" xr:uid="{D8A95B55-380F-4295-A04F-27998FC9BC7C}"/>
    <cellStyle name="Currency 5 2 2 2 3" xfId="199" xr:uid="{00000000-0005-0000-0000-00009B0B0000}"/>
    <cellStyle name="Currency 5 2 2 2 3 10" xfId="8875" xr:uid="{3E9E1767-0FDA-47E0-A4AE-517E8E87434A}"/>
    <cellStyle name="Currency 5 2 2 2 3 11" xfId="17323" xr:uid="{DFB77DDF-369C-4837-915E-664A06C3590F}"/>
    <cellStyle name="Currency 5 2 2 2 3 12" xfId="25770" xr:uid="{E6306162-E68C-439F-9C8E-5C8357E7AE53}"/>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70EF1A84-B700-4550-BC2F-F5779422023E}"/>
    <cellStyle name="Currency 5 2 2 2 3 2 2 2 3" xfId="24099" xr:uid="{885D4F34-5705-4528-A659-50C5B852C429}"/>
    <cellStyle name="Currency 5 2 2 2 3 2 2 2 4" xfId="32546" xr:uid="{3F4A8886-802C-46E0-9ABB-1897753D318F}"/>
    <cellStyle name="Currency 5 2 2 2 3 2 2 3" xfId="11434" xr:uid="{4737D6AF-AE62-4A7C-969A-BD3C11D5CE01}"/>
    <cellStyle name="Currency 5 2 2 2 3 2 2 4" xfId="19882" xr:uid="{F009FA8E-0619-4C0D-85FF-8756B445C45C}"/>
    <cellStyle name="Currency 5 2 2 2 3 2 2 5" xfId="28329" xr:uid="{A0EC1EAF-546A-41FC-BDD9-5A20F0A775B2}"/>
    <cellStyle name="Currency 5 2 2 2 3 2 3" xfId="5057" xr:uid="{00000000-0005-0000-0000-00009F0B0000}"/>
    <cellStyle name="Currency 5 2 2 2 3 2 3 2" xfId="13507" xr:uid="{3CF1C67F-0BF6-4A9D-AB7B-919575AE67DA}"/>
    <cellStyle name="Currency 5 2 2 2 3 2 3 3" xfId="21954" xr:uid="{661C252C-FCA3-4E90-9171-B79D55665F9B}"/>
    <cellStyle name="Currency 5 2 2 2 3 2 3 4" xfId="30401" xr:uid="{63B97B47-0162-4577-9803-FD10E572C59B}"/>
    <cellStyle name="Currency 5 2 2 2 3 2 4" xfId="9289" xr:uid="{0078BB64-4184-4A34-B501-6011662F3E96}"/>
    <cellStyle name="Currency 5 2 2 2 3 2 5" xfId="17737" xr:uid="{35ECC5D4-FC94-4409-908C-29B74032EF74}"/>
    <cellStyle name="Currency 5 2 2 2 3 2 6" xfId="26184" xr:uid="{AC2C76A3-EF39-4DBF-8589-0851F4D0D825}"/>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0DD7D076-055B-4711-B4A5-B1C0CBA0A8B1}"/>
    <cellStyle name="Currency 5 2 2 2 3 3 2 2 3" xfId="24512" xr:uid="{A5E726E8-D41E-4D59-BBCE-E9244F2D1EEA}"/>
    <cellStyle name="Currency 5 2 2 2 3 3 2 2 4" xfId="32959" xr:uid="{E03F74D9-8D05-46D2-8A1A-B3BFCE353078}"/>
    <cellStyle name="Currency 5 2 2 2 3 3 2 3" xfId="11847" xr:uid="{9617FB0A-AE27-42F3-933E-00FBC8EB30E2}"/>
    <cellStyle name="Currency 5 2 2 2 3 3 2 4" xfId="20295" xr:uid="{941B7960-BEC2-4D9A-9BFF-A854FA93355F}"/>
    <cellStyle name="Currency 5 2 2 2 3 3 2 5" xfId="28742" xr:uid="{F034B26B-3EBC-4707-8C17-07788DCD1EFB}"/>
    <cellStyle name="Currency 5 2 2 2 3 3 3" xfId="5470" xr:uid="{00000000-0005-0000-0000-0000A30B0000}"/>
    <cellStyle name="Currency 5 2 2 2 3 3 3 2" xfId="13920" xr:uid="{5D0E0062-30C5-45DA-98AA-5944AE9E9818}"/>
    <cellStyle name="Currency 5 2 2 2 3 3 3 3" xfId="22367" xr:uid="{EC033D5A-CDBA-4A55-9468-538FDFAE6107}"/>
    <cellStyle name="Currency 5 2 2 2 3 3 3 4" xfId="30814" xr:uid="{2CCB379E-E2F3-4B42-91E9-16C5A70EA9E7}"/>
    <cellStyle name="Currency 5 2 2 2 3 3 4" xfId="9702" xr:uid="{E6D82630-7284-4915-AD05-2C97CA0CD659}"/>
    <cellStyle name="Currency 5 2 2 2 3 3 5" xfId="18150" xr:uid="{352CCFE1-CE6D-4760-B1C2-33FF6DB23EB3}"/>
    <cellStyle name="Currency 5 2 2 2 3 3 6" xfId="26597" xr:uid="{8C12DF19-44A1-4DB4-BDBC-1285130A7A3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B15CB6C0-A2C9-4160-BAA1-F605E5C1F383}"/>
    <cellStyle name="Currency 5 2 2 2 3 4 2 2 3" xfId="24925" xr:uid="{3C48E538-DFEF-4C21-BCAF-091AF6F1D3CF}"/>
    <cellStyle name="Currency 5 2 2 2 3 4 2 2 4" xfId="33372" xr:uid="{64A909AB-6E39-4870-83FD-FE317F70B126}"/>
    <cellStyle name="Currency 5 2 2 2 3 4 2 3" xfId="12260" xr:uid="{E0B31EE8-7F32-4FFA-9707-1B974833228E}"/>
    <cellStyle name="Currency 5 2 2 2 3 4 2 4" xfId="20708" xr:uid="{8C6C6F64-5896-46D2-9E4A-175CE8AC8AB4}"/>
    <cellStyle name="Currency 5 2 2 2 3 4 2 5" xfId="29155" xr:uid="{8AF59011-CD40-4BCA-8222-1F2EA3139CE0}"/>
    <cellStyle name="Currency 5 2 2 2 3 4 3" xfId="5883" xr:uid="{00000000-0005-0000-0000-0000A70B0000}"/>
    <cellStyle name="Currency 5 2 2 2 3 4 3 2" xfId="14333" xr:uid="{AB3DB865-13C3-43D5-AADC-E7721DE2EC12}"/>
    <cellStyle name="Currency 5 2 2 2 3 4 3 3" xfId="22780" xr:uid="{50367497-55E8-4365-B286-9D5FB635813D}"/>
    <cellStyle name="Currency 5 2 2 2 3 4 3 4" xfId="31227" xr:uid="{6637EBFC-98D3-4C88-84CB-B51D2AB24C75}"/>
    <cellStyle name="Currency 5 2 2 2 3 4 4" xfId="10115" xr:uid="{5E46B11C-39B5-49BD-A884-756F5830C312}"/>
    <cellStyle name="Currency 5 2 2 2 3 4 5" xfId="18563" xr:uid="{A49C6D3E-ECF7-46E8-9059-3E1311FB7D5A}"/>
    <cellStyle name="Currency 5 2 2 2 3 4 6" xfId="27010" xr:uid="{FA62F566-6689-4B90-9CAF-8B106E686774}"/>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20156BAE-3D28-4229-B71F-703E040015EF}"/>
    <cellStyle name="Currency 5 2 2 2 3 5 2 2 3" xfId="25338" xr:uid="{35E3BBF8-D220-4B23-959E-C762755BD48F}"/>
    <cellStyle name="Currency 5 2 2 2 3 5 2 2 4" xfId="33785" xr:uid="{17ACBB78-5BCF-45AF-8F3F-6D83AA78D491}"/>
    <cellStyle name="Currency 5 2 2 2 3 5 2 3" xfId="12673" xr:uid="{33EC0AC0-66AB-43E8-8E88-3B9CA450EE1E}"/>
    <cellStyle name="Currency 5 2 2 2 3 5 2 4" xfId="21121" xr:uid="{5AB6F9ED-22AF-4A7F-8282-12F6F282DC84}"/>
    <cellStyle name="Currency 5 2 2 2 3 5 2 5" xfId="29568" xr:uid="{EE70EBD8-DEA9-4AC9-BDDB-E55CDB850E55}"/>
    <cellStyle name="Currency 5 2 2 2 3 5 3" xfId="6296" xr:uid="{00000000-0005-0000-0000-0000AB0B0000}"/>
    <cellStyle name="Currency 5 2 2 2 3 5 3 2" xfId="14746" xr:uid="{5EC5FC47-C76F-43F9-B6AC-5C2BD1F245CA}"/>
    <cellStyle name="Currency 5 2 2 2 3 5 3 3" xfId="23193" xr:uid="{016F002E-A8D5-4E61-996F-BD82AAE7E117}"/>
    <cellStyle name="Currency 5 2 2 2 3 5 3 4" xfId="31640" xr:uid="{DB353F4A-1062-4116-9E4C-A56C43553964}"/>
    <cellStyle name="Currency 5 2 2 2 3 5 4" xfId="10528" xr:uid="{C300564C-26C3-4A72-BEFA-61265DAC5B5F}"/>
    <cellStyle name="Currency 5 2 2 2 3 5 5" xfId="18976" xr:uid="{ECA8982A-3C50-4B35-95B6-197E58E53409}"/>
    <cellStyle name="Currency 5 2 2 2 3 5 6" xfId="27423" xr:uid="{D3C45D54-41C4-499C-A8E7-4E6D9036E0A6}"/>
    <cellStyle name="Currency 5 2 2 2 3 6" xfId="2425" xr:uid="{00000000-0005-0000-0000-0000AC0B0000}"/>
    <cellStyle name="Currency 5 2 2 2 3 6 2" xfId="6709" xr:uid="{00000000-0005-0000-0000-0000AD0B0000}"/>
    <cellStyle name="Currency 5 2 2 2 3 6 2 2" xfId="15159" xr:uid="{3AE36227-2824-4DB2-8154-A3C583FADE73}"/>
    <cellStyle name="Currency 5 2 2 2 3 6 2 3" xfId="23606" xr:uid="{AB92ADED-C53E-4296-B383-0C0BCE824B1C}"/>
    <cellStyle name="Currency 5 2 2 2 3 6 2 4" xfId="32053" xr:uid="{E19A71BD-CEB8-411A-9B40-DEABBEB7A41F}"/>
    <cellStyle name="Currency 5 2 2 2 3 6 3" xfId="10941" xr:uid="{218829B5-9784-48B7-879B-B77FE35C8503}"/>
    <cellStyle name="Currency 5 2 2 2 3 6 4" xfId="19389" xr:uid="{459DC251-15A1-4C4E-8D1D-14B1778E1FCC}"/>
    <cellStyle name="Currency 5 2 2 2 3 6 5" xfId="27836" xr:uid="{3A5468EB-AFB1-417B-A122-454287D75461}"/>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BF2E1128-250E-4592-974D-825F32E02E85}"/>
    <cellStyle name="Currency 5 2 2 2 3 8 2 3" xfId="23923" xr:uid="{FF57FB41-894E-4984-814F-AFCE26592D3D}"/>
    <cellStyle name="Currency 5 2 2 2 3 8 2 4" xfId="32370" xr:uid="{2310C7C5-A811-4207-A697-6C099AE11CF3}"/>
    <cellStyle name="Currency 5 2 2 2 3 8 3" xfId="11258" xr:uid="{2D009873-9156-4D9D-9F14-E8E6AC52D527}"/>
    <cellStyle name="Currency 5 2 2 2 3 8 4" xfId="19706" xr:uid="{CC925FAC-ADC9-4C1B-8C0C-93BBBD098F1D}"/>
    <cellStyle name="Currency 5 2 2 2 3 8 5" xfId="28153" xr:uid="{5783300B-82D8-4CDA-88AE-DBC00CE9ABB2}"/>
    <cellStyle name="Currency 5 2 2 2 3 9" xfId="4643" xr:uid="{00000000-0005-0000-0000-0000B10B0000}"/>
    <cellStyle name="Currency 5 2 2 2 3 9 2" xfId="13093" xr:uid="{C972978C-9219-417D-B9A4-C242ACBD950D}"/>
    <cellStyle name="Currency 5 2 2 2 3 9 3" xfId="21540" xr:uid="{9CD992CA-2228-4C5F-A062-6C4611A6E66A}"/>
    <cellStyle name="Currency 5 2 2 2 3 9 4" xfId="29987" xr:uid="{B7332DFD-B8AA-43AA-8E7C-A3272E184F0B}"/>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E8229665-8E45-4778-8089-4D704DBD65AE}"/>
    <cellStyle name="Currency 5 2 2 2 4 2 2 3" xfId="24096" xr:uid="{2A10B2CE-CCC2-4446-824D-7C0280F37A43}"/>
    <cellStyle name="Currency 5 2 2 2 4 2 2 4" xfId="32543" xr:uid="{2DC2C8D2-A54F-482A-B158-3A9577323477}"/>
    <cellStyle name="Currency 5 2 2 2 4 2 3" xfId="11431" xr:uid="{71405078-ED6A-4DAC-84A0-3073E462E4DD}"/>
    <cellStyle name="Currency 5 2 2 2 4 2 4" xfId="19879" xr:uid="{DCBA81CB-EB2F-4916-AAB7-B8D00EDE19B8}"/>
    <cellStyle name="Currency 5 2 2 2 4 2 5" xfId="28326" xr:uid="{39672687-9526-4987-83F7-A7B1F3BC268B}"/>
    <cellStyle name="Currency 5 2 2 2 4 3" xfId="5054" xr:uid="{00000000-0005-0000-0000-0000B50B0000}"/>
    <cellStyle name="Currency 5 2 2 2 4 3 2" xfId="13504" xr:uid="{84348D15-04FE-454A-9C5E-BF321C814F8B}"/>
    <cellStyle name="Currency 5 2 2 2 4 3 3" xfId="21951" xr:uid="{972B9CC8-D9BB-4C00-BFAB-54950786820E}"/>
    <cellStyle name="Currency 5 2 2 2 4 3 4" xfId="30398" xr:uid="{3938689F-CC6F-47DB-98FD-AD7A78B75934}"/>
    <cellStyle name="Currency 5 2 2 2 4 4" xfId="9286" xr:uid="{7AEA48EA-0A38-40DA-B5F0-09BF2EC79861}"/>
    <cellStyle name="Currency 5 2 2 2 4 5" xfId="17734" xr:uid="{F8123E1F-47CF-4628-8662-5F5B0B223201}"/>
    <cellStyle name="Currency 5 2 2 2 4 6" xfId="26181" xr:uid="{C44BC6F6-73A0-4610-AB92-FC29681BDE17}"/>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4454775D-7F0A-41AE-9507-BFE982E2B0F9}"/>
    <cellStyle name="Currency 5 2 2 2 5 2 2 3" xfId="24509" xr:uid="{C75C93F1-FB90-4EB7-95E3-1BA70591C530}"/>
    <cellStyle name="Currency 5 2 2 2 5 2 2 4" xfId="32956" xr:uid="{51245C76-FB65-4BBC-B99F-F4330FB64F98}"/>
    <cellStyle name="Currency 5 2 2 2 5 2 3" xfId="11844" xr:uid="{7FBD167F-3C46-49DA-8546-9F6641D6C90F}"/>
    <cellStyle name="Currency 5 2 2 2 5 2 4" xfId="20292" xr:uid="{5B30647B-3A71-4C66-94C9-4A9C5632E7BA}"/>
    <cellStyle name="Currency 5 2 2 2 5 2 5" xfId="28739" xr:uid="{E1AFD66B-ECD9-4E06-9CE6-99AB9BDE7BBF}"/>
    <cellStyle name="Currency 5 2 2 2 5 3" xfId="5467" xr:uid="{00000000-0005-0000-0000-0000B90B0000}"/>
    <cellStyle name="Currency 5 2 2 2 5 3 2" xfId="13917" xr:uid="{AB90CEF9-E5E8-47E4-843A-FE28B08A71A7}"/>
    <cellStyle name="Currency 5 2 2 2 5 3 3" xfId="22364" xr:uid="{82B8A302-B5DF-48C2-A0EB-D2FAC90E5113}"/>
    <cellStyle name="Currency 5 2 2 2 5 3 4" xfId="30811" xr:uid="{9E422969-5776-4876-9B5B-125962346CE1}"/>
    <cellStyle name="Currency 5 2 2 2 5 4" xfId="9699" xr:uid="{8200F3FA-F086-4AF5-BB49-2150D3018978}"/>
    <cellStyle name="Currency 5 2 2 2 5 5" xfId="18147" xr:uid="{12B74AB4-D976-464B-B51F-188110854BB9}"/>
    <cellStyle name="Currency 5 2 2 2 5 6" xfId="26594" xr:uid="{9303B99F-4EB8-4130-B1F3-8E6CBB6F27B4}"/>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D9E55389-E76E-4976-AC80-0D4CEC4486D6}"/>
    <cellStyle name="Currency 5 2 2 2 6 2 2 3" xfId="24922" xr:uid="{F897B6A9-05FE-4EE8-95EC-776CDA355B74}"/>
    <cellStyle name="Currency 5 2 2 2 6 2 2 4" xfId="33369" xr:uid="{35B0F829-8738-46EF-A104-F7A9541E5BA5}"/>
    <cellStyle name="Currency 5 2 2 2 6 2 3" xfId="12257" xr:uid="{D27C644F-99F2-4629-8080-9989F44F210B}"/>
    <cellStyle name="Currency 5 2 2 2 6 2 4" xfId="20705" xr:uid="{0A422537-F22E-4732-AB9B-89E97052A7CF}"/>
    <cellStyle name="Currency 5 2 2 2 6 2 5" xfId="29152" xr:uid="{FDAC885E-9CDD-44A5-814A-4A072D2C30D7}"/>
    <cellStyle name="Currency 5 2 2 2 6 3" xfId="5880" xr:uid="{00000000-0005-0000-0000-0000BD0B0000}"/>
    <cellStyle name="Currency 5 2 2 2 6 3 2" xfId="14330" xr:uid="{CDE6C6B3-3275-4721-B3F9-7B71644E9EA3}"/>
    <cellStyle name="Currency 5 2 2 2 6 3 3" xfId="22777" xr:uid="{D9218CB1-27B3-4BD9-B5EB-5B5AB8A91EC1}"/>
    <cellStyle name="Currency 5 2 2 2 6 3 4" xfId="31224" xr:uid="{D9500FC8-972D-429C-8CCA-FD8CF1C0B5E8}"/>
    <cellStyle name="Currency 5 2 2 2 6 4" xfId="10112" xr:uid="{69B80C03-92EA-43D5-92D3-6E38E18E0205}"/>
    <cellStyle name="Currency 5 2 2 2 6 5" xfId="18560" xr:uid="{5BCF305A-7F29-4A55-A879-C94C8EB825AA}"/>
    <cellStyle name="Currency 5 2 2 2 6 6" xfId="27007" xr:uid="{7CF86024-3736-4404-91EB-3877A606CAD6}"/>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BFC3FEAD-A1D3-4D64-A7A8-4077430100A6}"/>
    <cellStyle name="Currency 5 2 2 2 7 2 2 3" xfId="25335" xr:uid="{8438D4ED-8030-43BB-BCC8-1EA29524FA74}"/>
    <cellStyle name="Currency 5 2 2 2 7 2 2 4" xfId="33782" xr:uid="{8B284D63-3020-49BC-8B86-DBD03962C61F}"/>
    <cellStyle name="Currency 5 2 2 2 7 2 3" xfId="12670" xr:uid="{BC4027AB-3AD4-475F-A789-F81B40DFBD73}"/>
    <cellStyle name="Currency 5 2 2 2 7 2 4" xfId="21118" xr:uid="{061F4116-2A98-4698-A8CF-B077A04D3432}"/>
    <cellStyle name="Currency 5 2 2 2 7 2 5" xfId="29565" xr:uid="{F5BDC2E2-BEF7-4541-B6EB-5700CA450EA4}"/>
    <cellStyle name="Currency 5 2 2 2 7 3" xfId="6293" xr:uid="{00000000-0005-0000-0000-0000C10B0000}"/>
    <cellStyle name="Currency 5 2 2 2 7 3 2" xfId="14743" xr:uid="{B2953846-BC02-4986-9666-26257E741CFB}"/>
    <cellStyle name="Currency 5 2 2 2 7 3 3" xfId="23190" xr:uid="{A2E32501-E9E0-4526-91D9-A0B95C6B3FB4}"/>
    <cellStyle name="Currency 5 2 2 2 7 3 4" xfId="31637" xr:uid="{B2816333-C2D9-4019-BEAA-19384266A0E4}"/>
    <cellStyle name="Currency 5 2 2 2 7 4" xfId="10525" xr:uid="{2606C73E-20EF-436B-94BA-CFD98F73879F}"/>
    <cellStyle name="Currency 5 2 2 2 7 5" xfId="18973" xr:uid="{67EA7433-3664-45D5-A802-A0F38CF10188}"/>
    <cellStyle name="Currency 5 2 2 2 7 6" xfId="27420" xr:uid="{4C5DA79D-2C1A-456F-B98B-B627FC8943EB}"/>
    <cellStyle name="Currency 5 2 2 2 8" xfId="2422" xr:uid="{00000000-0005-0000-0000-0000C20B0000}"/>
    <cellStyle name="Currency 5 2 2 2 8 2" xfId="6706" xr:uid="{00000000-0005-0000-0000-0000C30B0000}"/>
    <cellStyle name="Currency 5 2 2 2 8 2 2" xfId="15156" xr:uid="{A6871760-783C-4055-83E3-2B2319E07191}"/>
    <cellStyle name="Currency 5 2 2 2 8 2 3" xfId="23603" xr:uid="{01C7FB99-C87F-4882-8EF8-F263058C0D65}"/>
    <cellStyle name="Currency 5 2 2 2 8 2 4" xfId="32050" xr:uid="{FD1274E3-77E3-4FBF-92C5-E94CF0D38475}"/>
    <cellStyle name="Currency 5 2 2 2 8 3" xfId="10938" xr:uid="{1E47E505-BEA8-4F60-B57B-C9E4C97A3628}"/>
    <cellStyle name="Currency 5 2 2 2 8 4" xfId="19386" xr:uid="{6E17E4EE-3AAA-4BDD-9C48-F5B840ACE913}"/>
    <cellStyle name="Currency 5 2 2 2 8 5" xfId="27833" xr:uid="{FAC74524-9FF4-493F-8FEC-2BA68FA1B952}"/>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57E3E108-960F-4FEB-90EF-2859BD4F2C77}"/>
    <cellStyle name="Currency 5 2 2 3 10 3" xfId="21541" xr:uid="{A767F64A-17F6-4B14-9BB1-AFAB95DB8DF2}"/>
    <cellStyle name="Currency 5 2 2 3 10 4" xfId="29988" xr:uid="{F0863DEC-7A0F-45BF-8BB8-F5D25DB69ED0}"/>
    <cellStyle name="Currency 5 2 2 3 11" xfId="8876" xr:uid="{34471273-1154-4924-9601-85295C8A8215}"/>
    <cellStyle name="Currency 5 2 2 3 12" xfId="17324" xr:uid="{46AB657C-4363-4924-9D0B-DF92990DE694}"/>
    <cellStyle name="Currency 5 2 2 3 13" xfId="25771" xr:uid="{BC81A56A-D6DD-430C-8D4A-3A1D1F33554D}"/>
    <cellStyle name="Currency 5 2 2 3 2" xfId="201" xr:uid="{00000000-0005-0000-0000-0000C70B0000}"/>
    <cellStyle name="Currency 5 2 2 3 2 10" xfId="8877" xr:uid="{C56C7987-76FC-453B-97B0-0D397216BFA6}"/>
    <cellStyle name="Currency 5 2 2 3 2 11" xfId="17325" xr:uid="{DEDF0A64-128E-4738-B158-EBAB448ECC33}"/>
    <cellStyle name="Currency 5 2 2 3 2 12" xfId="25772" xr:uid="{4146EF4C-4236-4119-8FAF-DCF08F576476}"/>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86A77AC3-6183-4AC6-B684-18694C1EA2D5}"/>
    <cellStyle name="Currency 5 2 2 3 2 2 2 2 3" xfId="24101" xr:uid="{C8F43FAC-EB69-44B8-BD27-EE21CF7AB9E3}"/>
    <cellStyle name="Currency 5 2 2 3 2 2 2 2 4" xfId="32548" xr:uid="{E0BAEC31-52CB-4ABE-A50F-7F5507E8D28E}"/>
    <cellStyle name="Currency 5 2 2 3 2 2 2 3" xfId="11436" xr:uid="{A5DBE539-3CFE-4583-8912-3145D9A58A09}"/>
    <cellStyle name="Currency 5 2 2 3 2 2 2 4" xfId="19884" xr:uid="{C22ADC02-4606-4738-A17B-CB0741BA201F}"/>
    <cellStyle name="Currency 5 2 2 3 2 2 2 5" xfId="28331" xr:uid="{CDE6F313-161F-436B-A294-906FD8C7E1F2}"/>
    <cellStyle name="Currency 5 2 2 3 2 2 3" xfId="5059" xr:uid="{00000000-0005-0000-0000-0000CB0B0000}"/>
    <cellStyle name="Currency 5 2 2 3 2 2 3 2" xfId="13509" xr:uid="{68E96895-6AC8-4805-AB9C-771FB06588A4}"/>
    <cellStyle name="Currency 5 2 2 3 2 2 3 3" xfId="21956" xr:uid="{927FC072-EB64-4B36-9949-6C2AE9C62F26}"/>
    <cellStyle name="Currency 5 2 2 3 2 2 3 4" xfId="30403" xr:uid="{2D63DB6D-77C9-4DF6-AA07-3D6E66CBF5AE}"/>
    <cellStyle name="Currency 5 2 2 3 2 2 4" xfId="9291" xr:uid="{CB4282D6-2080-44BA-929F-1771F61795D5}"/>
    <cellStyle name="Currency 5 2 2 3 2 2 5" xfId="17739" xr:uid="{DC77BD82-F45E-4046-919A-3B6BAB641AF0}"/>
    <cellStyle name="Currency 5 2 2 3 2 2 6" xfId="26186" xr:uid="{4B62F1E5-1CFA-4457-BFCB-09C35DAADE59}"/>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B4824363-83FD-45A4-96C5-54E7B918695D}"/>
    <cellStyle name="Currency 5 2 2 3 2 3 2 2 3" xfId="24514" xr:uid="{0813D724-AE11-4E63-9656-0326AA6CD060}"/>
    <cellStyle name="Currency 5 2 2 3 2 3 2 2 4" xfId="32961" xr:uid="{563F2298-DD05-469E-80E5-9EB3C809C165}"/>
    <cellStyle name="Currency 5 2 2 3 2 3 2 3" xfId="11849" xr:uid="{FADE9624-B557-47A9-B456-A7F1A96B8D0E}"/>
    <cellStyle name="Currency 5 2 2 3 2 3 2 4" xfId="20297" xr:uid="{06E42A7D-71C7-4EAF-8F0B-79561A079754}"/>
    <cellStyle name="Currency 5 2 2 3 2 3 2 5" xfId="28744" xr:uid="{269BAA8D-1449-4BE5-B01D-004E58A50EA9}"/>
    <cellStyle name="Currency 5 2 2 3 2 3 3" xfId="5472" xr:uid="{00000000-0005-0000-0000-0000CF0B0000}"/>
    <cellStyle name="Currency 5 2 2 3 2 3 3 2" xfId="13922" xr:uid="{97136EB2-0D0B-4DC8-A2B7-1C06439A155D}"/>
    <cellStyle name="Currency 5 2 2 3 2 3 3 3" xfId="22369" xr:uid="{859FD626-737A-4BC5-8644-12DB6C3635D1}"/>
    <cellStyle name="Currency 5 2 2 3 2 3 3 4" xfId="30816" xr:uid="{3BF5BC8C-BB9B-4E41-9643-805EC202053E}"/>
    <cellStyle name="Currency 5 2 2 3 2 3 4" xfId="9704" xr:uid="{3E3C826A-7FE2-4A87-9188-A03D8260062A}"/>
    <cellStyle name="Currency 5 2 2 3 2 3 5" xfId="18152" xr:uid="{89C8842F-756F-486D-811F-E4AD23C803D6}"/>
    <cellStyle name="Currency 5 2 2 3 2 3 6" xfId="26599" xr:uid="{18056765-FAB9-4B3D-A667-D9725906ED2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95417C5D-B34E-483C-8C30-5CA8E8728242}"/>
    <cellStyle name="Currency 5 2 2 3 2 4 2 2 3" xfId="24927" xr:uid="{6E4DB8C6-5F81-4B30-B225-360ECA326D09}"/>
    <cellStyle name="Currency 5 2 2 3 2 4 2 2 4" xfId="33374" xr:uid="{53190E06-8869-4352-9C54-B4853CD60184}"/>
    <cellStyle name="Currency 5 2 2 3 2 4 2 3" xfId="12262" xr:uid="{206F13CB-67BD-4D77-A6C9-74224B0C37CA}"/>
    <cellStyle name="Currency 5 2 2 3 2 4 2 4" xfId="20710" xr:uid="{EF2581E5-1070-49EC-AFB3-FC9850FD47CE}"/>
    <cellStyle name="Currency 5 2 2 3 2 4 2 5" xfId="29157" xr:uid="{F9D0C3F5-2099-4289-831F-EEB1C18E0D87}"/>
    <cellStyle name="Currency 5 2 2 3 2 4 3" xfId="5885" xr:uid="{00000000-0005-0000-0000-0000D30B0000}"/>
    <cellStyle name="Currency 5 2 2 3 2 4 3 2" xfId="14335" xr:uid="{E1006175-BEEB-4216-92DB-D027D2FA0CB4}"/>
    <cellStyle name="Currency 5 2 2 3 2 4 3 3" xfId="22782" xr:uid="{98D369DA-3AB6-468A-A924-5E199D47BA16}"/>
    <cellStyle name="Currency 5 2 2 3 2 4 3 4" xfId="31229" xr:uid="{AD374F8B-C951-4F8C-A516-BD36C5FAE55F}"/>
    <cellStyle name="Currency 5 2 2 3 2 4 4" xfId="10117" xr:uid="{071A0B44-6AF5-4D46-9983-748B52A027AE}"/>
    <cellStyle name="Currency 5 2 2 3 2 4 5" xfId="18565" xr:uid="{3A34E62B-0092-418A-AC77-A1F00203856A}"/>
    <cellStyle name="Currency 5 2 2 3 2 4 6" xfId="27012" xr:uid="{DD8AED4F-CF46-4DEF-8539-F57315F6F0A6}"/>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4D715F1D-6855-4B7E-BC31-E2182755969F}"/>
    <cellStyle name="Currency 5 2 2 3 2 5 2 2 3" xfId="25340" xr:uid="{CD233C86-E25F-40B1-8198-CC9EEC91D32F}"/>
    <cellStyle name="Currency 5 2 2 3 2 5 2 2 4" xfId="33787" xr:uid="{A6B4FF79-5CF2-4326-A7C1-D6EF6ED732C2}"/>
    <cellStyle name="Currency 5 2 2 3 2 5 2 3" xfId="12675" xr:uid="{E6194C0C-DD30-4883-A1DF-C4B24062C486}"/>
    <cellStyle name="Currency 5 2 2 3 2 5 2 4" xfId="21123" xr:uid="{6E67A3DD-42D5-4DBF-B698-4444A163307A}"/>
    <cellStyle name="Currency 5 2 2 3 2 5 2 5" xfId="29570" xr:uid="{B2A94F3F-4D2D-4B3B-A94F-D1051077140D}"/>
    <cellStyle name="Currency 5 2 2 3 2 5 3" xfId="6298" xr:uid="{00000000-0005-0000-0000-0000D70B0000}"/>
    <cellStyle name="Currency 5 2 2 3 2 5 3 2" xfId="14748" xr:uid="{0E1B077A-02F8-44BD-AC6A-B0A06C7BABF5}"/>
    <cellStyle name="Currency 5 2 2 3 2 5 3 3" xfId="23195" xr:uid="{2A34B53D-1F19-4E54-A38E-C3E503CDFD6F}"/>
    <cellStyle name="Currency 5 2 2 3 2 5 3 4" xfId="31642" xr:uid="{1B8B9775-4F4E-4D5F-A499-8F74700239E2}"/>
    <cellStyle name="Currency 5 2 2 3 2 5 4" xfId="10530" xr:uid="{71336A7D-78F1-4AC1-9D29-AD5B1C389CD8}"/>
    <cellStyle name="Currency 5 2 2 3 2 5 5" xfId="18978" xr:uid="{243035F0-C4CE-4589-9606-F01E803D6747}"/>
    <cellStyle name="Currency 5 2 2 3 2 5 6" xfId="27425" xr:uid="{212D7067-F63F-440D-A5C6-21314D3E4C1B}"/>
    <cellStyle name="Currency 5 2 2 3 2 6" xfId="2427" xr:uid="{00000000-0005-0000-0000-0000D80B0000}"/>
    <cellStyle name="Currency 5 2 2 3 2 6 2" xfId="6711" xr:uid="{00000000-0005-0000-0000-0000D90B0000}"/>
    <cellStyle name="Currency 5 2 2 3 2 6 2 2" xfId="15161" xr:uid="{E8EEF2B2-D3BB-4302-983F-40CB8F57841C}"/>
    <cellStyle name="Currency 5 2 2 3 2 6 2 3" xfId="23608" xr:uid="{3585BBCD-15A8-455A-86D8-F6E95F7E4FC7}"/>
    <cellStyle name="Currency 5 2 2 3 2 6 2 4" xfId="32055" xr:uid="{F83BADEC-99B4-46A1-89C4-1B561D46211E}"/>
    <cellStyle name="Currency 5 2 2 3 2 6 3" xfId="10943" xr:uid="{36A08A0D-4779-4192-A94E-A22262340819}"/>
    <cellStyle name="Currency 5 2 2 3 2 6 4" xfId="19391" xr:uid="{0435BDA2-6CB9-4057-9E53-FDB5404971E7}"/>
    <cellStyle name="Currency 5 2 2 3 2 6 5" xfId="27838" xr:uid="{58D6E0E4-EF24-4590-891B-9D548A4E46FD}"/>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A57EF27C-B24F-4364-8B55-30260B29A62A}"/>
    <cellStyle name="Currency 5 2 2 3 2 8 2 3" xfId="23925" xr:uid="{D73168C4-CE28-43FD-896C-4F292A383BE5}"/>
    <cellStyle name="Currency 5 2 2 3 2 8 2 4" xfId="32372" xr:uid="{DE2CBB30-D7E2-4E48-9F0B-BB4C6EF86D0B}"/>
    <cellStyle name="Currency 5 2 2 3 2 8 3" xfId="11260" xr:uid="{D72DAFB6-C4D6-40BB-8C10-57550B895086}"/>
    <cellStyle name="Currency 5 2 2 3 2 8 4" xfId="19708" xr:uid="{F7EFE9A3-583D-4FEB-AD4F-C7854100E92B}"/>
    <cellStyle name="Currency 5 2 2 3 2 8 5" xfId="28155" xr:uid="{13315431-E3EE-44EC-BF9F-C60FD9601071}"/>
    <cellStyle name="Currency 5 2 2 3 2 9" xfId="4645" xr:uid="{00000000-0005-0000-0000-0000DD0B0000}"/>
    <cellStyle name="Currency 5 2 2 3 2 9 2" xfId="13095" xr:uid="{31C4C2F5-497C-479D-BAD9-23475D20F8B8}"/>
    <cellStyle name="Currency 5 2 2 3 2 9 3" xfId="21542" xr:uid="{AF409D49-19FF-407A-BF86-153291D556F5}"/>
    <cellStyle name="Currency 5 2 2 3 2 9 4" xfId="29989" xr:uid="{813FD95C-F0BC-4191-B1B4-E9AB9AC82625}"/>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59E06094-FC1E-42D7-A8B9-F83EE777E8EC}"/>
    <cellStyle name="Currency 5 2 2 3 3 2 2 3" xfId="24100" xr:uid="{79AC8228-5DA0-4064-8810-4E69AE8B6FB8}"/>
    <cellStyle name="Currency 5 2 2 3 3 2 2 4" xfId="32547" xr:uid="{69360DF4-285A-45DA-8DF3-B98B6754B618}"/>
    <cellStyle name="Currency 5 2 2 3 3 2 3" xfId="11435" xr:uid="{341BCDC0-D6AC-4A08-ACAB-427E5B422AD1}"/>
    <cellStyle name="Currency 5 2 2 3 3 2 4" xfId="19883" xr:uid="{DC23FB55-F637-48A7-9090-9498A578593C}"/>
    <cellStyle name="Currency 5 2 2 3 3 2 5" xfId="28330" xr:uid="{B5653B1D-ECB6-4D91-96E9-07F219DB41A2}"/>
    <cellStyle name="Currency 5 2 2 3 3 3" xfId="5058" xr:uid="{00000000-0005-0000-0000-0000E10B0000}"/>
    <cellStyle name="Currency 5 2 2 3 3 3 2" xfId="13508" xr:uid="{9159F052-8EF2-4677-85C1-4295841E4725}"/>
    <cellStyle name="Currency 5 2 2 3 3 3 3" xfId="21955" xr:uid="{BD963201-890A-4C3D-A9EC-3EAE04BE1032}"/>
    <cellStyle name="Currency 5 2 2 3 3 3 4" xfId="30402" xr:uid="{D8C6BC03-1860-4C4A-B48E-62FB6AC06735}"/>
    <cellStyle name="Currency 5 2 2 3 3 4" xfId="9290" xr:uid="{6ED6903D-B6CC-4F8E-8360-242603D08DB5}"/>
    <cellStyle name="Currency 5 2 2 3 3 5" xfId="17738" xr:uid="{05D60D55-6796-4DE6-B01F-0CF9CA0EFE0C}"/>
    <cellStyle name="Currency 5 2 2 3 3 6" xfId="26185" xr:uid="{95F57A95-2978-4CB9-908E-98FAB30204AB}"/>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D19256B4-43D8-41B1-809F-F70A81F0B202}"/>
    <cellStyle name="Currency 5 2 2 3 4 2 2 3" xfId="24513" xr:uid="{419F6DBA-FB08-4939-B44F-D103587EA57E}"/>
    <cellStyle name="Currency 5 2 2 3 4 2 2 4" xfId="32960" xr:uid="{F7044DAF-20E9-4920-A1E7-A990A94742DC}"/>
    <cellStyle name="Currency 5 2 2 3 4 2 3" xfId="11848" xr:uid="{766F8A3E-1762-4001-812D-2150D6EF6F59}"/>
    <cellStyle name="Currency 5 2 2 3 4 2 4" xfId="20296" xr:uid="{7F25E40F-4A16-4BBD-B404-CDE490DF0A3F}"/>
    <cellStyle name="Currency 5 2 2 3 4 2 5" xfId="28743" xr:uid="{1C8B28BC-768A-4454-8E8F-97B7145A60DD}"/>
    <cellStyle name="Currency 5 2 2 3 4 3" xfId="5471" xr:uid="{00000000-0005-0000-0000-0000E50B0000}"/>
    <cellStyle name="Currency 5 2 2 3 4 3 2" xfId="13921" xr:uid="{B1D9FF32-015B-4868-B32C-BE1758079015}"/>
    <cellStyle name="Currency 5 2 2 3 4 3 3" xfId="22368" xr:uid="{0039DC41-09CB-49EF-872F-CCFA624C1C93}"/>
    <cellStyle name="Currency 5 2 2 3 4 3 4" xfId="30815" xr:uid="{A7691145-DD1B-4798-9B4B-832306ABC459}"/>
    <cellStyle name="Currency 5 2 2 3 4 4" xfId="9703" xr:uid="{2BD5EDE1-9119-4E51-87EC-D9BA63756E8B}"/>
    <cellStyle name="Currency 5 2 2 3 4 5" xfId="18151" xr:uid="{E49B04F2-97B7-433A-918A-40383204B293}"/>
    <cellStyle name="Currency 5 2 2 3 4 6" xfId="26598" xr:uid="{3452EF99-ED3D-4945-BB54-0BEE34D23068}"/>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D7ECE96B-06FF-41BF-AC23-4AB599032A07}"/>
    <cellStyle name="Currency 5 2 2 3 5 2 2 3" xfId="24926" xr:uid="{495E53F8-5B5C-446C-BB7A-6A07A82B541F}"/>
    <cellStyle name="Currency 5 2 2 3 5 2 2 4" xfId="33373" xr:uid="{1B2DDA31-3E49-4432-AA4D-517F91A59DA9}"/>
    <cellStyle name="Currency 5 2 2 3 5 2 3" xfId="12261" xr:uid="{371E2CE9-F0B7-4C7C-AC98-4FF571ECB556}"/>
    <cellStyle name="Currency 5 2 2 3 5 2 4" xfId="20709" xr:uid="{C74405D9-6DCE-49F2-89C3-386E5A84E155}"/>
    <cellStyle name="Currency 5 2 2 3 5 2 5" xfId="29156" xr:uid="{9A40B0B3-E73D-41E2-9731-FFCC108F31D1}"/>
    <cellStyle name="Currency 5 2 2 3 5 3" xfId="5884" xr:uid="{00000000-0005-0000-0000-0000E90B0000}"/>
    <cellStyle name="Currency 5 2 2 3 5 3 2" xfId="14334" xr:uid="{98BAA9AC-1A59-4A34-A600-A068FD291617}"/>
    <cellStyle name="Currency 5 2 2 3 5 3 3" xfId="22781" xr:uid="{2476110B-7CC8-4760-81D3-A6A64C7B41F0}"/>
    <cellStyle name="Currency 5 2 2 3 5 3 4" xfId="31228" xr:uid="{8F1E5576-6DD3-4C10-8CBA-5A6FA8DCFC60}"/>
    <cellStyle name="Currency 5 2 2 3 5 4" xfId="10116" xr:uid="{822F53FF-DBAF-4B86-80FF-659C878243F6}"/>
    <cellStyle name="Currency 5 2 2 3 5 5" xfId="18564" xr:uid="{D1D0066A-B1BB-41A1-8A31-936D07956E34}"/>
    <cellStyle name="Currency 5 2 2 3 5 6" xfId="27011" xr:uid="{31DC189C-ED5B-4029-B09B-E826829E5A9B}"/>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8BC96129-070B-457A-9564-5E86FD26BD3C}"/>
    <cellStyle name="Currency 5 2 2 3 6 2 2 3" xfId="25339" xr:uid="{8E675A10-3C07-4EA4-8E12-A3C90FEF372E}"/>
    <cellStyle name="Currency 5 2 2 3 6 2 2 4" xfId="33786" xr:uid="{24371801-AD29-4DAD-B5D9-AEB1CB074ADC}"/>
    <cellStyle name="Currency 5 2 2 3 6 2 3" xfId="12674" xr:uid="{8619E10A-10E6-4C0F-8182-8285716BE1C1}"/>
    <cellStyle name="Currency 5 2 2 3 6 2 4" xfId="21122" xr:uid="{AD31657F-6BA1-4FBA-9EC0-D9B88409BB2A}"/>
    <cellStyle name="Currency 5 2 2 3 6 2 5" xfId="29569" xr:uid="{DBCE4188-9A3D-4FCE-ACBB-030EFA4AC90F}"/>
    <cellStyle name="Currency 5 2 2 3 6 3" xfId="6297" xr:uid="{00000000-0005-0000-0000-0000ED0B0000}"/>
    <cellStyle name="Currency 5 2 2 3 6 3 2" xfId="14747" xr:uid="{C9EF9D99-A293-4AAA-B440-ECA4D91A288A}"/>
    <cellStyle name="Currency 5 2 2 3 6 3 3" xfId="23194" xr:uid="{3552191C-4D8F-4693-AE07-6113967239F7}"/>
    <cellStyle name="Currency 5 2 2 3 6 3 4" xfId="31641" xr:uid="{CB620D2E-4272-4255-8461-F48D57C560F6}"/>
    <cellStyle name="Currency 5 2 2 3 6 4" xfId="10529" xr:uid="{2C4C4D44-77D2-4AD3-BCDD-15DF619703F4}"/>
    <cellStyle name="Currency 5 2 2 3 6 5" xfId="18977" xr:uid="{8975A1B3-DF0D-4A99-8204-F4676FF3468D}"/>
    <cellStyle name="Currency 5 2 2 3 6 6" xfId="27424" xr:uid="{3F1CBEAE-BCE4-420D-9787-6D988DEB204D}"/>
    <cellStyle name="Currency 5 2 2 3 7" xfId="2426" xr:uid="{00000000-0005-0000-0000-0000EE0B0000}"/>
    <cellStyle name="Currency 5 2 2 3 7 2" xfId="6710" xr:uid="{00000000-0005-0000-0000-0000EF0B0000}"/>
    <cellStyle name="Currency 5 2 2 3 7 2 2" xfId="15160" xr:uid="{9C8DC4BC-5E1E-43D3-B5E0-B5993842243F}"/>
    <cellStyle name="Currency 5 2 2 3 7 2 3" xfId="23607" xr:uid="{DD68DE2B-D437-442B-A107-72D4AA9195E8}"/>
    <cellStyle name="Currency 5 2 2 3 7 2 4" xfId="32054" xr:uid="{767F734D-5E15-495A-AB69-57C185DEF74F}"/>
    <cellStyle name="Currency 5 2 2 3 7 3" xfId="10942" xr:uid="{1C362066-A259-44BE-9EAE-E64B603B3A3F}"/>
    <cellStyle name="Currency 5 2 2 3 7 4" xfId="19390" xr:uid="{0CF9C930-5651-4952-9302-184D4A5EBA10}"/>
    <cellStyle name="Currency 5 2 2 3 7 5" xfId="27837" xr:uid="{A0FE4BD6-FEF5-4CC2-B93F-6FAEBAC4F557}"/>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8025F4FC-8DB0-43C6-9126-9EC9DC7EFBAE}"/>
    <cellStyle name="Currency 5 2 2 3 9 2 3" xfId="23924" xr:uid="{246D1678-0CED-4481-9391-BAC0E478D20E}"/>
    <cellStyle name="Currency 5 2 2 3 9 2 4" xfId="32371" xr:uid="{6AACC213-0EA3-491C-A2E9-CFCFEB27F374}"/>
    <cellStyle name="Currency 5 2 2 3 9 3" xfId="11259" xr:uid="{CF05ED00-87DF-4419-9BFA-AFEFBB6D19EE}"/>
    <cellStyle name="Currency 5 2 2 3 9 4" xfId="19707" xr:uid="{495171B9-A1CE-4C0B-B6B3-FF38D1D7B311}"/>
    <cellStyle name="Currency 5 2 2 3 9 5" xfId="28154" xr:uid="{4ED80376-C5DF-412B-97D3-0CC01862B445}"/>
    <cellStyle name="Currency 5 2 2 4" xfId="202" xr:uid="{00000000-0005-0000-0000-0000F30B0000}"/>
    <cellStyle name="Currency 5 2 2 4 10" xfId="8878" xr:uid="{23CD68F8-0401-48EF-942D-CFC2B0CF9FBE}"/>
    <cellStyle name="Currency 5 2 2 4 11" xfId="17326" xr:uid="{242C5D74-33CD-45B7-929F-4D5C6A6F154E}"/>
    <cellStyle name="Currency 5 2 2 4 12" xfId="25773" xr:uid="{C0476DD0-F332-421E-BA90-96D20FB9BFBB}"/>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015113FA-B8C6-4A48-8CE2-A124602E71C1}"/>
    <cellStyle name="Currency 5 2 2 4 2 2 2 3" xfId="24102" xr:uid="{14B0536A-E8C7-4C6F-8CF7-86EF0B8FD74D}"/>
    <cellStyle name="Currency 5 2 2 4 2 2 2 4" xfId="32549" xr:uid="{58847A08-6A91-42C9-9AAA-9239944667A1}"/>
    <cellStyle name="Currency 5 2 2 4 2 2 3" xfId="11437" xr:uid="{510E2852-42AB-438B-9122-CC37BE99D40C}"/>
    <cellStyle name="Currency 5 2 2 4 2 2 4" xfId="19885" xr:uid="{82491493-128B-4F25-818E-A1EC77AB0CA2}"/>
    <cellStyle name="Currency 5 2 2 4 2 2 5" xfId="28332" xr:uid="{F3FECE0D-A1E3-4C18-BD2D-024FE1D1DBC3}"/>
    <cellStyle name="Currency 5 2 2 4 2 3" xfId="5060" xr:uid="{00000000-0005-0000-0000-0000F70B0000}"/>
    <cellStyle name="Currency 5 2 2 4 2 3 2" xfId="13510" xr:uid="{AEB4EB1B-1CF7-4CBB-A6F0-FBBC271BB3F5}"/>
    <cellStyle name="Currency 5 2 2 4 2 3 3" xfId="21957" xr:uid="{4FAF864B-4705-4D6A-988F-0666C7920582}"/>
    <cellStyle name="Currency 5 2 2 4 2 3 4" xfId="30404" xr:uid="{C9F69238-A9EC-4D9B-8F88-15AD7CD740E3}"/>
    <cellStyle name="Currency 5 2 2 4 2 4" xfId="9292" xr:uid="{526B52CE-C60E-4E5C-96FF-D2C7F86D1FA1}"/>
    <cellStyle name="Currency 5 2 2 4 2 5" xfId="17740" xr:uid="{7E650B22-715A-4642-9785-70D63B2D435B}"/>
    <cellStyle name="Currency 5 2 2 4 2 6" xfId="26187" xr:uid="{86312553-26F0-4532-9C00-8C691B82E71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7EED5B52-3DFA-4693-BDAC-8C141C1F7544}"/>
    <cellStyle name="Currency 5 2 2 4 3 2 2 3" xfId="24515" xr:uid="{82DE30B8-8B99-4D36-B716-5A35062859E6}"/>
    <cellStyle name="Currency 5 2 2 4 3 2 2 4" xfId="32962" xr:uid="{02A2E731-4BD7-48F1-AE5A-2B9811262AF5}"/>
    <cellStyle name="Currency 5 2 2 4 3 2 3" xfId="11850" xr:uid="{430CF0D5-90CE-45B8-9D63-601FE363C226}"/>
    <cellStyle name="Currency 5 2 2 4 3 2 4" xfId="20298" xr:uid="{20FD155A-23F6-4DE6-95B4-2A6FE58918F5}"/>
    <cellStyle name="Currency 5 2 2 4 3 2 5" xfId="28745" xr:uid="{D02E9A88-8142-4374-AE01-AA8C36B4919D}"/>
    <cellStyle name="Currency 5 2 2 4 3 3" xfId="5473" xr:uid="{00000000-0005-0000-0000-0000FB0B0000}"/>
    <cellStyle name="Currency 5 2 2 4 3 3 2" xfId="13923" xr:uid="{E595EBC9-1A99-4213-BE0B-3A3965E3DB1C}"/>
    <cellStyle name="Currency 5 2 2 4 3 3 3" xfId="22370" xr:uid="{7F8FFA1E-582C-4D34-873D-DCEC9B87482A}"/>
    <cellStyle name="Currency 5 2 2 4 3 3 4" xfId="30817" xr:uid="{45FF21AB-CF01-44B7-888A-4B0BE020A982}"/>
    <cellStyle name="Currency 5 2 2 4 3 4" xfId="9705" xr:uid="{DFD9655F-44B1-475B-BF20-5362DC89D9A2}"/>
    <cellStyle name="Currency 5 2 2 4 3 5" xfId="18153" xr:uid="{C1762F28-3B4C-4F40-80C4-5F47D1B4C851}"/>
    <cellStyle name="Currency 5 2 2 4 3 6" xfId="26600" xr:uid="{E3B2485D-B05C-4A87-A9C3-A913FEDA1645}"/>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18220927-4E77-42A7-86EA-6B9D33647357}"/>
    <cellStyle name="Currency 5 2 2 4 4 2 2 3" xfId="24928" xr:uid="{A79FF1FD-8AE7-4803-875B-93B7E1BE6043}"/>
    <cellStyle name="Currency 5 2 2 4 4 2 2 4" xfId="33375" xr:uid="{5144E452-C1C2-46DA-A82D-C48031DDDFC8}"/>
    <cellStyle name="Currency 5 2 2 4 4 2 3" xfId="12263" xr:uid="{D31AD109-6DE5-4584-A417-9BCAD54A4EE0}"/>
    <cellStyle name="Currency 5 2 2 4 4 2 4" xfId="20711" xr:uid="{07E736F8-6AD9-4738-8F70-2867DB923421}"/>
    <cellStyle name="Currency 5 2 2 4 4 2 5" xfId="29158" xr:uid="{13146507-3630-42FD-80E3-6A410912E679}"/>
    <cellStyle name="Currency 5 2 2 4 4 3" xfId="5886" xr:uid="{00000000-0005-0000-0000-0000FF0B0000}"/>
    <cellStyle name="Currency 5 2 2 4 4 3 2" xfId="14336" xr:uid="{2F563DCE-0D1E-499A-8727-C6E8B31364F3}"/>
    <cellStyle name="Currency 5 2 2 4 4 3 3" xfId="22783" xr:uid="{87FDD312-03BF-450A-91D0-8C0886BF432F}"/>
    <cellStyle name="Currency 5 2 2 4 4 3 4" xfId="31230" xr:uid="{CCB9D3FB-9C7F-4CA0-B815-60079A422724}"/>
    <cellStyle name="Currency 5 2 2 4 4 4" xfId="10118" xr:uid="{8FA94A43-01B2-4A14-BCE5-3E130E091BAD}"/>
    <cellStyle name="Currency 5 2 2 4 4 5" xfId="18566" xr:uid="{06844FF5-4711-489B-AC70-23DB385B5DF5}"/>
    <cellStyle name="Currency 5 2 2 4 4 6" xfId="27013" xr:uid="{7C573CE4-7219-4AF1-8C20-C5891D97C704}"/>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BE2A9E27-DE74-4298-BAEE-D10355118D8F}"/>
    <cellStyle name="Currency 5 2 2 4 5 2 2 3" xfId="25341" xr:uid="{BBFABF8E-414B-4EBE-B348-8BF96DE67B7D}"/>
    <cellStyle name="Currency 5 2 2 4 5 2 2 4" xfId="33788" xr:uid="{22A6A353-1F3C-43E9-ADAB-F50C3A9E40D3}"/>
    <cellStyle name="Currency 5 2 2 4 5 2 3" xfId="12676" xr:uid="{1BADA6BD-7D41-4527-BF34-272E34686EED}"/>
    <cellStyle name="Currency 5 2 2 4 5 2 4" xfId="21124" xr:uid="{512665A4-2BFC-4C13-A8BE-532B34DD64B8}"/>
    <cellStyle name="Currency 5 2 2 4 5 2 5" xfId="29571" xr:uid="{8DE82BFE-D9F3-45D3-983B-570E384DF9D1}"/>
    <cellStyle name="Currency 5 2 2 4 5 3" xfId="6299" xr:uid="{00000000-0005-0000-0000-0000030C0000}"/>
    <cellStyle name="Currency 5 2 2 4 5 3 2" xfId="14749" xr:uid="{A8DADFF7-036E-45B8-BCCE-BF5A355EADC2}"/>
    <cellStyle name="Currency 5 2 2 4 5 3 3" xfId="23196" xr:uid="{3BFF7A12-67C1-4934-B4E2-BBE62C8F01F2}"/>
    <cellStyle name="Currency 5 2 2 4 5 3 4" xfId="31643" xr:uid="{5E4858EB-2942-4D3C-A02D-F69F08806DFA}"/>
    <cellStyle name="Currency 5 2 2 4 5 4" xfId="10531" xr:uid="{29936E0D-4BB5-4642-B246-9AA0B874C59C}"/>
    <cellStyle name="Currency 5 2 2 4 5 5" xfId="18979" xr:uid="{56A5C292-E17F-43F5-90C1-1A0AFF1F5341}"/>
    <cellStyle name="Currency 5 2 2 4 5 6" xfId="27426" xr:uid="{031E6C80-814D-4F3A-A48F-4B996E66CB33}"/>
    <cellStyle name="Currency 5 2 2 4 6" xfId="2428" xr:uid="{00000000-0005-0000-0000-0000040C0000}"/>
    <cellStyle name="Currency 5 2 2 4 6 2" xfId="6712" xr:uid="{00000000-0005-0000-0000-0000050C0000}"/>
    <cellStyle name="Currency 5 2 2 4 6 2 2" xfId="15162" xr:uid="{5C99A7C0-6CB3-46A1-8FF3-109EA2AA059A}"/>
    <cellStyle name="Currency 5 2 2 4 6 2 3" xfId="23609" xr:uid="{1F57D620-5940-4A47-90CD-C4A17BB5861B}"/>
    <cellStyle name="Currency 5 2 2 4 6 2 4" xfId="32056" xr:uid="{0E5DA94E-5B54-44DF-8991-FADE28EBBC0D}"/>
    <cellStyle name="Currency 5 2 2 4 6 3" xfId="10944" xr:uid="{28D82390-E991-46E4-9D5D-70EF3630D968}"/>
    <cellStyle name="Currency 5 2 2 4 6 4" xfId="19392" xr:uid="{36B2D527-AF96-4DD8-B6AF-59D28092F6DD}"/>
    <cellStyle name="Currency 5 2 2 4 6 5" xfId="27839" xr:uid="{72ADF8EB-4E55-4EAE-B3DA-E0C733503BCB}"/>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072E7B0D-5A2C-412E-BBB7-BF035CED89A2}"/>
    <cellStyle name="Currency 5 2 2 4 8 2 3" xfId="23926" xr:uid="{47BBE749-F5F1-4875-8F4B-8C1DFEF5AE18}"/>
    <cellStyle name="Currency 5 2 2 4 8 2 4" xfId="32373" xr:uid="{405F42B6-3BA3-4947-9CF0-1D8C51F0F6D8}"/>
    <cellStyle name="Currency 5 2 2 4 8 3" xfId="11261" xr:uid="{084F912D-9AD6-4BBC-AD34-E81F32F207AC}"/>
    <cellStyle name="Currency 5 2 2 4 8 4" xfId="19709" xr:uid="{CA1955D6-A071-4EE2-90BF-894312E9CE3B}"/>
    <cellStyle name="Currency 5 2 2 4 8 5" xfId="28156" xr:uid="{E64C821F-64BB-4F73-8FC9-2C29918165AC}"/>
    <cellStyle name="Currency 5 2 2 4 9" xfId="4646" xr:uid="{00000000-0005-0000-0000-0000090C0000}"/>
    <cellStyle name="Currency 5 2 2 4 9 2" xfId="13096" xr:uid="{EF7415A7-DD25-4E17-AE1D-6CB95A3B2997}"/>
    <cellStyle name="Currency 5 2 2 4 9 3" xfId="21543" xr:uid="{FC55963F-3B3F-45F6-B8CE-579D3453C7F9}"/>
    <cellStyle name="Currency 5 2 2 4 9 4" xfId="29990" xr:uid="{2E1BCAFB-0AE5-4C55-A345-AB8E684240F6}"/>
    <cellStyle name="Currency 5 2 2 5" xfId="203" xr:uid="{00000000-0005-0000-0000-00000A0C0000}"/>
    <cellStyle name="Currency 5 2 2 5 10" xfId="8879" xr:uid="{93360617-696A-4894-9877-8A9818C4EEB0}"/>
    <cellStyle name="Currency 5 2 2 5 11" xfId="17327" xr:uid="{2E323631-B57B-4C4F-A6FF-F6AD9C3F405E}"/>
    <cellStyle name="Currency 5 2 2 5 12" xfId="25774" xr:uid="{67D74A07-2D97-421E-8185-D57DEBC24ED5}"/>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F69EED84-46EB-4D18-B31D-A0ED35824E94}"/>
    <cellStyle name="Currency 5 2 2 5 2 2 2 3" xfId="24103" xr:uid="{43C54588-1A2C-4212-BFCB-2CE97E9A7115}"/>
    <cellStyle name="Currency 5 2 2 5 2 2 2 4" xfId="32550" xr:uid="{5C700DE8-6849-4DCB-8B11-C98D8C75778A}"/>
    <cellStyle name="Currency 5 2 2 5 2 2 3" xfId="11438" xr:uid="{5078EBAD-265B-44E6-8A14-CCE3EC8E1F02}"/>
    <cellStyle name="Currency 5 2 2 5 2 2 4" xfId="19886" xr:uid="{F5009F4B-3C97-426D-8A66-37164AA1DB09}"/>
    <cellStyle name="Currency 5 2 2 5 2 2 5" xfId="28333" xr:uid="{FDC2EF50-FA07-46FC-8897-17F5B23DB88E}"/>
    <cellStyle name="Currency 5 2 2 5 2 3" xfId="5061" xr:uid="{00000000-0005-0000-0000-00000E0C0000}"/>
    <cellStyle name="Currency 5 2 2 5 2 3 2" xfId="13511" xr:uid="{FEF7E376-B0E6-4417-87B9-DB36E63CC4D9}"/>
    <cellStyle name="Currency 5 2 2 5 2 3 3" xfId="21958" xr:uid="{4296857B-669C-449D-9215-9AC8EEE95FA1}"/>
    <cellStyle name="Currency 5 2 2 5 2 3 4" xfId="30405" xr:uid="{4B8FC8C0-867C-4CDE-A61F-97FED69EA670}"/>
    <cellStyle name="Currency 5 2 2 5 2 4" xfId="9293" xr:uid="{EF08CF24-319D-4D08-BF10-FB07511EAEBD}"/>
    <cellStyle name="Currency 5 2 2 5 2 5" xfId="17741" xr:uid="{A4D0EB9E-DC56-4E2C-8FBB-A8B1966430C7}"/>
    <cellStyle name="Currency 5 2 2 5 2 6" xfId="26188" xr:uid="{0015B0F1-E9D9-46FE-8815-77E08F01C80D}"/>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7F5C9ED3-F241-46CE-BAA1-EDB589D1ED2B}"/>
    <cellStyle name="Currency 5 2 2 5 3 2 2 3" xfId="24516" xr:uid="{C0B3C44D-FD31-452B-8AEA-B72CCDFA6111}"/>
    <cellStyle name="Currency 5 2 2 5 3 2 2 4" xfId="32963" xr:uid="{5D5FA257-2993-473F-8C87-BDEA66537386}"/>
    <cellStyle name="Currency 5 2 2 5 3 2 3" xfId="11851" xr:uid="{FD405644-2ADE-44CE-AEAF-50FFD052DC66}"/>
    <cellStyle name="Currency 5 2 2 5 3 2 4" xfId="20299" xr:uid="{9D35CD9E-5F44-47B1-A81D-370DAC6AE1D7}"/>
    <cellStyle name="Currency 5 2 2 5 3 2 5" xfId="28746" xr:uid="{6523C2B8-348E-4978-B310-B59FF1747E00}"/>
    <cellStyle name="Currency 5 2 2 5 3 3" xfId="5474" xr:uid="{00000000-0005-0000-0000-0000120C0000}"/>
    <cellStyle name="Currency 5 2 2 5 3 3 2" xfId="13924" xr:uid="{8D0FE0C2-CFD8-49BC-AA27-71BDC2C20B27}"/>
    <cellStyle name="Currency 5 2 2 5 3 3 3" xfId="22371" xr:uid="{D0A50F36-E2E6-42F7-90F5-9904F5117495}"/>
    <cellStyle name="Currency 5 2 2 5 3 3 4" xfId="30818" xr:uid="{04ACCF56-6C26-4AA7-B687-97EF3B4EBA09}"/>
    <cellStyle name="Currency 5 2 2 5 3 4" xfId="9706" xr:uid="{2E16DBB5-8F99-49DA-B808-6C4FDADF9DDD}"/>
    <cellStyle name="Currency 5 2 2 5 3 5" xfId="18154" xr:uid="{4A2417D7-6E8B-4D41-AD55-4D8F51E51F67}"/>
    <cellStyle name="Currency 5 2 2 5 3 6" xfId="26601" xr:uid="{C9831EAE-DCE1-486D-A788-5B7D7A296667}"/>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9B775215-508B-4F22-AC6B-3250D2C4A4E5}"/>
    <cellStyle name="Currency 5 2 2 5 4 2 2 3" xfId="24929" xr:uid="{C1AA00B2-2084-4B27-9510-2A27171C1690}"/>
    <cellStyle name="Currency 5 2 2 5 4 2 2 4" xfId="33376" xr:uid="{B9A28508-10DB-4B45-845F-FCF4DEF8F7E4}"/>
    <cellStyle name="Currency 5 2 2 5 4 2 3" xfId="12264" xr:uid="{6C3BA42D-3E31-4B21-AB0F-4E5CAADD329C}"/>
    <cellStyle name="Currency 5 2 2 5 4 2 4" xfId="20712" xr:uid="{65202959-F651-4E8E-85C8-BA1BE6A33957}"/>
    <cellStyle name="Currency 5 2 2 5 4 2 5" xfId="29159" xr:uid="{5AF42FB6-7FA5-4703-B3DC-4331C4EF311C}"/>
    <cellStyle name="Currency 5 2 2 5 4 3" xfId="5887" xr:uid="{00000000-0005-0000-0000-0000160C0000}"/>
    <cellStyle name="Currency 5 2 2 5 4 3 2" xfId="14337" xr:uid="{875ABB9C-F55E-405C-871E-0263AA160431}"/>
    <cellStyle name="Currency 5 2 2 5 4 3 3" xfId="22784" xr:uid="{D8375170-D508-4022-B111-BB1101592C4B}"/>
    <cellStyle name="Currency 5 2 2 5 4 3 4" xfId="31231" xr:uid="{C1695AFE-1D85-40DD-99C4-027F93377080}"/>
    <cellStyle name="Currency 5 2 2 5 4 4" xfId="10119" xr:uid="{65125407-CC21-41AE-B535-357219447F48}"/>
    <cellStyle name="Currency 5 2 2 5 4 5" xfId="18567" xr:uid="{476D1091-0CB0-470C-813A-3A9E897EB3E7}"/>
    <cellStyle name="Currency 5 2 2 5 4 6" xfId="27014" xr:uid="{B268F707-D0ED-434C-B2C2-C663A53A5276}"/>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A06653BC-35CB-4874-BEDA-37EA81580A7D}"/>
    <cellStyle name="Currency 5 2 2 5 5 2 2 3" xfId="25342" xr:uid="{F118AB70-54E6-4A36-8DE4-5FFD93D39959}"/>
    <cellStyle name="Currency 5 2 2 5 5 2 2 4" xfId="33789" xr:uid="{61B2579A-5A2E-4C3D-8FFA-56A98F75A520}"/>
    <cellStyle name="Currency 5 2 2 5 5 2 3" xfId="12677" xr:uid="{72989725-7AFE-4361-BD38-5EEC48B9A0A5}"/>
    <cellStyle name="Currency 5 2 2 5 5 2 4" xfId="21125" xr:uid="{8897DA15-345B-4095-89D4-64C2249A39DE}"/>
    <cellStyle name="Currency 5 2 2 5 5 2 5" xfId="29572" xr:uid="{174DD126-96E2-409A-B87D-C97141196FD3}"/>
    <cellStyle name="Currency 5 2 2 5 5 3" xfId="6300" xr:uid="{00000000-0005-0000-0000-00001A0C0000}"/>
    <cellStyle name="Currency 5 2 2 5 5 3 2" xfId="14750" xr:uid="{4185437F-E720-4288-AF6C-E8F4EDC72907}"/>
    <cellStyle name="Currency 5 2 2 5 5 3 3" xfId="23197" xr:uid="{682DF4C8-ED08-48E1-A7CB-44DD0A0ADA62}"/>
    <cellStyle name="Currency 5 2 2 5 5 3 4" xfId="31644" xr:uid="{C3129B0F-EC50-4A44-8D2E-B3A584DD1FC5}"/>
    <cellStyle name="Currency 5 2 2 5 5 4" xfId="10532" xr:uid="{8FBFFEFD-E8CF-47C8-ADBB-CA041A852E97}"/>
    <cellStyle name="Currency 5 2 2 5 5 5" xfId="18980" xr:uid="{811AD26E-FAE8-4516-B44D-CB909F47B945}"/>
    <cellStyle name="Currency 5 2 2 5 5 6" xfId="27427" xr:uid="{67E99FBB-AE3D-452A-A1A0-BA24C8298DED}"/>
    <cellStyle name="Currency 5 2 2 5 6" xfId="2429" xr:uid="{00000000-0005-0000-0000-00001B0C0000}"/>
    <cellStyle name="Currency 5 2 2 5 6 2" xfId="6713" xr:uid="{00000000-0005-0000-0000-00001C0C0000}"/>
    <cellStyle name="Currency 5 2 2 5 6 2 2" xfId="15163" xr:uid="{9D8D0DEF-98AF-45B7-A66D-5F51D14048E9}"/>
    <cellStyle name="Currency 5 2 2 5 6 2 3" xfId="23610" xr:uid="{D941032D-3733-41F8-B7E8-5710DBB8E181}"/>
    <cellStyle name="Currency 5 2 2 5 6 2 4" xfId="32057" xr:uid="{11EC757B-9987-4B83-BE40-C27B855BFDFF}"/>
    <cellStyle name="Currency 5 2 2 5 6 3" xfId="10945" xr:uid="{6B7639AD-C24E-4BDE-B86B-FA07795D3C84}"/>
    <cellStyle name="Currency 5 2 2 5 6 4" xfId="19393" xr:uid="{7DC3E52A-26CA-4061-8051-6281B294A92F}"/>
    <cellStyle name="Currency 5 2 2 5 6 5" xfId="27840" xr:uid="{D931964D-67F6-4401-8FC1-0EF7AEF7670E}"/>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F5D115D0-D177-4C70-85BE-A43382B1684B}"/>
    <cellStyle name="Currency 5 2 2 5 8 2 3" xfId="23927" xr:uid="{B46F4031-8B88-4241-8BB1-12F24238D2D0}"/>
    <cellStyle name="Currency 5 2 2 5 8 2 4" xfId="32374" xr:uid="{FA7F06AA-4805-4B2A-8FD2-0C5237D95285}"/>
    <cellStyle name="Currency 5 2 2 5 8 3" xfId="11262" xr:uid="{D69B7C7D-4089-47EA-A5E1-83CBE95DD699}"/>
    <cellStyle name="Currency 5 2 2 5 8 4" xfId="19710" xr:uid="{04F801D8-AEBC-4C94-B684-CF5ADD7B7CA5}"/>
    <cellStyle name="Currency 5 2 2 5 8 5" xfId="28157" xr:uid="{54EB04D8-7035-4665-9B65-E2A98827CA66}"/>
    <cellStyle name="Currency 5 2 2 5 9" xfId="4647" xr:uid="{00000000-0005-0000-0000-0000200C0000}"/>
    <cellStyle name="Currency 5 2 2 5 9 2" xfId="13097" xr:uid="{F389E506-1D23-44CA-9BC9-B9048AC4DFB6}"/>
    <cellStyle name="Currency 5 2 2 5 9 3" xfId="21544" xr:uid="{C40A3ED2-19B9-456B-92EA-FB5D54E2D886}"/>
    <cellStyle name="Currency 5 2 2 5 9 4" xfId="29991" xr:uid="{0C932D13-0D97-447D-89BA-D875A5F3E236}"/>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FA616EFD-D1A1-4B84-B6C6-7966CF92CC12}"/>
    <cellStyle name="Currency 5 2 4 10 3" xfId="21545" xr:uid="{C89D8BDF-22E6-4BEA-A477-FFBB21B39ED7}"/>
    <cellStyle name="Currency 5 2 4 10 4" xfId="29992" xr:uid="{1BE88257-995F-468C-A99A-D051434E2E23}"/>
    <cellStyle name="Currency 5 2 4 11" xfId="8880" xr:uid="{572E0807-101A-4BEF-AA4C-3FFEE2CADA4C}"/>
    <cellStyle name="Currency 5 2 4 12" xfId="17328" xr:uid="{D9C6D5CB-A405-4DF1-8166-89654E5053AD}"/>
    <cellStyle name="Currency 5 2 4 13" xfId="25775" xr:uid="{B5282E5F-FD04-4C14-83FE-45DD245CDFF8}"/>
    <cellStyle name="Currency 5 2 4 2" xfId="206" xr:uid="{00000000-0005-0000-0000-0000250C0000}"/>
    <cellStyle name="Currency 5 2 4 2 10" xfId="8881" xr:uid="{E3183B45-1A05-4A81-A4A1-081743ED03D0}"/>
    <cellStyle name="Currency 5 2 4 2 11" xfId="17329" xr:uid="{DDB2F49D-21F3-4AD4-93FE-6564E937440A}"/>
    <cellStyle name="Currency 5 2 4 2 12" xfId="25776" xr:uid="{F72EC322-D39D-4D6B-BC1F-F70D4B52D85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E0F2BFD5-A0E2-4BA3-9C1D-50EDA322438E}"/>
    <cellStyle name="Currency 5 2 4 2 2 2 2 3" xfId="24105" xr:uid="{618C3037-05AD-40B8-A96C-EB3F5508EF3B}"/>
    <cellStyle name="Currency 5 2 4 2 2 2 2 4" xfId="32552" xr:uid="{FEAE471C-A00E-4984-A0CF-971B20C33F08}"/>
    <cellStyle name="Currency 5 2 4 2 2 2 3" xfId="11440" xr:uid="{D6CDF000-57E5-48DF-8868-D54722077B04}"/>
    <cellStyle name="Currency 5 2 4 2 2 2 4" xfId="19888" xr:uid="{D2677EF1-DA14-494D-A56A-A1B999DBE174}"/>
    <cellStyle name="Currency 5 2 4 2 2 2 5" xfId="28335" xr:uid="{506E1384-F710-48ED-9BE9-B141141019C3}"/>
    <cellStyle name="Currency 5 2 4 2 2 3" xfId="5063" xr:uid="{00000000-0005-0000-0000-0000290C0000}"/>
    <cellStyle name="Currency 5 2 4 2 2 3 2" xfId="13513" xr:uid="{0B428639-E374-4AEA-97F8-8C1FBBC143B5}"/>
    <cellStyle name="Currency 5 2 4 2 2 3 3" xfId="21960" xr:uid="{29397D4A-7EA0-41A8-8CFD-22F7BC449EC2}"/>
    <cellStyle name="Currency 5 2 4 2 2 3 4" xfId="30407" xr:uid="{43E3B0E7-2559-4A99-B3AE-6ADA43446773}"/>
    <cellStyle name="Currency 5 2 4 2 2 4" xfId="9295" xr:uid="{BBBFBF5F-60FE-425B-B07A-FBB389FEC93C}"/>
    <cellStyle name="Currency 5 2 4 2 2 5" xfId="17743" xr:uid="{909FFF1B-E481-45A6-9AD4-36B210027FBF}"/>
    <cellStyle name="Currency 5 2 4 2 2 6" xfId="26190" xr:uid="{CFD7AFF2-AD17-451B-88BD-8C79192FFF9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57E01762-D4F3-4754-8496-3BBEE2433917}"/>
    <cellStyle name="Currency 5 2 4 2 3 2 2 3" xfId="24518" xr:uid="{4FFA80FF-C705-47E4-B2B2-764C616F2FFB}"/>
    <cellStyle name="Currency 5 2 4 2 3 2 2 4" xfId="32965" xr:uid="{EB85A837-D6CE-4A3E-8F36-D34DB446EDCC}"/>
    <cellStyle name="Currency 5 2 4 2 3 2 3" xfId="11853" xr:uid="{09ED2268-C87B-4408-9A01-14FBDA1E0CEB}"/>
    <cellStyle name="Currency 5 2 4 2 3 2 4" xfId="20301" xr:uid="{D93AAB75-C1AE-4D47-A08F-4B294F0F492E}"/>
    <cellStyle name="Currency 5 2 4 2 3 2 5" xfId="28748" xr:uid="{D21C2C08-8B02-4812-BEC5-20B0D329FE48}"/>
    <cellStyle name="Currency 5 2 4 2 3 3" xfId="5476" xr:uid="{00000000-0005-0000-0000-00002D0C0000}"/>
    <cellStyle name="Currency 5 2 4 2 3 3 2" xfId="13926" xr:uid="{01E39EE4-0231-49CD-827E-78E86E26B6BC}"/>
    <cellStyle name="Currency 5 2 4 2 3 3 3" xfId="22373" xr:uid="{8DA9F5CF-C9FC-48F4-853D-11337EDBCA56}"/>
    <cellStyle name="Currency 5 2 4 2 3 3 4" xfId="30820" xr:uid="{2C447B5C-DC28-4CA1-B3A7-0BC3C8D9ACD0}"/>
    <cellStyle name="Currency 5 2 4 2 3 4" xfId="9708" xr:uid="{18E2551D-8B5E-4B56-95A4-8AA4859D3D86}"/>
    <cellStyle name="Currency 5 2 4 2 3 5" xfId="18156" xr:uid="{49F3781B-1C3D-4B26-8FBE-F3B72E3B92B3}"/>
    <cellStyle name="Currency 5 2 4 2 3 6" xfId="26603" xr:uid="{33D7C4CC-E2DE-47EE-9F10-ECE782248369}"/>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6C676682-4A2C-450C-B07D-D621CBCE645F}"/>
    <cellStyle name="Currency 5 2 4 2 4 2 2 3" xfId="24931" xr:uid="{7481A829-9DAE-4408-AF45-AEF846A04295}"/>
    <cellStyle name="Currency 5 2 4 2 4 2 2 4" xfId="33378" xr:uid="{8AF88964-202E-4B27-AD62-68BFCE05D89E}"/>
    <cellStyle name="Currency 5 2 4 2 4 2 3" xfId="12266" xr:uid="{FA1BB950-4376-4C95-A333-1D1DB3ECA058}"/>
    <cellStyle name="Currency 5 2 4 2 4 2 4" xfId="20714" xr:uid="{4CE792CC-F163-41DD-B915-B986F2F8FB9C}"/>
    <cellStyle name="Currency 5 2 4 2 4 2 5" xfId="29161" xr:uid="{92A672B5-441C-445C-B656-5B85149513D1}"/>
    <cellStyle name="Currency 5 2 4 2 4 3" xfId="5889" xr:uid="{00000000-0005-0000-0000-0000310C0000}"/>
    <cellStyle name="Currency 5 2 4 2 4 3 2" xfId="14339" xr:uid="{DA15AC25-D5FE-461A-AC8C-0F6AA0BF37FC}"/>
    <cellStyle name="Currency 5 2 4 2 4 3 3" xfId="22786" xr:uid="{00A1AA3F-4E43-4BB2-AF30-409BED6775E8}"/>
    <cellStyle name="Currency 5 2 4 2 4 3 4" xfId="31233" xr:uid="{269100D3-BA54-4A32-9B94-91563EF1276D}"/>
    <cellStyle name="Currency 5 2 4 2 4 4" xfId="10121" xr:uid="{D9D36395-C1D0-4F1B-A6B4-CC796B05C308}"/>
    <cellStyle name="Currency 5 2 4 2 4 5" xfId="18569" xr:uid="{AC14C51E-B2BA-4391-80F8-6B14229B1087}"/>
    <cellStyle name="Currency 5 2 4 2 4 6" xfId="27016" xr:uid="{2F8F6281-284F-4E9C-AEED-2D402447641F}"/>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A57A12E6-FD68-4730-A3C4-4313860B4341}"/>
    <cellStyle name="Currency 5 2 4 2 5 2 2 3" xfId="25344" xr:uid="{B228A04B-71F7-4AF0-BAEF-C0D9F2904333}"/>
    <cellStyle name="Currency 5 2 4 2 5 2 2 4" xfId="33791" xr:uid="{0274AA7C-446E-412B-867C-E7C1A19E4F96}"/>
    <cellStyle name="Currency 5 2 4 2 5 2 3" xfId="12679" xr:uid="{BDD3E136-7D74-42C5-9E89-42B8736F5CCE}"/>
    <cellStyle name="Currency 5 2 4 2 5 2 4" xfId="21127" xr:uid="{16A0C277-D7E9-4615-887A-C1A4CF333A4D}"/>
    <cellStyle name="Currency 5 2 4 2 5 2 5" xfId="29574" xr:uid="{5C18F85E-1AB7-499F-B3D0-DC1E403E7320}"/>
    <cellStyle name="Currency 5 2 4 2 5 3" xfId="6302" xr:uid="{00000000-0005-0000-0000-0000350C0000}"/>
    <cellStyle name="Currency 5 2 4 2 5 3 2" xfId="14752" xr:uid="{C03963D4-B41F-401A-997A-1166DE303636}"/>
    <cellStyle name="Currency 5 2 4 2 5 3 3" xfId="23199" xr:uid="{7939DA05-8703-44D9-BD0F-DBAC01B9E59F}"/>
    <cellStyle name="Currency 5 2 4 2 5 3 4" xfId="31646" xr:uid="{AD17224B-72B1-4565-AAA4-AC4C82E057EA}"/>
    <cellStyle name="Currency 5 2 4 2 5 4" xfId="10534" xr:uid="{C5807CB6-0024-4FF4-B821-5642C43056A2}"/>
    <cellStyle name="Currency 5 2 4 2 5 5" xfId="18982" xr:uid="{7A84A451-5FAD-4250-9B63-3AAB33486966}"/>
    <cellStyle name="Currency 5 2 4 2 5 6" xfId="27429" xr:uid="{72C79E3E-36FC-4E14-BEBF-D8DB761D36B7}"/>
    <cellStyle name="Currency 5 2 4 2 6" xfId="2431" xr:uid="{00000000-0005-0000-0000-0000360C0000}"/>
    <cellStyle name="Currency 5 2 4 2 6 2" xfId="6715" xr:uid="{00000000-0005-0000-0000-0000370C0000}"/>
    <cellStyle name="Currency 5 2 4 2 6 2 2" xfId="15165" xr:uid="{A88DF473-AB46-45ED-9ED3-492FED18FDE9}"/>
    <cellStyle name="Currency 5 2 4 2 6 2 3" xfId="23612" xr:uid="{E4D1FF3F-A8BF-43DA-A318-28157C9B7D54}"/>
    <cellStyle name="Currency 5 2 4 2 6 2 4" xfId="32059" xr:uid="{8DCC8517-4E51-4EFC-8375-6D8337FC50CA}"/>
    <cellStyle name="Currency 5 2 4 2 6 3" xfId="10947" xr:uid="{65BDF84B-5B92-4BB2-AB86-3D043FFC09D9}"/>
    <cellStyle name="Currency 5 2 4 2 6 4" xfId="19395" xr:uid="{F23ACE4E-BA63-4117-AEC3-A76658E4420F}"/>
    <cellStyle name="Currency 5 2 4 2 6 5" xfId="27842" xr:uid="{AF95ECD2-37F0-471F-A41D-FAABA621864A}"/>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9342DE07-362B-46A5-AC77-6E0F1EAD3F34}"/>
    <cellStyle name="Currency 5 2 4 2 8 2 3" xfId="23929" xr:uid="{750E2AB8-9A23-4B22-BCBA-3D1FA6E09439}"/>
    <cellStyle name="Currency 5 2 4 2 8 2 4" xfId="32376" xr:uid="{52859100-4877-45A2-AD63-DE914B143A63}"/>
    <cellStyle name="Currency 5 2 4 2 8 3" xfId="11264" xr:uid="{F0A8505F-4A0F-4CD4-85B3-BA8F4F0C2667}"/>
    <cellStyle name="Currency 5 2 4 2 8 4" xfId="19712" xr:uid="{F9A42576-C756-49F6-8C7C-AC9B4C8F1C67}"/>
    <cellStyle name="Currency 5 2 4 2 8 5" xfId="28159" xr:uid="{C9ACA59D-DD87-400E-98AA-7C3EF28979DF}"/>
    <cellStyle name="Currency 5 2 4 2 9" xfId="4649" xr:uid="{00000000-0005-0000-0000-00003B0C0000}"/>
    <cellStyle name="Currency 5 2 4 2 9 2" xfId="13099" xr:uid="{AABA475B-9D73-4ADC-BBE1-7BAA2E6C65F0}"/>
    <cellStyle name="Currency 5 2 4 2 9 3" xfId="21546" xr:uid="{617F2A3C-C587-4689-BA7C-C304F16B12B8}"/>
    <cellStyle name="Currency 5 2 4 2 9 4" xfId="29993" xr:uid="{D4D24427-4A2F-4F0B-98DE-616145AC3FF0}"/>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910ABE6A-737F-46D4-A3B8-B567B2D36AF1}"/>
    <cellStyle name="Currency 5 2 4 3 2 2 3" xfId="24104" xr:uid="{DF2E57E4-7AD7-402B-987E-07CD5B03BCC5}"/>
    <cellStyle name="Currency 5 2 4 3 2 2 4" xfId="32551" xr:uid="{4D3AE36B-912A-4A67-A9A2-529860E87C8A}"/>
    <cellStyle name="Currency 5 2 4 3 2 3" xfId="11439" xr:uid="{FF24DA6D-AD95-44AA-B779-9F82AD28F86C}"/>
    <cellStyle name="Currency 5 2 4 3 2 4" xfId="19887" xr:uid="{42C7F7F3-5188-432D-9568-E644D4F090C4}"/>
    <cellStyle name="Currency 5 2 4 3 2 5" xfId="28334" xr:uid="{973A4A53-2900-4E46-8669-958C91229A86}"/>
    <cellStyle name="Currency 5 2 4 3 3" xfId="5062" xr:uid="{00000000-0005-0000-0000-00003F0C0000}"/>
    <cellStyle name="Currency 5 2 4 3 3 2" xfId="13512" xr:uid="{51508702-DBF9-470E-8B72-070683C907D7}"/>
    <cellStyle name="Currency 5 2 4 3 3 3" xfId="21959" xr:uid="{DCDDFFD0-448F-4132-894F-AAEF77C7383D}"/>
    <cellStyle name="Currency 5 2 4 3 3 4" xfId="30406" xr:uid="{A0E85DBF-F378-4814-804F-2503B10E97B8}"/>
    <cellStyle name="Currency 5 2 4 3 4" xfId="9294" xr:uid="{39825BF1-52DD-4D8C-BF80-B67D4A43D364}"/>
    <cellStyle name="Currency 5 2 4 3 5" xfId="17742" xr:uid="{01458389-2E2A-4A7B-94B7-069A76A80798}"/>
    <cellStyle name="Currency 5 2 4 3 6" xfId="26189" xr:uid="{3A3C0444-CB80-4DC5-BEAD-FEB094D9F69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F605DA49-8369-4D9D-8F5F-AFE6F6BA2041}"/>
    <cellStyle name="Currency 5 2 4 4 2 2 3" xfId="24517" xr:uid="{5D0B3CE9-B7C5-46B9-B172-D8812D5C1370}"/>
    <cellStyle name="Currency 5 2 4 4 2 2 4" xfId="32964" xr:uid="{EE22EF43-8197-477E-882C-92840D696D51}"/>
    <cellStyle name="Currency 5 2 4 4 2 3" xfId="11852" xr:uid="{4B62643B-B430-4D70-9BD0-702D88BF64F9}"/>
    <cellStyle name="Currency 5 2 4 4 2 4" xfId="20300" xr:uid="{85A30574-44DF-44A1-8525-72C0897A2D22}"/>
    <cellStyle name="Currency 5 2 4 4 2 5" xfId="28747" xr:uid="{A3FFFDD2-633E-4134-B21B-230AA3845FB9}"/>
    <cellStyle name="Currency 5 2 4 4 3" xfId="5475" xr:uid="{00000000-0005-0000-0000-0000430C0000}"/>
    <cellStyle name="Currency 5 2 4 4 3 2" xfId="13925" xr:uid="{94A9159F-61D6-4453-BE7A-D91D4B418C51}"/>
    <cellStyle name="Currency 5 2 4 4 3 3" xfId="22372" xr:uid="{C1070242-1DD1-431F-8F58-5B8E9590DDD5}"/>
    <cellStyle name="Currency 5 2 4 4 3 4" xfId="30819" xr:uid="{9AB79207-7CDF-457E-A67C-37F56E99AC55}"/>
    <cellStyle name="Currency 5 2 4 4 4" xfId="9707" xr:uid="{802DB849-DC19-4008-B9E1-E32012A4EB98}"/>
    <cellStyle name="Currency 5 2 4 4 5" xfId="18155" xr:uid="{C0B7A7BD-1629-4BD3-83CC-AEE4038286C1}"/>
    <cellStyle name="Currency 5 2 4 4 6" xfId="26602" xr:uid="{2788433A-C5D6-42BB-8EC4-FFC7EBA67B8A}"/>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4F6DB854-E96E-4F58-A77C-BA6A55619329}"/>
    <cellStyle name="Currency 5 2 4 5 2 2 3" xfId="24930" xr:uid="{13DC5112-1F9D-48CA-9293-ABA20E67C50A}"/>
    <cellStyle name="Currency 5 2 4 5 2 2 4" xfId="33377" xr:uid="{9C37F811-A28E-4089-A7DF-BE9EAC13E41B}"/>
    <cellStyle name="Currency 5 2 4 5 2 3" xfId="12265" xr:uid="{FD6356A0-B10E-404C-956F-8A7382CA48DE}"/>
    <cellStyle name="Currency 5 2 4 5 2 4" xfId="20713" xr:uid="{7F3B0DA3-5FB1-44DA-B416-3D63F9F46988}"/>
    <cellStyle name="Currency 5 2 4 5 2 5" xfId="29160" xr:uid="{04398EF4-B9E9-4265-84E9-AE26231E5354}"/>
    <cellStyle name="Currency 5 2 4 5 3" xfId="5888" xr:uid="{00000000-0005-0000-0000-0000470C0000}"/>
    <cellStyle name="Currency 5 2 4 5 3 2" xfId="14338" xr:uid="{0BAA06B4-D657-410F-9E87-9CFB421185EF}"/>
    <cellStyle name="Currency 5 2 4 5 3 3" xfId="22785" xr:uid="{3965F6FF-8936-46B4-AE44-C382F3F71DCB}"/>
    <cellStyle name="Currency 5 2 4 5 3 4" xfId="31232" xr:uid="{4220F817-8F65-4C27-87AC-D9F5DA8C818E}"/>
    <cellStyle name="Currency 5 2 4 5 4" xfId="10120" xr:uid="{8AC25E6E-FDD9-49DC-ABDB-D86874A5CFF6}"/>
    <cellStyle name="Currency 5 2 4 5 5" xfId="18568" xr:uid="{756F830F-14D0-499F-88EF-CCA305486109}"/>
    <cellStyle name="Currency 5 2 4 5 6" xfId="27015" xr:uid="{05FEEFB7-9706-4836-8A30-E18E2FA2F4BB}"/>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1CACCE3F-2147-4FD4-BF0E-FFA7DABD304E}"/>
    <cellStyle name="Currency 5 2 4 6 2 2 3" xfId="25343" xr:uid="{301A0CD9-B0C1-42AE-B5BC-D9B7637A9DA2}"/>
    <cellStyle name="Currency 5 2 4 6 2 2 4" xfId="33790" xr:uid="{7427099E-1C89-413A-A15D-7D933B60457A}"/>
    <cellStyle name="Currency 5 2 4 6 2 3" xfId="12678" xr:uid="{EBF6F094-4CC7-41F5-9406-9043B087B0F6}"/>
    <cellStyle name="Currency 5 2 4 6 2 4" xfId="21126" xr:uid="{313397AA-B7C9-4586-96AB-4EDEF54CAC1A}"/>
    <cellStyle name="Currency 5 2 4 6 2 5" xfId="29573" xr:uid="{838966D2-EA1D-44E8-B38F-D46012C7B3B3}"/>
    <cellStyle name="Currency 5 2 4 6 3" xfId="6301" xr:uid="{00000000-0005-0000-0000-00004B0C0000}"/>
    <cellStyle name="Currency 5 2 4 6 3 2" xfId="14751" xr:uid="{71F2D351-46E0-4045-A87F-64BE179E58CD}"/>
    <cellStyle name="Currency 5 2 4 6 3 3" xfId="23198" xr:uid="{B289496C-4457-4607-A33C-01EF9505937B}"/>
    <cellStyle name="Currency 5 2 4 6 3 4" xfId="31645" xr:uid="{C0846B2C-9A02-4861-8736-B51FAE5727CC}"/>
    <cellStyle name="Currency 5 2 4 6 4" xfId="10533" xr:uid="{AA21238D-B197-4136-8E61-3BEE6C1E1364}"/>
    <cellStyle name="Currency 5 2 4 6 5" xfId="18981" xr:uid="{AD09C75C-E0D6-4D69-9EB2-2BD09DF4F602}"/>
    <cellStyle name="Currency 5 2 4 6 6" xfId="27428" xr:uid="{19C7642E-6CAF-4105-98D6-BCE614456E40}"/>
    <cellStyle name="Currency 5 2 4 7" xfId="2430" xr:uid="{00000000-0005-0000-0000-00004C0C0000}"/>
    <cellStyle name="Currency 5 2 4 7 2" xfId="6714" xr:uid="{00000000-0005-0000-0000-00004D0C0000}"/>
    <cellStyle name="Currency 5 2 4 7 2 2" xfId="15164" xr:uid="{21806D32-F8F3-450B-996E-D13D0FEBFAC6}"/>
    <cellStyle name="Currency 5 2 4 7 2 3" xfId="23611" xr:uid="{661C017D-2D3B-42EB-BBCA-28656C383724}"/>
    <cellStyle name="Currency 5 2 4 7 2 4" xfId="32058" xr:uid="{8DC10629-EA0C-4009-8B3C-DE91F6F4AC07}"/>
    <cellStyle name="Currency 5 2 4 7 3" xfId="10946" xr:uid="{0F1357BA-DC16-4E7B-A92A-DF1C0E8BE07B}"/>
    <cellStyle name="Currency 5 2 4 7 4" xfId="19394" xr:uid="{B0FA792C-25CE-48E4-82DF-558D17F290DA}"/>
    <cellStyle name="Currency 5 2 4 7 5" xfId="27841" xr:uid="{0D6EFDA8-A035-4ABE-90D0-742A717D37DC}"/>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457A92CA-155E-4246-9949-0F2AA73BB1EE}"/>
    <cellStyle name="Currency 5 2 4 9 2 3" xfId="23928" xr:uid="{B2A440D2-95D6-40C8-A69D-300D22182B0E}"/>
    <cellStyle name="Currency 5 2 4 9 2 4" xfId="32375" xr:uid="{0038B445-34AF-4CF2-9966-38891FF3DB38}"/>
    <cellStyle name="Currency 5 2 4 9 3" xfId="11263" xr:uid="{4F7172B7-BB08-46FC-BDD5-80CDA99C17DB}"/>
    <cellStyle name="Currency 5 2 4 9 4" xfId="19711" xr:uid="{1FDEC5BB-2289-4D06-9928-7EA031FF95BB}"/>
    <cellStyle name="Currency 5 2 4 9 5" xfId="28158" xr:uid="{D28998F3-7C1E-470F-BD43-73108AE530DF}"/>
    <cellStyle name="Currency 5 2 5" xfId="207" xr:uid="{00000000-0005-0000-0000-0000510C0000}"/>
    <cellStyle name="Currency 5 2 5 10" xfId="8882" xr:uid="{42DBB611-14AC-497C-900D-BAEA2A51A60B}"/>
    <cellStyle name="Currency 5 2 5 11" xfId="17330" xr:uid="{0D1BA41A-104B-4F2A-A108-8161A3E4C638}"/>
    <cellStyle name="Currency 5 2 5 12" xfId="25777" xr:uid="{4F7CE71E-E042-4BE2-B2EB-EA03CEE91A4E}"/>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B9555FCD-FC8A-4E6E-9CB0-928E1673EC40}"/>
    <cellStyle name="Currency 5 2 5 2 2 2 3" xfId="24106" xr:uid="{5AB2E045-C3A2-4812-B61B-537FF1413AF8}"/>
    <cellStyle name="Currency 5 2 5 2 2 2 4" xfId="32553" xr:uid="{6D76763B-A822-4924-8702-8509F1FB2856}"/>
    <cellStyle name="Currency 5 2 5 2 2 3" xfId="11441" xr:uid="{EC03A613-1E99-411A-BCDF-9F500186EFD8}"/>
    <cellStyle name="Currency 5 2 5 2 2 4" xfId="19889" xr:uid="{659937AB-BD03-4659-B937-D12D38B9F6FC}"/>
    <cellStyle name="Currency 5 2 5 2 2 5" xfId="28336" xr:uid="{FEC6C534-B014-4E48-A123-CE82D2271272}"/>
    <cellStyle name="Currency 5 2 5 2 3" xfId="5064" xr:uid="{00000000-0005-0000-0000-0000550C0000}"/>
    <cellStyle name="Currency 5 2 5 2 3 2" xfId="13514" xr:uid="{DD5AA45D-13DE-4157-A99B-CC6C8FF11FAF}"/>
    <cellStyle name="Currency 5 2 5 2 3 3" xfId="21961" xr:uid="{ADC28CE9-8FDE-4CE5-9B48-B38FDC34DFCE}"/>
    <cellStyle name="Currency 5 2 5 2 3 4" xfId="30408" xr:uid="{76AC9331-B2BE-4010-9C1E-C16BB173BA20}"/>
    <cellStyle name="Currency 5 2 5 2 4" xfId="9296" xr:uid="{EA590CB4-748F-4B59-8F2B-BA6EF1FA8DC7}"/>
    <cellStyle name="Currency 5 2 5 2 5" xfId="17744" xr:uid="{AEF95C33-E70E-42C3-A179-9F3D5D011148}"/>
    <cellStyle name="Currency 5 2 5 2 6" xfId="26191" xr:uid="{F7EF16A6-A723-42D0-8EA6-1D5304328DBC}"/>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0584ACEA-B342-43FE-8000-0E2CBEFA8134}"/>
    <cellStyle name="Currency 5 2 5 3 2 2 3" xfId="24519" xr:uid="{511229D0-EB98-4553-8969-33CC128F2806}"/>
    <cellStyle name="Currency 5 2 5 3 2 2 4" xfId="32966" xr:uid="{920CD5F5-C086-4C94-8625-449428711BE5}"/>
    <cellStyle name="Currency 5 2 5 3 2 3" xfId="11854" xr:uid="{72B0106B-8A2F-470B-AD5C-4CD2E50A0DD3}"/>
    <cellStyle name="Currency 5 2 5 3 2 4" xfId="20302" xr:uid="{61EFC4DF-489E-4C63-AD5D-72D8556BAE4E}"/>
    <cellStyle name="Currency 5 2 5 3 2 5" xfId="28749" xr:uid="{FCC19624-516B-4E4D-89C5-BCC98205F4BC}"/>
    <cellStyle name="Currency 5 2 5 3 3" xfId="5477" xr:uid="{00000000-0005-0000-0000-0000590C0000}"/>
    <cellStyle name="Currency 5 2 5 3 3 2" xfId="13927" xr:uid="{EC0171B8-0825-49A8-B653-2F2BD8E2ACD0}"/>
    <cellStyle name="Currency 5 2 5 3 3 3" xfId="22374" xr:uid="{950143AA-BA40-4F08-ADFB-1E25261FD272}"/>
    <cellStyle name="Currency 5 2 5 3 3 4" xfId="30821" xr:uid="{DE8B5745-945A-4D3D-93A0-40BC5394A446}"/>
    <cellStyle name="Currency 5 2 5 3 4" xfId="9709" xr:uid="{5D2ED493-D318-4730-BAD3-D06C32A2D6D6}"/>
    <cellStyle name="Currency 5 2 5 3 5" xfId="18157" xr:uid="{3F5337EB-E3FE-4733-ADD5-5F56D5FA04D4}"/>
    <cellStyle name="Currency 5 2 5 3 6" xfId="26604" xr:uid="{5140AA61-28C9-4134-8DC5-217C60F93572}"/>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85929181-A417-4EA1-8E0E-228E8A54F58B}"/>
    <cellStyle name="Currency 5 2 5 4 2 2 3" xfId="24932" xr:uid="{AB378072-4DA7-4480-92FD-E9036222340C}"/>
    <cellStyle name="Currency 5 2 5 4 2 2 4" xfId="33379" xr:uid="{E9DF9E2D-C452-40A9-A8E4-CF07D2E4DB21}"/>
    <cellStyle name="Currency 5 2 5 4 2 3" xfId="12267" xr:uid="{75184591-DE5B-4C5E-9248-A4D6C6159BC1}"/>
    <cellStyle name="Currency 5 2 5 4 2 4" xfId="20715" xr:uid="{54FB5B0C-C285-4571-8956-6DFB38597032}"/>
    <cellStyle name="Currency 5 2 5 4 2 5" xfId="29162" xr:uid="{F7485179-FB57-45E0-8050-4BD2A22EC2FC}"/>
    <cellStyle name="Currency 5 2 5 4 3" xfId="5890" xr:uid="{00000000-0005-0000-0000-00005D0C0000}"/>
    <cellStyle name="Currency 5 2 5 4 3 2" xfId="14340" xr:uid="{416BC881-C49C-4337-BF7F-BC7959599AD6}"/>
    <cellStyle name="Currency 5 2 5 4 3 3" xfId="22787" xr:uid="{535FF8F6-173D-45C0-AF59-767EC0DFBAA3}"/>
    <cellStyle name="Currency 5 2 5 4 3 4" xfId="31234" xr:uid="{73304302-D057-4FB1-8AF8-6EE05EC9A714}"/>
    <cellStyle name="Currency 5 2 5 4 4" xfId="10122" xr:uid="{6B06FE13-10D3-453F-8881-C82A8B84B01E}"/>
    <cellStyle name="Currency 5 2 5 4 5" xfId="18570" xr:uid="{EBB11A30-CA68-41FD-8946-FCC042F0B96C}"/>
    <cellStyle name="Currency 5 2 5 4 6" xfId="27017" xr:uid="{2AECA1CC-CC2F-456C-84AA-CA4AACDCAD9E}"/>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C4A2B0C9-8C9E-4C82-A504-5EC4BFB1CB4D}"/>
    <cellStyle name="Currency 5 2 5 5 2 2 3" xfId="25345" xr:uid="{6486981C-95EA-4629-A380-E623DBA43B77}"/>
    <cellStyle name="Currency 5 2 5 5 2 2 4" xfId="33792" xr:uid="{2A238F37-24CF-4E45-963B-B1F3D68BEED2}"/>
    <cellStyle name="Currency 5 2 5 5 2 3" xfId="12680" xr:uid="{600B6325-FC6B-4962-9717-4AC0B43B6D91}"/>
    <cellStyle name="Currency 5 2 5 5 2 4" xfId="21128" xr:uid="{0E27BF21-577A-4AA1-B859-9FC35A0D3899}"/>
    <cellStyle name="Currency 5 2 5 5 2 5" xfId="29575" xr:uid="{9A28B4D1-0201-4AC7-BDDE-191CE8466A71}"/>
    <cellStyle name="Currency 5 2 5 5 3" xfId="6303" xr:uid="{00000000-0005-0000-0000-0000610C0000}"/>
    <cellStyle name="Currency 5 2 5 5 3 2" xfId="14753" xr:uid="{2FF27497-DF41-47E5-B052-E012F377B66B}"/>
    <cellStyle name="Currency 5 2 5 5 3 3" xfId="23200" xr:uid="{38CF3CDC-D674-429E-B5BE-C31A048E6E82}"/>
    <cellStyle name="Currency 5 2 5 5 3 4" xfId="31647" xr:uid="{6F79A942-8CE7-49B7-83A8-A1076C066194}"/>
    <cellStyle name="Currency 5 2 5 5 4" xfId="10535" xr:uid="{BC5426BF-B73E-4352-B3B1-1317B676E268}"/>
    <cellStyle name="Currency 5 2 5 5 5" xfId="18983" xr:uid="{9E117E5C-2CF6-4474-8B33-6E081D0C7437}"/>
    <cellStyle name="Currency 5 2 5 5 6" xfId="27430" xr:uid="{D8E8A40C-6875-4D3C-AB61-DD3B3FA5C0B4}"/>
    <cellStyle name="Currency 5 2 5 6" xfId="2432" xr:uid="{00000000-0005-0000-0000-0000620C0000}"/>
    <cellStyle name="Currency 5 2 5 6 2" xfId="6716" xr:uid="{00000000-0005-0000-0000-0000630C0000}"/>
    <cellStyle name="Currency 5 2 5 6 2 2" xfId="15166" xr:uid="{5398901A-8C25-47DE-A59F-4773FF973E0D}"/>
    <cellStyle name="Currency 5 2 5 6 2 3" xfId="23613" xr:uid="{A926DB59-E795-4EE3-8F12-DDAA008E378A}"/>
    <cellStyle name="Currency 5 2 5 6 2 4" xfId="32060" xr:uid="{56529AD0-0C85-496D-8BAC-586DE669706B}"/>
    <cellStyle name="Currency 5 2 5 6 3" xfId="10948" xr:uid="{F6007E19-EA8D-4F8A-8B8B-50CC4A8FDB5D}"/>
    <cellStyle name="Currency 5 2 5 6 4" xfId="19396" xr:uid="{8EA5C3DC-BB08-4A13-963A-469B9D95798C}"/>
    <cellStyle name="Currency 5 2 5 6 5" xfId="27843" xr:uid="{65F561EB-59FE-4087-9F7B-E6B239E1A119}"/>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6DA02B64-85C8-40AC-8BCF-99F71952BD2D}"/>
    <cellStyle name="Currency 5 2 5 8 2 3" xfId="23930" xr:uid="{8F73249E-8D86-4B57-907E-D2E826940C23}"/>
    <cellStyle name="Currency 5 2 5 8 2 4" xfId="32377" xr:uid="{C7531670-9836-456C-97A9-71B909EFF7D8}"/>
    <cellStyle name="Currency 5 2 5 8 3" xfId="11265" xr:uid="{845679A1-B598-425C-BD92-DBE3F6F2F761}"/>
    <cellStyle name="Currency 5 2 5 8 4" xfId="19713" xr:uid="{7D94E7A5-1C87-4D5E-9984-DC05C5F51C6A}"/>
    <cellStyle name="Currency 5 2 5 8 5" xfId="28160" xr:uid="{640D24D3-FC4F-4B1E-9734-17C341B96F25}"/>
    <cellStyle name="Currency 5 2 5 9" xfId="4650" xr:uid="{00000000-0005-0000-0000-0000670C0000}"/>
    <cellStyle name="Currency 5 2 5 9 2" xfId="13100" xr:uid="{76943AB9-68C0-4E9E-A71D-65B70E71E77A}"/>
    <cellStyle name="Currency 5 2 5 9 3" xfId="21547" xr:uid="{5F156597-F91E-4EA2-9F97-B5A039387985}"/>
    <cellStyle name="Currency 5 2 5 9 4" xfId="29994" xr:uid="{DD5E8A62-8D60-41B5-AD8C-C9AE4E50EF8D}"/>
    <cellStyle name="Currency 5 2 6" xfId="208" xr:uid="{00000000-0005-0000-0000-0000680C0000}"/>
    <cellStyle name="Currency 5 2 6 10" xfId="8883" xr:uid="{09F7316D-DF32-4874-9E2F-EB3D7236B474}"/>
    <cellStyle name="Currency 5 2 6 11" xfId="17331" xr:uid="{E186197F-026E-4934-9D86-BB17E6735FEF}"/>
    <cellStyle name="Currency 5 2 6 12" xfId="25778" xr:uid="{ACD7BC39-1E7D-4EBE-AC18-DAC9013D1A66}"/>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0D1E45F4-C9CF-4A6A-993B-D451AC8E876C}"/>
    <cellStyle name="Currency 5 2 6 2 2 2 3" xfId="24107" xr:uid="{9E3D0051-AE17-4130-8B8A-E4039AA93C13}"/>
    <cellStyle name="Currency 5 2 6 2 2 2 4" xfId="32554" xr:uid="{FD4F75AF-FAC9-4BFB-AD1B-BAA68968C8E2}"/>
    <cellStyle name="Currency 5 2 6 2 2 3" xfId="11442" xr:uid="{4CCC492C-1F49-4FC7-9AE0-BEAA71224737}"/>
    <cellStyle name="Currency 5 2 6 2 2 4" xfId="19890" xr:uid="{BD97EBCE-DD47-4440-ACDC-85E76845A4C6}"/>
    <cellStyle name="Currency 5 2 6 2 2 5" xfId="28337" xr:uid="{56DA28C7-31B4-49A4-A1D7-725F747BC71C}"/>
    <cellStyle name="Currency 5 2 6 2 3" xfId="5065" xr:uid="{00000000-0005-0000-0000-00006C0C0000}"/>
    <cellStyle name="Currency 5 2 6 2 3 2" xfId="13515" xr:uid="{D6FFBFFA-2DDE-4A34-857D-D7D8D5993E19}"/>
    <cellStyle name="Currency 5 2 6 2 3 3" xfId="21962" xr:uid="{5DB6CE3E-E874-40B9-9EE1-CCCFB0D9548C}"/>
    <cellStyle name="Currency 5 2 6 2 3 4" xfId="30409" xr:uid="{782CCEE2-0B48-4A58-BD98-1BEF0A6D92FE}"/>
    <cellStyle name="Currency 5 2 6 2 4" xfId="9297" xr:uid="{E888CABF-856F-4F6B-8EB7-65944237358E}"/>
    <cellStyle name="Currency 5 2 6 2 5" xfId="17745" xr:uid="{D19E320E-8155-4C1C-87B4-8FE04F7772EF}"/>
    <cellStyle name="Currency 5 2 6 2 6" xfId="26192" xr:uid="{A21CA6D4-1456-4BB8-9244-17BA7C4ADFA5}"/>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34659405-E0CF-4265-AA7C-505B3B06D2B8}"/>
    <cellStyle name="Currency 5 2 6 3 2 2 3" xfId="24520" xr:uid="{235FD939-FBD5-4FC4-982C-BAF054AC64AE}"/>
    <cellStyle name="Currency 5 2 6 3 2 2 4" xfId="32967" xr:uid="{6E6408A5-6ADC-48F5-83C9-40CDB80E3716}"/>
    <cellStyle name="Currency 5 2 6 3 2 3" xfId="11855" xr:uid="{90D60C3F-F8FF-4DB5-967B-16F0ECDDFF6F}"/>
    <cellStyle name="Currency 5 2 6 3 2 4" xfId="20303" xr:uid="{198D840C-49AB-4E95-B9EF-B3B7D49382CF}"/>
    <cellStyle name="Currency 5 2 6 3 2 5" xfId="28750" xr:uid="{2F33FFFA-7B78-4258-BBD9-1C4099B6F2CE}"/>
    <cellStyle name="Currency 5 2 6 3 3" xfId="5478" xr:uid="{00000000-0005-0000-0000-0000700C0000}"/>
    <cellStyle name="Currency 5 2 6 3 3 2" xfId="13928" xr:uid="{F0C4C2DF-F337-4EF5-A018-AC5A162DE995}"/>
    <cellStyle name="Currency 5 2 6 3 3 3" xfId="22375" xr:uid="{4B7BF3CB-5D77-47FA-8B1E-0B8BF9BCC06C}"/>
    <cellStyle name="Currency 5 2 6 3 3 4" xfId="30822" xr:uid="{A6AF259B-CE00-4D60-A035-998E96F7F4A2}"/>
    <cellStyle name="Currency 5 2 6 3 4" xfId="9710" xr:uid="{203D3D37-F7D3-499E-BEC5-4F192BD69955}"/>
    <cellStyle name="Currency 5 2 6 3 5" xfId="18158" xr:uid="{CD04518D-084E-4D02-8BBB-2381C0D5DDFD}"/>
    <cellStyle name="Currency 5 2 6 3 6" xfId="26605" xr:uid="{F41B2262-DD92-4363-93E8-C152448D2519}"/>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F7818866-6B63-47BC-A3A9-0918D364059E}"/>
    <cellStyle name="Currency 5 2 6 4 2 2 3" xfId="24933" xr:uid="{1D92D8FC-D659-44B6-BF7B-FE02417514A2}"/>
    <cellStyle name="Currency 5 2 6 4 2 2 4" xfId="33380" xr:uid="{0C3DE63A-8FC9-4ACD-A64C-53E6FC1A54F2}"/>
    <cellStyle name="Currency 5 2 6 4 2 3" xfId="12268" xr:uid="{07420C78-956D-49B0-B2CE-0999740E8B53}"/>
    <cellStyle name="Currency 5 2 6 4 2 4" xfId="20716" xr:uid="{195B3062-215F-4312-B22B-DA332A0CF572}"/>
    <cellStyle name="Currency 5 2 6 4 2 5" xfId="29163" xr:uid="{026EDE25-95F9-4118-A75B-221E12C40CF9}"/>
    <cellStyle name="Currency 5 2 6 4 3" xfId="5891" xr:uid="{00000000-0005-0000-0000-0000740C0000}"/>
    <cellStyle name="Currency 5 2 6 4 3 2" xfId="14341" xr:uid="{A6AD1023-5394-4452-B091-BE31A62F477B}"/>
    <cellStyle name="Currency 5 2 6 4 3 3" xfId="22788" xr:uid="{9D1B3774-6A37-4E6C-863D-7E467D095310}"/>
    <cellStyle name="Currency 5 2 6 4 3 4" xfId="31235" xr:uid="{AC7054BB-A797-4AD5-A8A9-9D3FDE080E1B}"/>
    <cellStyle name="Currency 5 2 6 4 4" xfId="10123" xr:uid="{0E188638-C083-4D06-BDEC-CA9BB0081E26}"/>
    <cellStyle name="Currency 5 2 6 4 5" xfId="18571" xr:uid="{EAC3EA2D-FB5B-4596-9A8B-26A04D153E9F}"/>
    <cellStyle name="Currency 5 2 6 4 6" xfId="27018" xr:uid="{B83A6043-5FD0-4993-9406-7C4B1E89AE24}"/>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4A4516A0-58B4-4A5A-A8F3-4FB9246B52D6}"/>
    <cellStyle name="Currency 5 2 6 5 2 2 3" xfId="25346" xr:uid="{77C8C208-67FB-46BA-9F3D-56184C42DBC2}"/>
    <cellStyle name="Currency 5 2 6 5 2 2 4" xfId="33793" xr:uid="{1984090D-D6CB-42DA-BE27-180C240A35BB}"/>
    <cellStyle name="Currency 5 2 6 5 2 3" xfId="12681" xr:uid="{AF33DFE1-A6F1-4C59-8CD3-B5AA28315CFE}"/>
    <cellStyle name="Currency 5 2 6 5 2 4" xfId="21129" xr:uid="{1365F9AD-8AEC-41B2-9CD1-B2D3238B2F8A}"/>
    <cellStyle name="Currency 5 2 6 5 2 5" xfId="29576" xr:uid="{CD412D4A-F841-4F79-BCF3-F4A099701DA4}"/>
    <cellStyle name="Currency 5 2 6 5 3" xfId="6304" xr:uid="{00000000-0005-0000-0000-0000780C0000}"/>
    <cellStyle name="Currency 5 2 6 5 3 2" xfId="14754" xr:uid="{CF261AB0-D6A8-444C-9553-1FAB66E4A437}"/>
    <cellStyle name="Currency 5 2 6 5 3 3" xfId="23201" xr:uid="{DE01528E-9AFE-4C86-A195-27E5FA779E60}"/>
    <cellStyle name="Currency 5 2 6 5 3 4" xfId="31648" xr:uid="{2E06E48D-E897-4FFE-B14D-6C14CDFE0C0F}"/>
    <cellStyle name="Currency 5 2 6 5 4" xfId="10536" xr:uid="{95B70C29-35D0-49F0-9C89-45701CA7CC6A}"/>
    <cellStyle name="Currency 5 2 6 5 5" xfId="18984" xr:uid="{B2B6545D-C2C2-46F1-8FB3-C576F13F8A3E}"/>
    <cellStyle name="Currency 5 2 6 5 6" xfId="27431" xr:uid="{CF424E95-9BBF-4CC7-B160-3DBF646377FB}"/>
    <cellStyle name="Currency 5 2 6 6" xfId="2433" xr:uid="{00000000-0005-0000-0000-0000790C0000}"/>
    <cellStyle name="Currency 5 2 6 6 2" xfId="6717" xr:uid="{00000000-0005-0000-0000-00007A0C0000}"/>
    <cellStyle name="Currency 5 2 6 6 2 2" xfId="15167" xr:uid="{3494FA16-7AB2-4E7E-AAE9-5B4C3A1A4779}"/>
    <cellStyle name="Currency 5 2 6 6 2 3" xfId="23614" xr:uid="{94F57949-9950-4A46-95D0-EA88F4FFEBBE}"/>
    <cellStyle name="Currency 5 2 6 6 2 4" xfId="32061" xr:uid="{9011203C-E0E6-4C27-82E4-C2B81B88C587}"/>
    <cellStyle name="Currency 5 2 6 6 3" xfId="10949" xr:uid="{FC5113FE-A58A-4AAF-80ED-BF80112E44FC}"/>
    <cellStyle name="Currency 5 2 6 6 4" xfId="19397" xr:uid="{446CB4C1-3BB0-4562-AC79-ED663B4F91D0}"/>
    <cellStyle name="Currency 5 2 6 6 5" xfId="27844" xr:uid="{220AEA72-38D2-465D-963F-D348A04BA9CD}"/>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BE4D78E3-DB96-4C7B-952F-BA1B367B5B05}"/>
    <cellStyle name="Currency 5 2 6 8 2 3" xfId="23931" xr:uid="{CADF72A7-3039-4AED-8A68-988615888D85}"/>
    <cellStyle name="Currency 5 2 6 8 2 4" xfId="32378" xr:uid="{C044EE53-81CD-4CD7-A5E2-E9232E9BC83F}"/>
    <cellStyle name="Currency 5 2 6 8 3" xfId="11266" xr:uid="{7A69F7E0-1433-4793-9146-2E0A730CA0B9}"/>
    <cellStyle name="Currency 5 2 6 8 4" xfId="19714" xr:uid="{97F95A4F-83FA-4DDD-84E1-99B4DE48CDDB}"/>
    <cellStyle name="Currency 5 2 6 8 5" xfId="28161" xr:uid="{892EDEC9-8F7E-48B5-934C-184E26293D62}"/>
    <cellStyle name="Currency 5 2 6 9" xfId="4651" xr:uid="{00000000-0005-0000-0000-00007E0C0000}"/>
    <cellStyle name="Currency 5 2 6 9 2" xfId="13101" xr:uid="{F39B870C-70D2-4CA4-B518-B141BD3A73CF}"/>
    <cellStyle name="Currency 5 2 6 9 3" xfId="21548" xr:uid="{3F0497B7-36CD-4DD5-8ED9-290AAE50806D}"/>
    <cellStyle name="Currency 5 2 6 9 4" xfId="29995" xr:uid="{C91046A7-877E-4B06-AA44-766731ABA111}"/>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AD022C31-98D8-4E7D-8973-F1D6501E4496}"/>
    <cellStyle name="Currency 5 3 2 10 2 3" xfId="23932" xr:uid="{D8257F73-C67C-4D0D-A431-E2057FE4864B}"/>
    <cellStyle name="Currency 5 3 2 10 2 4" xfId="32379" xr:uid="{8CE4B171-9152-4A23-998B-670DDEEAE722}"/>
    <cellStyle name="Currency 5 3 2 10 3" xfId="11267" xr:uid="{2B907685-57F2-4C16-AE53-97B631DE28B3}"/>
    <cellStyle name="Currency 5 3 2 10 4" xfId="19715" xr:uid="{5520452E-D4FE-410D-AE3D-F1201F33BAB4}"/>
    <cellStyle name="Currency 5 3 2 10 5" xfId="28162" xr:uid="{BEF0D1A4-2666-478B-87D5-350BD81E0893}"/>
    <cellStyle name="Currency 5 3 2 11" xfId="4652" xr:uid="{00000000-0005-0000-0000-0000840C0000}"/>
    <cellStyle name="Currency 5 3 2 11 2" xfId="13102" xr:uid="{8A96B56D-A7FD-4923-9ACE-B3F0F730481D}"/>
    <cellStyle name="Currency 5 3 2 11 3" xfId="21549" xr:uid="{E795DB05-178E-41DC-BB35-62E2C624A842}"/>
    <cellStyle name="Currency 5 3 2 11 4" xfId="29996" xr:uid="{41254BE9-38F6-453B-8005-59077F6692EA}"/>
    <cellStyle name="Currency 5 3 2 12" xfId="8884" xr:uid="{228B23F9-8B53-41B8-B1A0-EC693D70CD06}"/>
    <cellStyle name="Currency 5 3 2 13" xfId="17332" xr:uid="{C722B340-0DCF-4E22-AE77-D3FBEA73D11D}"/>
    <cellStyle name="Currency 5 3 2 14" xfId="25779" xr:uid="{5976AA07-F6AC-4ACF-B5BD-7D3C493256EB}"/>
    <cellStyle name="Currency 5 3 2 2" xfId="211" xr:uid="{00000000-0005-0000-0000-0000850C0000}"/>
    <cellStyle name="Currency 5 3 2 2 10" xfId="4653" xr:uid="{00000000-0005-0000-0000-0000860C0000}"/>
    <cellStyle name="Currency 5 3 2 2 10 2" xfId="13103" xr:uid="{03BDC2BD-3BF3-4885-BA0D-4C72B7AD5C42}"/>
    <cellStyle name="Currency 5 3 2 2 10 3" xfId="21550" xr:uid="{DC15662D-0367-4B96-ABC7-EF3FAF19AF72}"/>
    <cellStyle name="Currency 5 3 2 2 10 4" xfId="29997" xr:uid="{A65BBD00-E0BF-4235-8160-9B331205232F}"/>
    <cellStyle name="Currency 5 3 2 2 11" xfId="8885" xr:uid="{BDD54D05-6B46-4BE8-A7A4-2E40090ACCFD}"/>
    <cellStyle name="Currency 5 3 2 2 12" xfId="17333" xr:uid="{ECCA5BF5-F790-4ACB-A017-9F717467EF02}"/>
    <cellStyle name="Currency 5 3 2 2 13" xfId="25780" xr:uid="{C817DC57-72F5-4F09-B7FA-CB17D3316767}"/>
    <cellStyle name="Currency 5 3 2 2 2" xfId="212" xr:uid="{00000000-0005-0000-0000-0000870C0000}"/>
    <cellStyle name="Currency 5 3 2 2 2 10" xfId="8886" xr:uid="{79EA0C81-CE22-4BCD-A07C-A5BC3DA6AF9C}"/>
    <cellStyle name="Currency 5 3 2 2 2 11" xfId="17334" xr:uid="{F52C09DB-DF81-4F61-8EBD-E0997052D2C7}"/>
    <cellStyle name="Currency 5 3 2 2 2 12" xfId="25781" xr:uid="{7C298330-F118-4899-AF32-A864B72A6D4E}"/>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6650654B-A38B-4BD0-AB2B-3343884BBCF6}"/>
    <cellStyle name="Currency 5 3 2 2 2 2 2 2 3" xfId="24110" xr:uid="{7E0A7D83-0D29-4A4B-98F3-54F31A23B49C}"/>
    <cellStyle name="Currency 5 3 2 2 2 2 2 2 4" xfId="32557" xr:uid="{CFDD76BE-DDD9-4ACF-8B1B-13CB86D6277E}"/>
    <cellStyle name="Currency 5 3 2 2 2 2 2 3" xfId="11445" xr:uid="{7EF5F6F2-DA20-466E-AECE-C86A06F6765B}"/>
    <cellStyle name="Currency 5 3 2 2 2 2 2 4" xfId="19893" xr:uid="{90776B8E-B49B-4A03-8E0D-DA9D08EAFF35}"/>
    <cellStyle name="Currency 5 3 2 2 2 2 2 5" xfId="28340" xr:uid="{2B93C06B-5253-4120-BB86-D1CF153DB801}"/>
    <cellStyle name="Currency 5 3 2 2 2 2 3" xfId="5068" xr:uid="{00000000-0005-0000-0000-00008B0C0000}"/>
    <cellStyle name="Currency 5 3 2 2 2 2 3 2" xfId="13518" xr:uid="{E7C188C2-501F-4720-9364-B423466B0B91}"/>
    <cellStyle name="Currency 5 3 2 2 2 2 3 3" xfId="21965" xr:uid="{BA654AA8-17A4-4340-8D42-E51E01825D3B}"/>
    <cellStyle name="Currency 5 3 2 2 2 2 3 4" xfId="30412" xr:uid="{A2E32FDE-055E-4CA8-8603-2A6948BF654C}"/>
    <cellStyle name="Currency 5 3 2 2 2 2 4" xfId="9300" xr:uid="{D5E564E5-284B-4717-B4E8-B415A39C33A7}"/>
    <cellStyle name="Currency 5 3 2 2 2 2 5" xfId="17748" xr:uid="{5F721233-CB06-43C2-AC45-D99EDD026A44}"/>
    <cellStyle name="Currency 5 3 2 2 2 2 6" xfId="26195" xr:uid="{5B2CBD24-74EC-4C08-A5DC-4D9D8693A758}"/>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262D28D1-3B76-4CA7-B65D-35342AA60320}"/>
    <cellStyle name="Currency 5 3 2 2 2 3 2 2 3" xfId="24523" xr:uid="{A6D1CE60-4A76-41C8-A33B-B3625CF15A34}"/>
    <cellStyle name="Currency 5 3 2 2 2 3 2 2 4" xfId="32970" xr:uid="{3ECE046E-A3F5-44B9-814C-B813FAF1256C}"/>
    <cellStyle name="Currency 5 3 2 2 2 3 2 3" xfId="11858" xr:uid="{E6910327-79AF-4B9D-9BB3-2C82A74013A1}"/>
    <cellStyle name="Currency 5 3 2 2 2 3 2 4" xfId="20306" xr:uid="{7512DB64-97E0-4D89-B75B-67892853192E}"/>
    <cellStyle name="Currency 5 3 2 2 2 3 2 5" xfId="28753" xr:uid="{9C97F544-B189-4C41-BC59-A19EB0B15727}"/>
    <cellStyle name="Currency 5 3 2 2 2 3 3" xfId="5481" xr:uid="{00000000-0005-0000-0000-00008F0C0000}"/>
    <cellStyle name="Currency 5 3 2 2 2 3 3 2" xfId="13931" xr:uid="{2EAC487F-B21B-4AD7-9AB3-00CFABDB4A9E}"/>
    <cellStyle name="Currency 5 3 2 2 2 3 3 3" xfId="22378" xr:uid="{8614AD35-E3D3-4B6F-980E-588277D47848}"/>
    <cellStyle name="Currency 5 3 2 2 2 3 3 4" xfId="30825" xr:uid="{8227A532-CF9B-45E2-9868-2AD02AAB03A7}"/>
    <cellStyle name="Currency 5 3 2 2 2 3 4" xfId="9713" xr:uid="{97AB0932-A3B1-4BC1-894C-09D5D3795DB3}"/>
    <cellStyle name="Currency 5 3 2 2 2 3 5" xfId="18161" xr:uid="{AE446ADC-461D-4F54-8656-916D8F78DF1A}"/>
    <cellStyle name="Currency 5 3 2 2 2 3 6" xfId="26608" xr:uid="{987D168B-9C88-446A-87F4-F74EAD3866F9}"/>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5263BA08-57F3-42FA-9BB2-E68B3EF1221E}"/>
    <cellStyle name="Currency 5 3 2 2 2 4 2 2 3" xfId="24936" xr:uid="{A519D8CA-A7C0-48C1-9A09-0353D6D09DCA}"/>
    <cellStyle name="Currency 5 3 2 2 2 4 2 2 4" xfId="33383" xr:uid="{F0220521-A2D5-4A53-A719-5977D226C4A9}"/>
    <cellStyle name="Currency 5 3 2 2 2 4 2 3" xfId="12271" xr:uid="{C74AE27A-6148-4C32-B74C-3EAFB45BFF83}"/>
    <cellStyle name="Currency 5 3 2 2 2 4 2 4" xfId="20719" xr:uid="{6783467C-E33E-40FC-BF7B-B9F614F430DA}"/>
    <cellStyle name="Currency 5 3 2 2 2 4 2 5" xfId="29166" xr:uid="{E1C26C28-991F-4A59-B545-D11AA4A3FBBF}"/>
    <cellStyle name="Currency 5 3 2 2 2 4 3" xfId="5894" xr:uid="{00000000-0005-0000-0000-0000930C0000}"/>
    <cellStyle name="Currency 5 3 2 2 2 4 3 2" xfId="14344" xr:uid="{9D01962A-99F6-4D7A-874C-7461F3B29D05}"/>
    <cellStyle name="Currency 5 3 2 2 2 4 3 3" xfId="22791" xr:uid="{27BA3811-E8A0-4949-8823-9BA5843888E2}"/>
    <cellStyle name="Currency 5 3 2 2 2 4 3 4" xfId="31238" xr:uid="{E07DE360-C22F-4D98-9136-86550CE0651F}"/>
    <cellStyle name="Currency 5 3 2 2 2 4 4" xfId="10126" xr:uid="{32227E1D-427E-405A-840B-92C19075385C}"/>
    <cellStyle name="Currency 5 3 2 2 2 4 5" xfId="18574" xr:uid="{D71F155D-493F-4EDA-B3CA-856B2E2AD71B}"/>
    <cellStyle name="Currency 5 3 2 2 2 4 6" xfId="27021" xr:uid="{2ED0A8C9-2CD8-41C3-BD30-2B76E4FDEE0B}"/>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97C01F06-C680-4A07-BAE8-DC42BE7DC7D9}"/>
    <cellStyle name="Currency 5 3 2 2 2 5 2 2 3" xfId="25349" xr:uid="{214B376B-C645-486A-AF1A-A7AFA9D84061}"/>
    <cellStyle name="Currency 5 3 2 2 2 5 2 2 4" xfId="33796" xr:uid="{39460430-7D9C-4D24-B4A3-A9FC79DB0829}"/>
    <cellStyle name="Currency 5 3 2 2 2 5 2 3" xfId="12684" xr:uid="{49D6CEC2-ACEA-4175-9D38-F10FB7D57311}"/>
    <cellStyle name="Currency 5 3 2 2 2 5 2 4" xfId="21132" xr:uid="{91749840-D932-4653-846D-0E7592EB10EE}"/>
    <cellStyle name="Currency 5 3 2 2 2 5 2 5" xfId="29579" xr:uid="{F6AA1641-CB39-458E-A1A6-199B6BB9A600}"/>
    <cellStyle name="Currency 5 3 2 2 2 5 3" xfId="6307" xr:uid="{00000000-0005-0000-0000-0000970C0000}"/>
    <cellStyle name="Currency 5 3 2 2 2 5 3 2" xfId="14757" xr:uid="{5FCE5FBD-1302-46A7-9535-71C0A26E102D}"/>
    <cellStyle name="Currency 5 3 2 2 2 5 3 3" xfId="23204" xr:uid="{F7E8B037-BD7B-453E-A1AF-C07FE4B011E6}"/>
    <cellStyle name="Currency 5 3 2 2 2 5 3 4" xfId="31651" xr:uid="{DFB129E0-C4C7-48F7-A26F-4851E8369334}"/>
    <cellStyle name="Currency 5 3 2 2 2 5 4" xfId="10539" xr:uid="{A9DE57BF-6ED4-44D8-B535-4740F79C8C29}"/>
    <cellStyle name="Currency 5 3 2 2 2 5 5" xfId="18987" xr:uid="{12C2E50A-3BD8-4BA5-A4D5-C4F450B72472}"/>
    <cellStyle name="Currency 5 3 2 2 2 5 6" xfId="27434" xr:uid="{E8F72CAC-138C-4523-8A33-86B93C5DCD3F}"/>
    <cellStyle name="Currency 5 3 2 2 2 6" xfId="2436" xr:uid="{00000000-0005-0000-0000-0000980C0000}"/>
    <cellStyle name="Currency 5 3 2 2 2 6 2" xfId="6720" xr:uid="{00000000-0005-0000-0000-0000990C0000}"/>
    <cellStyle name="Currency 5 3 2 2 2 6 2 2" xfId="15170" xr:uid="{CD747F91-4ECE-4264-B897-6EC8CE072804}"/>
    <cellStyle name="Currency 5 3 2 2 2 6 2 3" xfId="23617" xr:uid="{7A9B030A-916F-411D-A772-A864E22A6911}"/>
    <cellStyle name="Currency 5 3 2 2 2 6 2 4" xfId="32064" xr:uid="{1118F5D0-67C4-4CC4-8319-7FD04E323F30}"/>
    <cellStyle name="Currency 5 3 2 2 2 6 3" xfId="10952" xr:uid="{B5448AD6-1F15-449B-AFC3-3EEAB7EC4E80}"/>
    <cellStyle name="Currency 5 3 2 2 2 6 4" xfId="19400" xr:uid="{4438CA43-B0CB-49CC-B6E5-6807B67882FD}"/>
    <cellStyle name="Currency 5 3 2 2 2 6 5" xfId="27847" xr:uid="{BC59610F-6E19-4AAA-A303-99E5C2A8E9E5}"/>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F91EB462-6BEE-42E4-86BC-9612CAF78BC6}"/>
    <cellStyle name="Currency 5 3 2 2 2 8 2 3" xfId="23934" xr:uid="{30044250-E735-495D-A758-B5C40133FE7D}"/>
    <cellStyle name="Currency 5 3 2 2 2 8 2 4" xfId="32381" xr:uid="{FD6B43DB-AD39-4AB1-8126-2DCA40C9E335}"/>
    <cellStyle name="Currency 5 3 2 2 2 8 3" xfId="11269" xr:uid="{74FBD415-F6E0-413E-A677-B7D27626EC31}"/>
    <cellStyle name="Currency 5 3 2 2 2 8 4" xfId="19717" xr:uid="{CF756FA7-BAD1-4D68-B6D0-D8D1B62416CC}"/>
    <cellStyle name="Currency 5 3 2 2 2 8 5" xfId="28164" xr:uid="{998977A0-F8DA-4A5B-8F73-A69C93C031CA}"/>
    <cellStyle name="Currency 5 3 2 2 2 9" xfId="4654" xr:uid="{00000000-0005-0000-0000-00009D0C0000}"/>
    <cellStyle name="Currency 5 3 2 2 2 9 2" xfId="13104" xr:uid="{5AD6AC55-BC05-4BAE-AF7E-989396D17414}"/>
    <cellStyle name="Currency 5 3 2 2 2 9 3" xfId="21551" xr:uid="{FACB85AE-3132-46BE-B1BA-F81620324D15}"/>
    <cellStyle name="Currency 5 3 2 2 2 9 4" xfId="29998" xr:uid="{934D7920-5CBA-48EB-8D83-3F30DBCE1DC8}"/>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1836063E-F265-4D6F-A33A-6CFBBFBBF2E5}"/>
    <cellStyle name="Currency 5 3 2 2 3 2 2 3" xfId="24109" xr:uid="{8E12285C-B7FA-441C-AF23-C74562EA8E7F}"/>
    <cellStyle name="Currency 5 3 2 2 3 2 2 4" xfId="32556" xr:uid="{808EB27F-021C-4A0A-9FD9-C67889AE9488}"/>
    <cellStyle name="Currency 5 3 2 2 3 2 3" xfId="11444" xr:uid="{11F967E3-54D9-4549-BD72-805B1E07363A}"/>
    <cellStyle name="Currency 5 3 2 2 3 2 4" xfId="19892" xr:uid="{25CD32A9-D57A-4D9E-B9C5-B251BCE77A4B}"/>
    <cellStyle name="Currency 5 3 2 2 3 2 5" xfId="28339" xr:uid="{C58684C4-7A78-4B0C-9C55-0B0FEC299E06}"/>
    <cellStyle name="Currency 5 3 2 2 3 3" xfId="5067" xr:uid="{00000000-0005-0000-0000-0000A10C0000}"/>
    <cellStyle name="Currency 5 3 2 2 3 3 2" xfId="13517" xr:uid="{C631CE7B-8634-46F9-B299-94CDA75E969B}"/>
    <cellStyle name="Currency 5 3 2 2 3 3 3" xfId="21964" xr:uid="{D1F77940-69EA-4370-88B8-5071ED1FDE43}"/>
    <cellStyle name="Currency 5 3 2 2 3 3 4" xfId="30411" xr:uid="{44FE9D35-1D96-4044-90FC-8F88473D02F7}"/>
    <cellStyle name="Currency 5 3 2 2 3 4" xfId="9299" xr:uid="{7231A5B3-1BD9-4F6A-A1E2-9D3450955121}"/>
    <cellStyle name="Currency 5 3 2 2 3 5" xfId="17747" xr:uid="{230DD107-A219-48BC-B558-CCEEDEEC1883}"/>
    <cellStyle name="Currency 5 3 2 2 3 6" xfId="26194" xr:uid="{067060FA-9491-45AA-98A6-4DE92FF42757}"/>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8864BF37-E10B-483B-8E48-974E50C3FD9C}"/>
    <cellStyle name="Currency 5 3 2 2 4 2 2 3" xfId="24522" xr:uid="{459851D3-3420-4657-88D0-F3C6E48DA6B0}"/>
    <cellStyle name="Currency 5 3 2 2 4 2 2 4" xfId="32969" xr:uid="{D915188C-8790-48B2-83FA-1C460D1CED39}"/>
    <cellStyle name="Currency 5 3 2 2 4 2 3" xfId="11857" xr:uid="{98DAB064-2777-42A4-985C-56E631E76C5E}"/>
    <cellStyle name="Currency 5 3 2 2 4 2 4" xfId="20305" xr:uid="{6ABDE109-3FA5-437C-BDE5-B4433461201F}"/>
    <cellStyle name="Currency 5 3 2 2 4 2 5" xfId="28752" xr:uid="{AF7BC99D-A242-47AE-81B5-721D3456191E}"/>
    <cellStyle name="Currency 5 3 2 2 4 3" xfId="5480" xr:uid="{00000000-0005-0000-0000-0000A50C0000}"/>
    <cellStyle name="Currency 5 3 2 2 4 3 2" xfId="13930" xr:uid="{051507E2-1126-4837-BA21-806EB3610C0D}"/>
    <cellStyle name="Currency 5 3 2 2 4 3 3" xfId="22377" xr:uid="{237C423F-56E5-4DDA-A3F1-0F75A687BE1C}"/>
    <cellStyle name="Currency 5 3 2 2 4 3 4" xfId="30824" xr:uid="{F283F3E2-450E-4C78-8C20-F768D49B3934}"/>
    <cellStyle name="Currency 5 3 2 2 4 4" xfId="9712" xr:uid="{F7E2B2D1-576A-42F5-A0CD-2F54BC9E17C8}"/>
    <cellStyle name="Currency 5 3 2 2 4 5" xfId="18160" xr:uid="{BF7E5646-31BD-4B1C-AF5C-39B373272BD3}"/>
    <cellStyle name="Currency 5 3 2 2 4 6" xfId="26607" xr:uid="{CE21C0CF-1789-44FB-AD71-532C6686DC3B}"/>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D3E12E30-02CA-481D-B95A-2515BF027844}"/>
    <cellStyle name="Currency 5 3 2 2 5 2 2 3" xfId="24935" xr:uid="{63E9659C-1D5A-4ED5-AF85-F5F232671FF8}"/>
    <cellStyle name="Currency 5 3 2 2 5 2 2 4" xfId="33382" xr:uid="{8F6D9988-F30B-44A3-ABCA-B9FAB12E66F9}"/>
    <cellStyle name="Currency 5 3 2 2 5 2 3" xfId="12270" xr:uid="{164DDB88-4BA0-431A-BA8F-DACBA18BD32D}"/>
    <cellStyle name="Currency 5 3 2 2 5 2 4" xfId="20718" xr:uid="{38500A92-07E2-4479-93CB-7C76AC6B98E7}"/>
    <cellStyle name="Currency 5 3 2 2 5 2 5" xfId="29165" xr:uid="{5E552512-3A4F-460B-A4E1-9401E8381EF4}"/>
    <cellStyle name="Currency 5 3 2 2 5 3" xfId="5893" xr:uid="{00000000-0005-0000-0000-0000A90C0000}"/>
    <cellStyle name="Currency 5 3 2 2 5 3 2" xfId="14343" xr:uid="{433F39FE-374C-4393-BA66-FAB4F58DE26D}"/>
    <cellStyle name="Currency 5 3 2 2 5 3 3" xfId="22790" xr:uid="{4D22D7BE-DE44-4FC5-BE92-DC206B1191C1}"/>
    <cellStyle name="Currency 5 3 2 2 5 3 4" xfId="31237" xr:uid="{9C4E9FF8-9279-48A0-BAC0-07BC2C69EF3D}"/>
    <cellStyle name="Currency 5 3 2 2 5 4" xfId="10125" xr:uid="{4436500F-CEC5-46BA-9823-31025DD117B1}"/>
    <cellStyle name="Currency 5 3 2 2 5 5" xfId="18573" xr:uid="{00D4B21D-C08C-4057-AAC3-B98D6D51C9F1}"/>
    <cellStyle name="Currency 5 3 2 2 5 6" xfId="27020" xr:uid="{E1E6E298-A25F-47F4-9A01-3809ECDEA52E}"/>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4AB5CE26-88D1-4F4B-A43C-48194CE5B45A}"/>
    <cellStyle name="Currency 5 3 2 2 6 2 2 3" xfId="25348" xr:uid="{6CF0B539-3B77-4E08-85F6-FDB498048916}"/>
    <cellStyle name="Currency 5 3 2 2 6 2 2 4" xfId="33795" xr:uid="{809FF268-01FD-4A2B-9955-A77CA35C91B8}"/>
    <cellStyle name="Currency 5 3 2 2 6 2 3" xfId="12683" xr:uid="{C4CA973E-C72D-482E-BB23-B325711178CD}"/>
    <cellStyle name="Currency 5 3 2 2 6 2 4" xfId="21131" xr:uid="{EDE0091D-B5A9-4856-959A-E3DE448DAED1}"/>
    <cellStyle name="Currency 5 3 2 2 6 2 5" xfId="29578" xr:uid="{14B26D25-9191-4BC6-B599-B94D34AB98CF}"/>
    <cellStyle name="Currency 5 3 2 2 6 3" xfId="6306" xr:uid="{00000000-0005-0000-0000-0000AD0C0000}"/>
    <cellStyle name="Currency 5 3 2 2 6 3 2" xfId="14756" xr:uid="{94727B9C-84BF-406C-9C50-CADF958E3496}"/>
    <cellStyle name="Currency 5 3 2 2 6 3 3" xfId="23203" xr:uid="{F8B9160B-C360-4D3A-AA4D-D8DA4CA115F3}"/>
    <cellStyle name="Currency 5 3 2 2 6 3 4" xfId="31650" xr:uid="{E5CE8F1E-6A81-489A-BF89-708CBE64F83E}"/>
    <cellStyle name="Currency 5 3 2 2 6 4" xfId="10538" xr:uid="{3789FEA0-6274-4070-B9FE-353C6E57D823}"/>
    <cellStyle name="Currency 5 3 2 2 6 5" xfId="18986" xr:uid="{1202F6F0-6AF5-445D-A918-FEFB9986288F}"/>
    <cellStyle name="Currency 5 3 2 2 6 6" xfId="27433" xr:uid="{B5202843-2C5A-429E-96CB-0B42C15C8B9C}"/>
    <cellStyle name="Currency 5 3 2 2 7" xfId="2435" xr:uid="{00000000-0005-0000-0000-0000AE0C0000}"/>
    <cellStyle name="Currency 5 3 2 2 7 2" xfId="6719" xr:uid="{00000000-0005-0000-0000-0000AF0C0000}"/>
    <cellStyle name="Currency 5 3 2 2 7 2 2" xfId="15169" xr:uid="{344C8DBD-2E88-4926-9738-A69938B71D68}"/>
    <cellStyle name="Currency 5 3 2 2 7 2 3" xfId="23616" xr:uid="{1135A860-3F65-4689-A61B-25C128DAECF6}"/>
    <cellStyle name="Currency 5 3 2 2 7 2 4" xfId="32063" xr:uid="{2A8F573D-8E68-45C7-B084-775AE0D9B31B}"/>
    <cellStyle name="Currency 5 3 2 2 7 3" xfId="10951" xr:uid="{6BD3C6E8-4E73-4D7A-B926-094F5896B6B3}"/>
    <cellStyle name="Currency 5 3 2 2 7 4" xfId="19399" xr:uid="{0D08285C-3B8B-4938-ABA6-6A7C7794ECCD}"/>
    <cellStyle name="Currency 5 3 2 2 7 5" xfId="27846" xr:uid="{9294D092-25ED-42A1-B706-C3CEB015B53F}"/>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801DFC0C-4C40-47CE-8699-F6B35A6A281B}"/>
    <cellStyle name="Currency 5 3 2 2 9 2 3" xfId="23933" xr:uid="{03175848-8737-4D96-B416-92B8ADEF4C17}"/>
    <cellStyle name="Currency 5 3 2 2 9 2 4" xfId="32380" xr:uid="{37C71312-25CB-43B8-9E35-5C980BCA94B7}"/>
    <cellStyle name="Currency 5 3 2 2 9 3" xfId="11268" xr:uid="{0F9ED52E-D049-4368-884E-D478518E6F06}"/>
    <cellStyle name="Currency 5 3 2 2 9 4" xfId="19716" xr:uid="{7B68FDFF-AE6E-4309-ACB8-B6D0D58C2900}"/>
    <cellStyle name="Currency 5 3 2 2 9 5" xfId="28163" xr:uid="{4038E00A-68AD-4961-B878-4DF1B54D9CEE}"/>
    <cellStyle name="Currency 5 3 2 3" xfId="213" xr:uid="{00000000-0005-0000-0000-0000B30C0000}"/>
    <cellStyle name="Currency 5 3 2 3 10" xfId="8887" xr:uid="{D1B7D192-7830-4356-B95A-1963860DDD68}"/>
    <cellStyle name="Currency 5 3 2 3 11" xfId="17335" xr:uid="{C8F44D0A-16D9-4669-A71E-4B712AA5AC3E}"/>
    <cellStyle name="Currency 5 3 2 3 12" xfId="25782" xr:uid="{CD6CE090-221C-4A6B-9002-2A8E56ACF9AC}"/>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E7757BF7-6C77-46A3-AFA0-5B6C698ABA46}"/>
    <cellStyle name="Currency 5 3 2 3 2 2 2 3" xfId="24111" xr:uid="{4EF95F9B-C746-43E4-BB8F-43B7F8CD5C76}"/>
    <cellStyle name="Currency 5 3 2 3 2 2 2 4" xfId="32558" xr:uid="{E1C6FDE5-9685-4567-B71E-97661D460C09}"/>
    <cellStyle name="Currency 5 3 2 3 2 2 3" xfId="11446" xr:uid="{1F763308-6C22-43A0-BCEF-FCF50BF13BD9}"/>
    <cellStyle name="Currency 5 3 2 3 2 2 4" xfId="19894" xr:uid="{1A9D8030-FF2B-4D0D-A65C-B69A83B006C0}"/>
    <cellStyle name="Currency 5 3 2 3 2 2 5" xfId="28341" xr:uid="{354CD2D3-C262-4F4B-B598-A774A93F640F}"/>
    <cellStyle name="Currency 5 3 2 3 2 3" xfId="5069" xr:uid="{00000000-0005-0000-0000-0000B70C0000}"/>
    <cellStyle name="Currency 5 3 2 3 2 3 2" xfId="13519" xr:uid="{731BE4AA-9D43-4CC4-8524-13A9C20E26F7}"/>
    <cellStyle name="Currency 5 3 2 3 2 3 3" xfId="21966" xr:uid="{98ACC179-7F10-4F0D-AFCD-798D214A33D8}"/>
    <cellStyle name="Currency 5 3 2 3 2 3 4" xfId="30413" xr:uid="{B2ED921C-258F-4324-B20B-9772EC66DE1E}"/>
    <cellStyle name="Currency 5 3 2 3 2 4" xfId="9301" xr:uid="{6C7E6BA6-3B5D-4A21-82AA-2851424BC8B2}"/>
    <cellStyle name="Currency 5 3 2 3 2 5" xfId="17749" xr:uid="{02773367-F5EC-401D-B543-EE9D08DC46C0}"/>
    <cellStyle name="Currency 5 3 2 3 2 6" xfId="26196" xr:uid="{BCBB1DB4-5114-42A0-BE7B-B0A683BB0234}"/>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F80FC690-660B-48BB-B71C-4FBEB52B3461}"/>
    <cellStyle name="Currency 5 3 2 3 3 2 2 3" xfId="24524" xr:uid="{CA063EEB-B521-43A4-96D6-D5EEA33D14DE}"/>
    <cellStyle name="Currency 5 3 2 3 3 2 2 4" xfId="32971" xr:uid="{20DFEDF2-1804-46B5-BB4B-63BE4C07BAD5}"/>
    <cellStyle name="Currency 5 3 2 3 3 2 3" xfId="11859" xr:uid="{4868662A-1E20-4B28-84EE-33F60EDD31A3}"/>
    <cellStyle name="Currency 5 3 2 3 3 2 4" xfId="20307" xr:uid="{835081A9-5F96-4553-8945-ECDE62C3FB5E}"/>
    <cellStyle name="Currency 5 3 2 3 3 2 5" xfId="28754" xr:uid="{CF5287EF-D1F2-4B00-8744-E2524EC96B80}"/>
    <cellStyle name="Currency 5 3 2 3 3 3" xfId="5482" xr:uid="{00000000-0005-0000-0000-0000BB0C0000}"/>
    <cellStyle name="Currency 5 3 2 3 3 3 2" xfId="13932" xr:uid="{F4A025BF-010D-4253-AA8E-3D49E4876498}"/>
    <cellStyle name="Currency 5 3 2 3 3 3 3" xfId="22379" xr:uid="{CDFEA47B-D8F9-477B-AD7C-DD7CC6E446A7}"/>
    <cellStyle name="Currency 5 3 2 3 3 3 4" xfId="30826" xr:uid="{46D70A88-D339-484E-A55B-50ECFBAF761B}"/>
    <cellStyle name="Currency 5 3 2 3 3 4" xfId="9714" xr:uid="{2A3BBF2E-9C69-40CF-978B-D32F0CA3A397}"/>
    <cellStyle name="Currency 5 3 2 3 3 5" xfId="18162" xr:uid="{5A8A672B-F745-43C4-92DF-12A9D63A8475}"/>
    <cellStyle name="Currency 5 3 2 3 3 6" xfId="26609" xr:uid="{0B7B0DE4-3856-4F9B-B154-4F36716C76E4}"/>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D61AFA5A-49EB-4A8E-A786-0C92EFFEC903}"/>
    <cellStyle name="Currency 5 3 2 3 4 2 2 3" xfId="24937" xr:uid="{71321708-01C7-412C-A66E-AB3021CCC8E5}"/>
    <cellStyle name="Currency 5 3 2 3 4 2 2 4" xfId="33384" xr:uid="{A020C7A6-09BE-45E3-8D64-6128F352D911}"/>
    <cellStyle name="Currency 5 3 2 3 4 2 3" xfId="12272" xr:uid="{59B1FBBF-2B8C-4490-800D-43AEC490B8FD}"/>
    <cellStyle name="Currency 5 3 2 3 4 2 4" xfId="20720" xr:uid="{18669DE6-170D-45F1-ADA2-E59F41E34CAB}"/>
    <cellStyle name="Currency 5 3 2 3 4 2 5" xfId="29167" xr:uid="{640DE54B-05B4-4101-B3FE-B4F62A254142}"/>
    <cellStyle name="Currency 5 3 2 3 4 3" xfId="5895" xr:uid="{00000000-0005-0000-0000-0000BF0C0000}"/>
    <cellStyle name="Currency 5 3 2 3 4 3 2" xfId="14345" xr:uid="{2F28310B-1751-480D-A330-AA5A60E79E9A}"/>
    <cellStyle name="Currency 5 3 2 3 4 3 3" xfId="22792" xr:uid="{55383E96-E59A-464D-B7E7-845745295599}"/>
    <cellStyle name="Currency 5 3 2 3 4 3 4" xfId="31239" xr:uid="{B958606E-C8AE-4E82-B92A-0B5A912B7A32}"/>
    <cellStyle name="Currency 5 3 2 3 4 4" xfId="10127" xr:uid="{12F269E0-8485-4CBF-8406-6D2D55BA8FAB}"/>
    <cellStyle name="Currency 5 3 2 3 4 5" xfId="18575" xr:uid="{490F0D3E-2547-43DE-8019-DB7853AFFE26}"/>
    <cellStyle name="Currency 5 3 2 3 4 6" xfId="27022" xr:uid="{31550387-CA3F-4318-9EAE-9CD321EB359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1CAE3A23-A493-4DEA-803E-B8DFE8615B4B}"/>
    <cellStyle name="Currency 5 3 2 3 5 2 2 3" xfId="25350" xr:uid="{8803A26F-CE9A-4D18-B1EC-4EABBAB946C1}"/>
    <cellStyle name="Currency 5 3 2 3 5 2 2 4" xfId="33797" xr:uid="{7E526B11-E2A0-4D68-9C41-060F5BED9F94}"/>
    <cellStyle name="Currency 5 3 2 3 5 2 3" xfId="12685" xr:uid="{62758972-965D-4CC9-837E-E4907CB22190}"/>
    <cellStyle name="Currency 5 3 2 3 5 2 4" xfId="21133" xr:uid="{DDC01352-FF84-40A9-9F94-B06E09740809}"/>
    <cellStyle name="Currency 5 3 2 3 5 2 5" xfId="29580" xr:uid="{A9F2CB88-9AD7-47EB-81B3-DABF3EC848A4}"/>
    <cellStyle name="Currency 5 3 2 3 5 3" xfId="6308" xr:uid="{00000000-0005-0000-0000-0000C30C0000}"/>
    <cellStyle name="Currency 5 3 2 3 5 3 2" xfId="14758" xr:uid="{F9B2409A-C03F-4618-9669-44F403F57A07}"/>
    <cellStyle name="Currency 5 3 2 3 5 3 3" xfId="23205" xr:uid="{ECEFB101-F788-48DD-931B-023A26A33355}"/>
    <cellStyle name="Currency 5 3 2 3 5 3 4" xfId="31652" xr:uid="{CA65930D-D0D3-4A43-9761-1A2B3F0BF75A}"/>
    <cellStyle name="Currency 5 3 2 3 5 4" xfId="10540" xr:uid="{5D113D13-04C5-4196-B47B-6C9F46F81162}"/>
    <cellStyle name="Currency 5 3 2 3 5 5" xfId="18988" xr:uid="{3C788D44-9912-4884-816F-81FB2160E955}"/>
    <cellStyle name="Currency 5 3 2 3 5 6" xfId="27435" xr:uid="{6FFC3DA0-7187-49DB-A967-520ED266CB88}"/>
    <cellStyle name="Currency 5 3 2 3 6" xfId="2437" xr:uid="{00000000-0005-0000-0000-0000C40C0000}"/>
    <cellStyle name="Currency 5 3 2 3 6 2" xfId="6721" xr:uid="{00000000-0005-0000-0000-0000C50C0000}"/>
    <cellStyle name="Currency 5 3 2 3 6 2 2" xfId="15171" xr:uid="{54033AFD-8F51-4793-84A4-10B505D43E67}"/>
    <cellStyle name="Currency 5 3 2 3 6 2 3" xfId="23618" xr:uid="{2FACF840-8B21-4A89-A0B1-DDD44F2C2ADF}"/>
    <cellStyle name="Currency 5 3 2 3 6 2 4" xfId="32065" xr:uid="{DC07E07D-7296-46F8-AB34-550314C39879}"/>
    <cellStyle name="Currency 5 3 2 3 6 3" xfId="10953" xr:uid="{178BBEDE-691B-40CE-8CCA-3F6C0D5E2F03}"/>
    <cellStyle name="Currency 5 3 2 3 6 4" xfId="19401" xr:uid="{E0FD049A-E023-4665-AEB2-D8B2A2821AA2}"/>
    <cellStyle name="Currency 5 3 2 3 6 5" xfId="27848" xr:uid="{8381BD66-5A8A-4C90-B789-E81FAC1F5128}"/>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22784FD3-6D4C-4AE6-BB03-DC7C1B030329}"/>
    <cellStyle name="Currency 5 3 2 3 8 2 3" xfId="23935" xr:uid="{8626D262-8B29-475B-A7B3-B0331CF7D832}"/>
    <cellStyle name="Currency 5 3 2 3 8 2 4" xfId="32382" xr:uid="{81B4E6D4-F183-4568-A7DC-FF46B35E27F6}"/>
    <cellStyle name="Currency 5 3 2 3 8 3" xfId="11270" xr:uid="{B8E63D85-D290-4880-A143-B09C65A7CD46}"/>
    <cellStyle name="Currency 5 3 2 3 8 4" xfId="19718" xr:uid="{E1AFA9D9-AB22-437D-A834-F70A377596A3}"/>
    <cellStyle name="Currency 5 3 2 3 8 5" xfId="28165" xr:uid="{CE483490-224D-44D9-814D-6A0A46551ACE}"/>
    <cellStyle name="Currency 5 3 2 3 9" xfId="4655" xr:uid="{00000000-0005-0000-0000-0000C90C0000}"/>
    <cellStyle name="Currency 5 3 2 3 9 2" xfId="13105" xr:uid="{869B61B3-7260-4BB5-8CF4-56A03857CD79}"/>
    <cellStyle name="Currency 5 3 2 3 9 3" xfId="21552" xr:uid="{F20863A1-68E6-43CD-AF0B-18E9AB327C33}"/>
    <cellStyle name="Currency 5 3 2 3 9 4" xfId="29999" xr:uid="{85A7D1AF-FF9D-4953-A5B8-4D5818B9BFBA}"/>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2CC91172-676A-491F-B8F2-EE3535ABBEF0}"/>
    <cellStyle name="Currency 5 3 2 4 2 2 3" xfId="24108" xr:uid="{CA4E2C7C-2493-4AEC-B6BA-F5A3BBE175A1}"/>
    <cellStyle name="Currency 5 3 2 4 2 2 4" xfId="32555" xr:uid="{073FFD8E-AC34-43D5-8C9C-2BD11D331533}"/>
    <cellStyle name="Currency 5 3 2 4 2 3" xfId="11443" xr:uid="{049D8C85-3F59-4147-9716-7472DFF97EB2}"/>
    <cellStyle name="Currency 5 3 2 4 2 4" xfId="19891" xr:uid="{18A6A17B-04DD-4A63-9933-C0348B98A344}"/>
    <cellStyle name="Currency 5 3 2 4 2 5" xfId="28338" xr:uid="{66025AE2-87AB-4409-888A-01414A25D0D0}"/>
    <cellStyle name="Currency 5 3 2 4 3" xfId="5066" xr:uid="{00000000-0005-0000-0000-0000CD0C0000}"/>
    <cellStyle name="Currency 5 3 2 4 3 2" xfId="13516" xr:uid="{C906BE65-FFD8-4373-ABBC-51D305DA2787}"/>
    <cellStyle name="Currency 5 3 2 4 3 3" xfId="21963" xr:uid="{602F565B-A1D8-432B-A8FD-A1DDCDFADF63}"/>
    <cellStyle name="Currency 5 3 2 4 3 4" xfId="30410" xr:uid="{55B7E2E6-AB1C-48D1-AE5A-1682077436BC}"/>
    <cellStyle name="Currency 5 3 2 4 4" xfId="9298" xr:uid="{535D53FE-1799-4FBC-9D41-F1FD2B8DD6A9}"/>
    <cellStyle name="Currency 5 3 2 4 5" xfId="17746" xr:uid="{3482B031-A6F0-4D4E-B13F-21C701AA9A46}"/>
    <cellStyle name="Currency 5 3 2 4 6" xfId="26193" xr:uid="{7633E2FC-76E7-41EE-82E1-F8C561E4FBB6}"/>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C9825080-BD90-438C-8D9C-59BE094C5B21}"/>
    <cellStyle name="Currency 5 3 2 5 2 2 3" xfId="24521" xr:uid="{8055E250-AD0F-4BAE-8E46-A389012622E9}"/>
    <cellStyle name="Currency 5 3 2 5 2 2 4" xfId="32968" xr:uid="{B25322B9-0DA3-4BA9-92D9-6877A2481228}"/>
    <cellStyle name="Currency 5 3 2 5 2 3" xfId="11856" xr:uid="{48ECCCFA-BFA1-4B25-ACB1-D44A76AF1E84}"/>
    <cellStyle name="Currency 5 3 2 5 2 4" xfId="20304" xr:uid="{66E7D47B-816D-4D7F-B085-5FF2BB911409}"/>
    <cellStyle name="Currency 5 3 2 5 2 5" xfId="28751" xr:uid="{CBABD80E-2560-4425-BACB-35C1ED52982D}"/>
    <cellStyle name="Currency 5 3 2 5 3" xfId="5479" xr:uid="{00000000-0005-0000-0000-0000D10C0000}"/>
    <cellStyle name="Currency 5 3 2 5 3 2" xfId="13929" xr:uid="{9CDECF1B-5FB2-4BCB-87E8-D3146BAD38B2}"/>
    <cellStyle name="Currency 5 3 2 5 3 3" xfId="22376" xr:uid="{18143FDF-42CE-4F64-B0AF-B23499CBC982}"/>
    <cellStyle name="Currency 5 3 2 5 3 4" xfId="30823" xr:uid="{E9A882D7-A51E-4731-A6AD-FDBC1F4E7F1C}"/>
    <cellStyle name="Currency 5 3 2 5 4" xfId="9711" xr:uid="{C6ED0848-0535-4D36-9A53-1EED723B87D5}"/>
    <cellStyle name="Currency 5 3 2 5 5" xfId="18159" xr:uid="{40F99B24-A491-48D9-A592-5742CFF90D25}"/>
    <cellStyle name="Currency 5 3 2 5 6" xfId="26606" xr:uid="{B20C4E51-1F4B-469F-BCD5-4416DA288652}"/>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035F3B40-1C2A-4C78-B6CF-2C22A897A291}"/>
    <cellStyle name="Currency 5 3 2 6 2 2 3" xfId="24934" xr:uid="{9D0E3C36-55E3-4EEB-8842-6AE1C92CF78C}"/>
    <cellStyle name="Currency 5 3 2 6 2 2 4" xfId="33381" xr:uid="{B5EBE29A-986E-4A94-866B-1D955A36E53A}"/>
    <cellStyle name="Currency 5 3 2 6 2 3" xfId="12269" xr:uid="{18C7C1BD-E38C-4ED5-9D39-FE50203F84C9}"/>
    <cellStyle name="Currency 5 3 2 6 2 4" xfId="20717" xr:uid="{E19BB1FA-487A-47C4-BEDB-58A00D9FD68E}"/>
    <cellStyle name="Currency 5 3 2 6 2 5" xfId="29164" xr:uid="{D8872B86-9069-424C-89B7-C54222DF4542}"/>
    <cellStyle name="Currency 5 3 2 6 3" xfId="5892" xr:uid="{00000000-0005-0000-0000-0000D50C0000}"/>
    <cellStyle name="Currency 5 3 2 6 3 2" xfId="14342" xr:uid="{F0172D71-EE64-467D-96A5-4EB267496536}"/>
    <cellStyle name="Currency 5 3 2 6 3 3" xfId="22789" xr:uid="{CCCACCB6-ACDB-42FC-8379-17B56D9A37CD}"/>
    <cellStyle name="Currency 5 3 2 6 3 4" xfId="31236" xr:uid="{7926739C-8B9B-46DF-B8BC-0BC3768B5BF7}"/>
    <cellStyle name="Currency 5 3 2 6 4" xfId="10124" xr:uid="{F93078C7-9284-4A3B-BE09-B40472CA06DD}"/>
    <cellStyle name="Currency 5 3 2 6 5" xfId="18572" xr:uid="{AE346D11-86E9-4227-86D2-9E57BBBF6F31}"/>
    <cellStyle name="Currency 5 3 2 6 6" xfId="27019" xr:uid="{94F998C5-07FC-4BF6-AD96-6FEDFE0770AA}"/>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ACA6BF22-28EB-454D-8C7B-011B7E43BA4D}"/>
    <cellStyle name="Currency 5 3 2 7 2 2 3" xfId="25347" xr:uid="{06A580D1-1714-4488-B248-E68D9916F89D}"/>
    <cellStyle name="Currency 5 3 2 7 2 2 4" xfId="33794" xr:uid="{B9820DDA-09EB-4A1B-981E-2576360FC61F}"/>
    <cellStyle name="Currency 5 3 2 7 2 3" xfId="12682" xr:uid="{7A677A1E-8767-4C0D-88D8-4BA7AFEDA02B}"/>
    <cellStyle name="Currency 5 3 2 7 2 4" xfId="21130" xr:uid="{09DB81DE-0ED7-4F7F-8EFF-0617B3370447}"/>
    <cellStyle name="Currency 5 3 2 7 2 5" xfId="29577" xr:uid="{AB0EB69D-1BEB-4ECB-B759-702EE921B9C0}"/>
    <cellStyle name="Currency 5 3 2 7 3" xfId="6305" xr:uid="{00000000-0005-0000-0000-0000D90C0000}"/>
    <cellStyle name="Currency 5 3 2 7 3 2" xfId="14755" xr:uid="{D6013392-3074-49F6-AF84-0C3AAFD86C57}"/>
    <cellStyle name="Currency 5 3 2 7 3 3" xfId="23202" xr:uid="{BA345A04-6DFA-409F-9858-BFC81F286AE7}"/>
    <cellStyle name="Currency 5 3 2 7 3 4" xfId="31649" xr:uid="{8F80B387-766A-464A-95FE-992112683255}"/>
    <cellStyle name="Currency 5 3 2 7 4" xfId="10537" xr:uid="{57661262-1B31-4E89-B3EF-C40189EC1154}"/>
    <cellStyle name="Currency 5 3 2 7 5" xfId="18985" xr:uid="{29979D6F-194D-4237-AE71-DFC1F8219BB4}"/>
    <cellStyle name="Currency 5 3 2 7 6" xfId="27432" xr:uid="{AA53AD05-88DB-465C-890B-A5C00B535DCD}"/>
    <cellStyle name="Currency 5 3 2 8" xfId="2434" xr:uid="{00000000-0005-0000-0000-0000DA0C0000}"/>
    <cellStyle name="Currency 5 3 2 8 2" xfId="6718" xr:uid="{00000000-0005-0000-0000-0000DB0C0000}"/>
    <cellStyle name="Currency 5 3 2 8 2 2" xfId="15168" xr:uid="{BBCFA938-E4F6-4B56-B844-83CF491DF53E}"/>
    <cellStyle name="Currency 5 3 2 8 2 3" xfId="23615" xr:uid="{E910487C-A538-49B4-8A7C-31FEF4AB0DA8}"/>
    <cellStyle name="Currency 5 3 2 8 2 4" xfId="32062" xr:uid="{83AD0D35-DF4F-4429-A19E-FA254DC29089}"/>
    <cellStyle name="Currency 5 3 2 8 3" xfId="10950" xr:uid="{47E60113-4BAA-4174-BED4-3F00FDAECF26}"/>
    <cellStyle name="Currency 5 3 2 8 4" xfId="19398" xr:uid="{F53B7E0C-0247-40B6-90DB-61FE0829789F}"/>
    <cellStyle name="Currency 5 3 2 8 5" xfId="27845" xr:uid="{66088FB9-FD12-499E-83FD-0AC6B7274B72}"/>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D48F2887-D06C-450E-9211-00D92F1FB418}"/>
    <cellStyle name="Currency 5 3 3 10 3" xfId="21553" xr:uid="{B8876C14-5E4B-42A7-89CD-D9A70FABAF55}"/>
    <cellStyle name="Currency 5 3 3 10 4" xfId="30000" xr:uid="{3ABCDC99-50CE-4A97-AA6D-89A4C164299F}"/>
    <cellStyle name="Currency 5 3 3 11" xfId="8888" xr:uid="{C4ACCC36-2B61-4672-AF08-5A70520EA31A}"/>
    <cellStyle name="Currency 5 3 3 12" xfId="17336" xr:uid="{4A81B9C8-6DDF-42BF-A281-F0F2C3819F07}"/>
    <cellStyle name="Currency 5 3 3 13" xfId="25783" xr:uid="{3C01450C-6566-451C-9381-1522C4EB754D}"/>
    <cellStyle name="Currency 5 3 3 2" xfId="215" xr:uid="{00000000-0005-0000-0000-0000DF0C0000}"/>
    <cellStyle name="Currency 5 3 3 2 10" xfId="8889" xr:uid="{FAF190D6-B71B-460C-B94D-3C2FCE5A51C6}"/>
    <cellStyle name="Currency 5 3 3 2 11" xfId="17337" xr:uid="{A3415FBE-8233-4803-9DCB-AB842BCB60CB}"/>
    <cellStyle name="Currency 5 3 3 2 12" xfId="25784" xr:uid="{5C48DD85-E9A6-4DD4-A3D5-37096292538B}"/>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40F57656-24F7-4228-A05E-38A23D10E9A0}"/>
    <cellStyle name="Currency 5 3 3 2 2 2 2 3" xfId="24113" xr:uid="{F3485D3F-5329-49AC-AEAE-72437003342A}"/>
    <cellStyle name="Currency 5 3 3 2 2 2 2 4" xfId="32560" xr:uid="{1A333700-983A-411A-A6AF-69A0409FD17D}"/>
    <cellStyle name="Currency 5 3 3 2 2 2 3" xfId="11448" xr:uid="{969957BC-5656-4A58-9D99-15ACF9CEFB2D}"/>
    <cellStyle name="Currency 5 3 3 2 2 2 4" xfId="19896" xr:uid="{E2071C54-08FD-44B7-9BA4-0ACB0B45E171}"/>
    <cellStyle name="Currency 5 3 3 2 2 2 5" xfId="28343" xr:uid="{5921239A-9B51-4DA3-9EB6-3FA8E1FCE994}"/>
    <cellStyle name="Currency 5 3 3 2 2 3" xfId="5071" xr:uid="{00000000-0005-0000-0000-0000E30C0000}"/>
    <cellStyle name="Currency 5 3 3 2 2 3 2" xfId="13521" xr:uid="{97EB38DF-BC2E-4CBA-8E5D-6211A1B1E5EB}"/>
    <cellStyle name="Currency 5 3 3 2 2 3 3" xfId="21968" xr:uid="{ADDEA103-500F-40FF-A5AB-39EEB9DA7B39}"/>
    <cellStyle name="Currency 5 3 3 2 2 3 4" xfId="30415" xr:uid="{FA2AB4A9-FAC3-43EE-BDB3-1CBF31443B36}"/>
    <cellStyle name="Currency 5 3 3 2 2 4" xfId="9303" xr:uid="{9B662836-7982-4405-8798-C6987B31926A}"/>
    <cellStyle name="Currency 5 3 3 2 2 5" xfId="17751" xr:uid="{D46A4D90-8B3F-4E3A-AB06-BF79F3B7F187}"/>
    <cellStyle name="Currency 5 3 3 2 2 6" xfId="26198" xr:uid="{04BB35F2-FC0C-4BBA-B2D7-03CCA22CD015}"/>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80D5952B-DF1E-4B93-9B8C-841A63F41010}"/>
    <cellStyle name="Currency 5 3 3 2 3 2 2 3" xfId="24526" xr:uid="{FBF5E56C-E1A2-438B-BD64-55C91C2CE0BC}"/>
    <cellStyle name="Currency 5 3 3 2 3 2 2 4" xfId="32973" xr:uid="{499B55D0-51D6-4EB0-96C9-9A9D9A341B1E}"/>
    <cellStyle name="Currency 5 3 3 2 3 2 3" xfId="11861" xr:uid="{AF9670AB-67D1-4683-8AF1-01EB3EC1F65F}"/>
    <cellStyle name="Currency 5 3 3 2 3 2 4" xfId="20309" xr:uid="{0471E46C-73C4-499A-9A43-CE21F810B144}"/>
    <cellStyle name="Currency 5 3 3 2 3 2 5" xfId="28756" xr:uid="{29FD1C88-78FE-4A2F-9886-1053B591406B}"/>
    <cellStyle name="Currency 5 3 3 2 3 3" xfId="5484" xr:uid="{00000000-0005-0000-0000-0000E70C0000}"/>
    <cellStyle name="Currency 5 3 3 2 3 3 2" xfId="13934" xr:uid="{0E5760A1-05C1-4261-9F1B-2B73AB505C60}"/>
    <cellStyle name="Currency 5 3 3 2 3 3 3" xfId="22381" xr:uid="{7F03FDEE-81DB-4023-A0FF-7326CAB68A9E}"/>
    <cellStyle name="Currency 5 3 3 2 3 3 4" xfId="30828" xr:uid="{4FF289E1-8280-4F8D-9AC2-088302011EDC}"/>
    <cellStyle name="Currency 5 3 3 2 3 4" xfId="9716" xr:uid="{50B6344E-5B13-473E-BEA0-6B379D126BAA}"/>
    <cellStyle name="Currency 5 3 3 2 3 5" xfId="18164" xr:uid="{9130B990-B588-4B42-BDA8-EAC5E16FCB7C}"/>
    <cellStyle name="Currency 5 3 3 2 3 6" xfId="26611" xr:uid="{D90FB24A-D163-4174-94A6-0B8B8FBA5994}"/>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3058446F-AD98-4CE8-9E74-8CB3B4F158D7}"/>
    <cellStyle name="Currency 5 3 3 2 4 2 2 3" xfId="24939" xr:uid="{6C06B31A-4796-4C77-AA05-2E919D510437}"/>
    <cellStyle name="Currency 5 3 3 2 4 2 2 4" xfId="33386" xr:uid="{EF65B8D7-7D9C-4699-8046-475023DF5838}"/>
    <cellStyle name="Currency 5 3 3 2 4 2 3" xfId="12274" xr:uid="{1C9AA3F5-18A1-4708-B4AD-143D9883F4A2}"/>
    <cellStyle name="Currency 5 3 3 2 4 2 4" xfId="20722" xr:uid="{F4ED6FA7-A3C2-4379-8F13-86F1A69F1260}"/>
    <cellStyle name="Currency 5 3 3 2 4 2 5" xfId="29169" xr:uid="{DB947E20-32BA-4AED-B2FA-4E17EF2CDD0A}"/>
    <cellStyle name="Currency 5 3 3 2 4 3" xfId="5897" xr:uid="{00000000-0005-0000-0000-0000EB0C0000}"/>
    <cellStyle name="Currency 5 3 3 2 4 3 2" xfId="14347" xr:uid="{2925D640-9E62-48CC-92F0-3F4A72619EA3}"/>
    <cellStyle name="Currency 5 3 3 2 4 3 3" xfId="22794" xr:uid="{E99632B3-10CF-4CAD-9D1F-F9B22CC15828}"/>
    <cellStyle name="Currency 5 3 3 2 4 3 4" xfId="31241" xr:uid="{150DAEB3-71F3-4AE6-9FB3-1C15F04E5579}"/>
    <cellStyle name="Currency 5 3 3 2 4 4" xfId="10129" xr:uid="{63ECB70F-3AD9-4518-8FD8-540A37B1E05F}"/>
    <cellStyle name="Currency 5 3 3 2 4 5" xfId="18577" xr:uid="{D62D3E7B-8314-4EE1-B9E4-F426C4E214E9}"/>
    <cellStyle name="Currency 5 3 3 2 4 6" xfId="27024" xr:uid="{87E9AE49-9451-430E-9AEE-1E435389F14D}"/>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269E1538-65C5-4ACE-99CA-BDCB90239100}"/>
    <cellStyle name="Currency 5 3 3 2 5 2 2 3" xfId="25352" xr:uid="{C4F5A3F1-7098-4278-9F4C-39AF92861BDB}"/>
    <cellStyle name="Currency 5 3 3 2 5 2 2 4" xfId="33799" xr:uid="{1641B2A6-5D64-47F3-8AE3-BF9C0FC6C50D}"/>
    <cellStyle name="Currency 5 3 3 2 5 2 3" xfId="12687" xr:uid="{9391E509-2DD8-4E5C-8B1F-4B1F7179B3D8}"/>
    <cellStyle name="Currency 5 3 3 2 5 2 4" xfId="21135" xr:uid="{2D08B853-9CEE-45B9-99E7-0241257FE298}"/>
    <cellStyle name="Currency 5 3 3 2 5 2 5" xfId="29582" xr:uid="{82977FED-F36D-4568-89BB-F1EC87A40DFC}"/>
    <cellStyle name="Currency 5 3 3 2 5 3" xfId="6310" xr:uid="{00000000-0005-0000-0000-0000EF0C0000}"/>
    <cellStyle name="Currency 5 3 3 2 5 3 2" xfId="14760" xr:uid="{F3EB3A80-C81F-40DE-8452-F044B692822C}"/>
    <cellStyle name="Currency 5 3 3 2 5 3 3" xfId="23207" xr:uid="{E35AEBA7-19B3-47D8-AEA5-FEBE9F667F0F}"/>
    <cellStyle name="Currency 5 3 3 2 5 3 4" xfId="31654" xr:uid="{CAA810A7-43A6-440C-B0D0-EBD7F99C9A98}"/>
    <cellStyle name="Currency 5 3 3 2 5 4" xfId="10542" xr:uid="{02BE18F7-0655-4627-93BA-DAF73CAA4902}"/>
    <cellStyle name="Currency 5 3 3 2 5 5" xfId="18990" xr:uid="{80CA6EC1-B932-4ACB-A704-7E20EB4B1FE9}"/>
    <cellStyle name="Currency 5 3 3 2 5 6" xfId="27437" xr:uid="{457D9D40-6658-4BAE-B1EE-575101DF6278}"/>
    <cellStyle name="Currency 5 3 3 2 6" xfId="2439" xr:uid="{00000000-0005-0000-0000-0000F00C0000}"/>
    <cellStyle name="Currency 5 3 3 2 6 2" xfId="6723" xr:uid="{00000000-0005-0000-0000-0000F10C0000}"/>
    <cellStyle name="Currency 5 3 3 2 6 2 2" xfId="15173" xr:uid="{066EB616-BB5D-4179-9296-76F35B682604}"/>
    <cellStyle name="Currency 5 3 3 2 6 2 3" xfId="23620" xr:uid="{DD2E6965-9564-4921-B58A-942412337611}"/>
    <cellStyle name="Currency 5 3 3 2 6 2 4" xfId="32067" xr:uid="{D5037344-0F66-4F7A-AB2C-83BD10F9D160}"/>
    <cellStyle name="Currency 5 3 3 2 6 3" xfId="10955" xr:uid="{B4C204F6-17FD-4597-A3C6-E371CFCEEE9A}"/>
    <cellStyle name="Currency 5 3 3 2 6 4" xfId="19403" xr:uid="{2204F18C-9DA1-4175-B6C9-7CBD77621F59}"/>
    <cellStyle name="Currency 5 3 3 2 6 5" xfId="27850" xr:uid="{442C7BF2-4E55-4159-931A-D4C9EB65F7AE}"/>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47B49ED4-D38B-4669-893D-EE0753D5CF43}"/>
    <cellStyle name="Currency 5 3 3 2 8 2 3" xfId="23937" xr:uid="{2611124C-3BF8-4313-AD50-F1FFB0846784}"/>
    <cellStyle name="Currency 5 3 3 2 8 2 4" xfId="32384" xr:uid="{E340855F-10BD-4CE9-9F39-88695B36977F}"/>
    <cellStyle name="Currency 5 3 3 2 8 3" xfId="11272" xr:uid="{58B31594-8C1E-4219-94B8-C2AABE26CCCD}"/>
    <cellStyle name="Currency 5 3 3 2 8 4" xfId="19720" xr:uid="{34C6DC10-F2F0-4A22-A94B-5C44CF95D2ED}"/>
    <cellStyle name="Currency 5 3 3 2 8 5" xfId="28167" xr:uid="{5E0DAE27-94F1-4C14-BA6B-A9F6E097D860}"/>
    <cellStyle name="Currency 5 3 3 2 9" xfId="4657" xr:uid="{00000000-0005-0000-0000-0000F50C0000}"/>
    <cellStyle name="Currency 5 3 3 2 9 2" xfId="13107" xr:uid="{DD0347E0-769A-405C-A650-E06BACFB7898}"/>
    <cellStyle name="Currency 5 3 3 2 9 3" xfId="21554" xr:uid="{51E0B5FE-A7F6-42BB-A306-5DD2F61A5A7E}"/>
    <cellStyle name="Currency 5 3 3 2 9 4" xfId="30001" xr:uid="{6DE22B63-AFFA-4771-91B8-8F43C4756900}"/>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0EF2FC01-7924-442C-A3DD-3DD3C7E1222A}"/>
    <cellStyle name="Currency 5 3 3 3 2 2 3" xfId="24112" xr:uid="{C118F54A-CBD5-4B6F-B2D4-BBD31F6AAB0E}"/>
    <cellStyle name="Currency 5 3 3 3 2 2 4" xfId="32559" xr:uid="{22E53ECC-4312-49F5-A9C3-4364D08A3DB6}"/>
    <cellStyle name="Currency 5 3 3 3 2 3" xfId="11447" xr:uid="{B29931BE-F192-449F-9DE4-37C23251A42F}"/>
    <cellStyle name="Currency 5 3 3 3 2 4" xfId="19895" xr:uid="{55101A7D-1FEB-4B28-81F4-247918573EB5}"/>
    <cellStyle name="Currency 5 3 3 3 2 5" xfId="28342" xr:uid="{06C45E6C-F317-438C-9C83-D816790C8225}"/>
    <cellStyle name="Currency 5 3 3 3 3" xfId="5070" xr:uid="{00000000-0005-0000-0000-0000F90C0000}"/>
    <cellStyle name="Currency 5 3 3 3 3 2" xfId="13520" xr:uid="{54D49E46-619B-4DD0-A4A4-4A1CD835507D}"/>
    <cellStyle name="Currency 5 3 3 3 3 3" xfId="21967" xr:uid="{AACF0769-631E-4FA5-BCE7-3A73525A4318}"/>
    <cellStyle name="Currency 5 3 3 3 3 4" xfId="30414" xr:uid="{73D22344-20B5-4DD9-86F8-76CA75D4B12A}"/>
    <cellStyle name="Currency 5 3 3 3 4" xfId="9302" xr:uid="{741A4EF9-1544-46F8-BBAD-A08F41B52DFF}"/>
    <cellStyle name="Currency 5 3 3 3 5" xfId="17750" xr:uid="{457A71F6-056D-45F8-85C1-E767D6EC967A}"/>
    <cellStyle name="Currency 5 3 3 3 6" xfId="26197" xr:uid="{C3D659CB-1DCA-475C-AEF6-A8A20E5A777C}"/>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123403B7-B1BF-46C4-AC30-CEA6A23DEF01}"/>
    <cellStyle name="Currency 5 3 3 4 2 2 3" xfId="24525" xr:uid="{3E7C4D73-3C3B-4C9B-8052-8904423FEB5F}"/>
    <cellStyle name="Currency 5 3 3 4 2 2 4" xfId="32972" xr:uid="{514D4E21-186F-48CE-9AE7-ABB2DEF0B300}"/>
    <cellStyle name="Currency 5 3 3 4 2 3" xfId="11860" xr:uid="{FC61598C-FE2F-4CEF-9B54-C6576DFE0F09}"/>
    <cellStyle name="Currency 5 3 3 4 2 4" xfId="20308" xr:uid="{092F0686-A5F9-424D-BA3F-34A3149C110D}"/>
    <cellStyle name="Currency 5 3 3 4 2 5" xfId="28755" xr:uid="{70AA4B7E-DB85-42FD-B7B9-9B2B7C881970}"/>
    <cellStyle name="Currency 5 3 3 4 3" xfId="5483" xr:uid="{00000000-0005-0000-0000-0000FD0C0000}"/>
    <cellStyle name="Currency 5 3 3 4 3 2" xfId="13933" xr:uid="{754854C5-43B3-44EE-82D4-8D59A54E92A4}"/>
    <cellStyle name="Currency 5 3 3 4 3 3" xfId="22380" xr:uid="{7773DA6A-B63C-496C-AF37-99E8779373F1}"/>
    <cellStyle name="Currency 5 3 3 4 3 4" xfId="30827" xr:uid="{9889BBB7-02CF-4273-AB0E-7AA5C2CE1897}"/>
    <cellStyle name="Currency 5 3 3 4 4" xfId="9715" xr:uid="{10DC407C-C6AD-4B63-ACE6-F28829C102F9}"/>
    <cellStyle name="Currency 5 3 3 4 5" xfId="18163" xr:uid="{2AB0FC1A-C4B8-44A3-8E02-FA59A87DBB81}"/>
    <cellStyle name="Currency 5 3 3 4 6" xfId="26610" xr:uid="{400FA75B-8AF0-41C2-ABCC-5319176F1373}"/>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7A9E51B4-B9A1-4C43-A4FA-ACD75D20846C}"/>
    <cellStyle name="Currency 5 3 3 5 2 2 3" xfId="24938" xr:uid="{190AB0C3-8B32-40E0-97C8-DC2C14DF41D8}"/>
    <cellStyle name="Currency 5 3 3 5 2 2 4" xfId="33385" xr:uid="{5B93B7A9-A155-415B-8A76-1057A32FFF30}"/>
    <cellStyle name="Currency 5 3 3 5 2 3" xfId="12273" xr:uid="{7D773397-739C-478B-B94C-A59BFA7ED7E5}"/>
    <cellStyle name="Currency 5 3 3 5 2 4" xfId="20721" xr:uid="{ABBE3FBB-740A-4609-A54A-C96B49F60F2C}"/>
    <cellStyle name="Currency 5 3 3 5 2 5" xfId="29168" xr:uid="{918C9CB2-D3EC-495C-9674-9AC9458BE9E2}"/>
    <cellStyle name="Currency 5 3 3 5 3" xfId="5896" xr:uid="{00000000-0005-0000-0000-0000010D0000}"/>
    <cellStyle name="Currency 5 3 3 5 3 2" xfId="14346" xr:uid="{6A1703F1-FA09-4CDE-9D09-33666CA7FB11}"/>
    <cellStyle name="Currency 5 3 3 5 3 3" xfId="22793" xr:uid="{5A3612C8-4A26-429F-A472-064535A31A1E}"/>
    <cellStyle name="Currency 5 3 3 5 3 4" xfId="31240" xr:uid="{A7FBA439-6D2B-4761-BB80-28DACCBB2B90}"/>
    <cellStyle name="Currency 5 3 3 5 4" xfId="10128" xr:uid="{BAAC275D-4F8F-472A-8739-EA6749ADB9DF}"/>
    <cellStyle name="Currency 5 3 3 5 5" xfId="18576" xr:uid="{FBFF59B2-3CB3-4CF2-AF47-1602CD1016D4}"/>
    <cellStyle name="Currency 5 3 3 5 6" xfId="27023" xr:uid="{7A2D799B-2C3A-4321-BC73-AD7CF848E06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986388D7-A339-4A39-9356-8F44186D3075}"/>
    <cellStyle name="Currency 5 3 3 6 2 2 3" xfId="25351" xr:uid="{CD37DDE6-844B-4572-8E2E-75D2BEF7EFA2}"/>
    <cellStyle name="Currency 5 3 3 6 2 2 4" xfId="33798" xr:uid="{703415F5-1586-4282-97A9-AC8E637CA6D8}"/>
    <cellStyle name="Currency 5 3 3 6 2 3" xfId="12686" xr:uid="{556E7D16-BDCA-45B4-9A22-A00F20F980A5}"/>
    <cellStyle name="Currency 5 3 3 6 2 4" xfId="21134" xr:uid="{5724CCBD-5775-4442-A3AA-C29B53095B29}"/>
    <cellStyle name="Currency 5 3 3 6 2 5" xfId="29581" xr:uid="{C9CCA44C-3574-4F6D-8282-4970AD9660B5}"/>
    <cellStyle name="Currency 5 3 3 6 3" xfId="6309" xr:uid="{00000000-0005-0000-0000-0000050D0000}"/>
    <cellStyle name="Currency 5 3 3 6 3 2" xfId="14759" xr:uid="{66D15603-509A-4B0D-86BE-BCB61FB8E874}"/>
    <cellStyle name="Currency 5 3 3 6 3 3" xfId="23206" xr:uid="{08A777D8-8589-4AF6-BC98-47E1934C9172}"/>
    <cellStyle name="Currency 5 3 3 6 3 4" xfId="31653" xr:uid="{42AF663B-A407-4D44-8264-5FCB590ECA83}"/>
    <cellStyle name="Currency 5 3 3 6 4" xfId="10541" xr:uid="{DA37126E-EA2D-456F-BFE0-D6CBCF784992}"/>
    <cellStyle name="Currency 5 3 3 6 5" xfId="18989" xr:uid="{D2CC6E36-A885-4CA1-AFE9-A9A4FD006A9D}"/>
    <cellStyle name="Currency 5 3 3 6 6" xfId="27436" xr:uid="{43C0D927-F734-45D5-9C2C-FF1ED1D6B704}"/>
    <cellStyle name="Currency 5 3 3 7" xfId="2438" xr:uid="{00000000-0005-0000-0000-0000060D0000}"/>
    <cellStyle name="Currency 5 3 3 7 2" xfId="6722" xr:uid="{00000000-0005-0000-0000-0000070D0000}"/>
    <cellStyle name="Currency 5 3 3 7 2 2" xfId="15172" xr:uid="{27424F3A-9288-4FF5-9CA0-CDFEA3BC33C1}"/>
    <cellStyle name="Currency 5 3 3 7 2 3" xfId="23619" xr:uid="{D56796E5-5C66-40A0-A7BD-1CFE572FC089}"/>
    <cellStyle name="Currency 5 3 3 7 2 4" xfId="32066" xr:uid="{F2B1AB43-5A53-4907-B543-CC86269FE96C}"/>
    <cellStyle name="Currency 5 3 3 7 3" xfId="10954" xr:uid="{680D3386-DB5F-435A-9AA3-03E5F57F07FA}"/>
    <cellStyle name="Currency 5 3 3 7 4" xfId="19402" xr:uid="{2E0CC4C7-2F80-4649-A2A5-EA8AD6063AC6}"/>
    <cellStyle name="Currency 5 3 3 7 5" xfId="27849" xr:uid="{02BC62DB-8BF0-48FF-B598-4461C5851242}"/>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53106C68-B91A-4EB7-9325-0E7BE1AF7138}"/>
    <cellStyle name="Currency 5 3 3 9 2 3" xfId="23936" xr:uid="{FEA8744A-2FF7-45AB-8879-F2D803378C16}"/>
    <cellStyle name="Currency 5 3 3 9 2 4" xfId="32383" xr:uid="{151B2E52-13B6-493A-A390-0E587633BB97}"/>
    <cellStyle name="Currency 5 3 3 9 3" xfId="11271" xr:uid="{3FD77B3D-299A-4A96-9EA2-B42C0FEBE6E9}"/>
    <cellStyle name="Currency 5 3 3 9 4" xfId="19719" xr:uid="{E9D1CB54-B085-4EEA-B514-718A7C618D62}"/>
    <cellStyle name="Currency 5 3 3 9 5" xfId="28166" xr:uid="{0E0F3E07-C9ED-466C-A353-AD7CD9BA7AF5}"/>
    <cellStyle name="Currency 5 3 4" xfId="216" xr:uid="{00000000-0005-0000-0000-00000B0D0000}"/>
    <cellStyle name="Currency 5 3 4 10" xfId="8890" xr:uid="{A1D906B4-23F1-44E3-A541-E4E2F28FD4F5}"/>
    <cellStyle name="Currency 5 3 4 11" xfId="17338" xr:uid="{1B1C60C1-C2E7-4DF1-87B8-292829706EA7}"/>
    <cellStyle name="Currency 5 3 4 12" xfId="25785" xr:uid="{4D50B19B-802A-4DBE-A97D-918B2DDBE6FD}"/>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A38C0173-0AE4-4999-A539-33B49BD5A1AB}"/>
    <cellStyle name="Currency 5 3 4 2 2 2 3" xfId="24114" xr:uid="{41E40295-5D55-47DE-849F-2521B97A3037}"/>
    <cellStyle name="Currency 5 3 4 2 2 2 4" xfId="32561" xr:uid="{9E220222-B654-4A6E-A5D8-4D03B46BE611}"/>
    <cellStyle name="Currency 5 3 4 2 2 3" xfId="11449" xr:uid="{CBA3BCFB-2AFA-4526-AA93-E9E5B1EC0514}"/>
    <cellStyle name="Currency 5 3 4 2 2 4" xfId="19897" xr:uid="{D9375103-C967-492F-BD15-C08C98CB611E}"/>
    <cellStyle name="Currency 5 3 4 2 2 5" xfId="28344" xr:uid="{0BB01D80-AA7A-4503-9F53-E81AB24F9F66}"/>
    <cellStyle name="Currency 5 3 4 2 3" xfId="5072" xr:uid="{00000000-0005-0000-0000-00000F0D0000}"/>
    <cellStyle name="Currency 5 3 4 2 3 2" xfId="13522" xr:uid="{4C4F6F31-CA5F-4747-A049-AD9D5B1A901C}"/>
    <cellStyle name="Currency 5 3 4 2 3 3" xfId="21969" xr:uid="{C2707D94-9413-448B-9D9B-DF16586365AB}"/>
    <cellStyle name="Currency 5 3 4 2 3 4" xfId="30416" xr:uid="{71E36280-8C11-4924-80C1-34498B773DB7}"/>
    <cellStyle name="Currency 5 3 4 2 4" xfId="9304" xr:uid="{A857D329-AFCC-4397-BBC0-98E310F4DE84}"/>
    <cellStyle name="Currency 5 3 4 2 5" xfId="17752" xr:uid="{276E64BC-C120-4CCD-8321-75A34327C651}"/>
    <cellStyle name="Currency 5 3 4 2 6" xfId="26199" xr:uid="{07047530-3EE9-4E6B-A309-858167CE9678}"/>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A03FAF5A-CD27-4994-8C00-E9083E9C6770}"/>
    <cellStyle name="Currency 5 3 4 3 2 2 3" xfId="24527" xr:uid="{38CD7E34-ADAC-4CC6-A937-6CF902381251}"/>
    <cellStyle name="Currency 5 3 4 3 2 2 4" xfId="32974" xr:uid="{E4BECEAB-87F0-4673-AF91-C078857E9B32}"/>
    <cellStyle name="Currency 5 3 4 3 2 3" xfId="11862" xr:uid="{7E67A64B-68ED-4C54-94B4-C868EDA6109F}"/>
    <cellStyle name="Currency 5 3 4 3 2 4" xfId="20310" xr:uid="{5D7C2146-EDE0-4B88-B237-405B3615EAB8}"/>
    <cellStyle name="Currency 5 3 4 3 2 5" xfId="28757" xr:uid="{92364C45-9F0E-483B-9522-07CF2F7FAFD1}"/>
    <cellStyle name="Currency 5 3 4 3 3" xfId="5485" xr:uid="{00000000-0005-0000-0000-0000130D0000}"/>
    <cellStyle name="Currency 5 3 4 3 3 2" xfId="13935" xr:uid="{A31B161C-9EEA-4131-B281-D75245B5FFBC}"/>
    <cellStyle name="Currency 5 3 4 3 3 3" xfId="22382" xr:uid="{B1EBD4C2-2BFD-45C4-AF88-433067D201B7}"/>
    <cellStyle name="Currency 5 3 4 3 3 4" xfId="30829" xr:uid="{B0B2BDC1-A258-4EA2-B57B-96010900A451}"/>
    <cellStyle name="Currency 5 3 4 3 4" xfId="9717" xr:uid="{F82FE9F7-B445-4691-ABAD-E61089324876}"/>
    <cellStyle name="Currency 5 3 4 3 5" xfId="18165" xr:uid="{8AD8CC24-8E82-4FF5-A00B-FBC111F1D6A0}"/>
    <cellStyle name="Currency 5 3 4 3 6" xfId="26612" xr:uid="{A581FBBC-EE17-4BC1-91C4-F7F379B71C5D}"/>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153D449C-CB96-459B-8F93-DFBBBE8234CE}"/>
    <cellStyle name="Currency 5 3 4 4 2 2 3" xfId="24940" xr:uid="{03949639-4EEA-4FD0-82A8-242C026B6A41}"/>
    <cellStyle name="Currency 5 3 4 4 2 2 4" xfId="33387" xr:uid="{0C1AD246-205A-4006-834C-EC42C4414A7F}"/>
    <cellStyle name="Currency 5 3 4 4 2 3" xfId="12275" xr:uid="{4BB926A6-E386-4B68-A719-2859D732C7F7}"/>
    <cellStyle name="Currency 5 3 4 4 2 4" xfId="20723" xr:uid="{674E7ACE-EDB7-4A3F-826F-16F5F4A85D2B}"/>
    <cellStyle name="Currency 5 3 4 4 2 5" xfId="29170" xr:uid="{3F3AFFE8-0A52-49DA-BE0A-E996938C5EFA}"/>
    <cellStyle name="Currency 5 3 4 4 3" xfId="5898" xr:uid="{00000000-0005-0000-0000-0000170D0000}"/>
    <cellStyle name="Currency 5 3 4 4 3 2" xfId="14348" xr:uid="{677B0A01-E315-4436-B4AD-C023D6251700}"/>
    <cellStyle name="Currency 5 3 4 4 3 3" xfId="22795" xr:uid="{F1ECBBCF-F3CF-4557-8723-4777ABE49F0A}"/>
    <cellStyle name="Currency 5 3 4 4 3 4" xfId="31242" xr:uid="{B3E3C08D-B423-4C20-B893-06D9713E8F63}"/>
    <cellStyle name="Currency 5 3 4 4 4" xfId="10130" xr:uid="{2A286D3B-00D2-4274-A276-A02E23897EA8}"/>
    <cellStyle name="Currency 5 3 4 4 5" xfId="18578" xr:uid="{93BA6D07-54C7-4EC7-9F42-4B26764C80FC}"/>
    <cellStyle name="Currency 5 3 4 4 6" xfId="27025" xr:uid="{CDF6D707-479F-4E28-9F88-A583E9D81B5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CE547AA9-27FC-424A-80DE-7080B9356696}"/>
    <cellStyle name="Currency 5 3 4 5 2 2 3" xfId="25353" xr:uid="{A3FA96B6-69ED-447B-98E1-D8E3811D9BFB}"/>
    <cellStyle name="Currency 5 3 4 5 2 2 4" xfId="33800" xr:uid="{1D67C40C-F3FF-45BE-B791-87DE7D09862C}"/>
    <cellStyle name="Currency 5 3 4 5 2 3" xfId="12688" xr:uid="{04A4BEF8-1726-408A-9355-E66544222CC0}"/>
    <cellStyle name="Currency 5 3 4 5 2 4" xfId="21136" xr:uid="{5AD9DB77-910D-4FD7-A0CE-E797AABF57F1}"/>
    <cellStyle name="Currency 5 3 4 5 2 5" xfId="29583" xr:uid="{5F84F2BB-F194-4CC7-BF9A-1AFD92E51692}"/>
    <cellStyle name="Currency 5 3 4 5 3" xfId="6311" xr:uid="{00000000-0005-0000-0000-00001B0D0000}"/>
    <cellStyle name="Currency 5 3 4 5 3 2" xfId="14761" xr:uid="{23BBD80D-E948-4829-9BE9-D3EB2938C219}"/>
    <cellStyle name="Currency 5 3 4 5 3 3" xfId="23208" xr:uid="{B4F47F0A-569D-42FD-A7B2-5D19141A7298}"/>
    <cellStyle name="Currency 5 3 4 5 3 4" xfId="31655" xr:uid="{38409180-DDB3-4FAA-92D0-B4ADC7E08FD0}"/>
    <cellStyle name="Currency 5 3 4 5 4" xfId="10543" xr:uid="{7D16833C-E650-4B01-A300-49BF97C2AF5A}"/>
    <cellStyle name="Currency 5 3 4 5 5" xfId="18991" xr:uid="{E231F05C-932A-4482-9FDA-DE29BEE39C09}"/>
    <cellStyle name="Currency 5 3 4 5 6" xfId="27438" xr:uid="{08E21E34-FD2C-4D8F-BF59-E6068163D7BA}"/>
    <cellStyle name="Currency 5 3 4 6" xfId="2440" xr:uid="{00000000-0005-0000-0000-00001C0D0000}"/>
    <cellStyle name="Currency 5 3 4 6 2" xfId="6724" xr:uid="{00000000-0005-0000-0000-00001D0D0000}"/>
    <cellStyle name="Currency 5 3 4 6 2 2" xfId="15174" xr:uid="{EBB31206-5592-4B4D-AE47-3D3B8D369BDC}"/>
    <cellStyle name="Currency 5 3 4 6 2 3" xfId="23621" xr:uid="{D664E5CA-6496-441D-838B-2689BA606731}"/>
    <cellStyle name="Currency 5 3 4 6 2 4" xfId="32068" xr:uid="{0605E2D4-3F9C-4286-AEB9-9C1DA2F44E86}"/>
    <cellStyle name="Currency 5 3 4 6 3" xfId="10956" xr:uid="{C95E9BE4-BF16-4047-BF6C-9C41CCCEF11E}"/>
    <cellStyle name="Currency 5 3 4 6 4" xfId="19404" xr:uid="{3E841A1F-E5D3-47AD-B031-DF266C97D6E2}"/>
    <cellStyle name="Currency 5 3 4 6 5" xfId="27851" xr:uid="{E1A35D53-66FE-42DB-940B-82926603BFFA}"/>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20776D88-D825-42C9-9A90-246BD6EEE569}"/>
    <cellStyle name="Currency 5 3 4 8 2 3" xfId="23938" xr:uid="{C3B13482-BDCF-4D57-A058-DFAC9D490DE3}"/>
    <cellStyle name="Currency 5 3 4 8 2 4" xfId="32385" xr:uid="{9ABE6B23-2F23-4289-ACBA-E4B20E5E3F52}"/>
    <cellStyle name="Currency 5 3 4 8 3" xfId="11273" xr:uid="{E49AE8EE-8FFE-4266-B6E0-9C51921F29F0}"/>
    <cellStyle name="Currency 5 3 4 8 4" xfId="19721" xr:uid="{9BA1DB35-25B0-4859-8801-BCCE5FE950F4}"/>
    <cellStyle name="Currency 5 3 4 8 5" xfId="28168" xr:uid="{23ADFF12-493E-4E3B-A256-8A502D6AFFBC}"/>
    <cellStyle name="Currency 5 3 4 9" xfId="4658" xr:uid="{00000000-0005-0000-0000-0000210D0000}"/>
    <cellStyle name="Currency 5 3 4 9 2" xfId="13108" xr:uid="{F167D24F-A10E-4908-83F9-8086CCB7D5DD}"/>
    <cellStyle name="Currency 5 3 4 9 3" xfId="21555" xr:uid="{C4921EF0-6ACA-4AE9-9CE6-77C1F150139D}"/>
    <cellStyle name="Currency 5 3 4 9 4" xfId="30002" xr:uid="{861F2187-72A1-43FD-BE65-44F5B2E5670E}"/>
    <cellStyle name="Currency 5 3 5" xfId="217" xr:uid="{00000000-0005-0000-0000-0000220D0000}"/>
    <cellStyle name="Currency 5 3 5 10" xfId="8891" xr:uid="{22B2D908-84F0-4900-AC07-679F5DE2581E}"/>
    <cellStyle name="Currency 5 3 5 11" xfId="17339" xr:uid="{C661EAF1-9217-44E1-9C48-0A5085EBDE04}"/>
    <cellStyle name="Currency 5 3 5 12" xfId="25786" xr:uid="{8B3A221D-2D58-4F12-AC85-869C0AB1AE3C}"/>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2DE2219E-5943-4F6A-B42C-CC4E4FB57C56}"/>
    <cellStyle name="Currency 5 3 5 2 2 2 3" xfId="24115" xr:uid="{846B607A-F7D6-4BA0-A460-5FA1CA3030C8}"/>
    <cellStyle name="Currency 5 3 5 2 2 2 4" xfId="32562" xr:uid="{893E7BD2-65CB-4A69-8C46-5ABC4993DB57}"/>
    <cellStyle name="Currency 5 3 5 2 2 3" xfId="11450" xr:uid="{5E62251D-A067-4B79-8E7E-18E8DAA1886F}"/>
    <cellStyle name="Currency 5 3 5 2 2 4" xfId="19898" xr:uid="{BC92C2C2-6061-43A5-AB7C-D869B801E178}"/>
    <cellStyle name="Currency 5 3 5 2 2 5" xfId="28345" xr:uid="{195BAB21-6DC9-4E56-91CE-4F30B34EAD80}"/>
    <cellStyle name="Currency 5 3 5 2 3" xfId="5073" xr:uid="{00000000-0005-0000-0000-0000260D0000}"/>
    <cellStyle name="Currency 5 3 5 2 3 2" xfId="13523" xr:uid="{A621648E-D4A0-4BB5-9FF0-9E12D25BA6A2}"/>
    <cellStyle name="Currency 5 3 5 2 3 3" xfId="21970" xr:uid="{7C1149D0-0392-4647-AEE7-2C181A94EACA}"/>
    <cellStyle name="Currency 5 3 5 2 3 4" xfId="30417" xr:uid="{B3D17BB9-7E14-4B17-A5BD-6870429F1CDB}"/>
    <cellStyle name="Currency 5 3 5 2 4" xfId="9305" xr:uid="{5B5C791A-E65A-4EC7-82C0-B3AFFDB84E12}"/>
    <cellStyle name="Currency 5 3 5 2 5" xfId="17753" xr:uid="{40EF4726-99F1-4E5E-A7CB-D3B4C7153129}"/>
    <cellStyle name="Currency 5 3 5 2 6" xfId="26200" xr:uid="{47D4D265-C5BA-4307-9F01-CF206864F94F}"/>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12D89D2D-C3A1-454E-B2B9-A11467E3D611}"/>
    <cellStyle name="Currency 5 3 5 3 2 2 3" xfId="24528" xr:uid="{23FA7668-E92B-4F7A-B587-A6F8C3CF6E00}"/>
    <cellStyle name="Currency 5 3 5 3 2 2 4" xfId="32975" xr:uid="{2D2851E6-5511-4462-B9BE-A13BA14C0F49}"/>
    <cellStyle name="Currency 5 3 5 3 2 3" xfId="11863" xr:uid="{D2FF22DC-0603-4694-8B24-549D6B2878F9}"/>
    <cellStyle name="Currency 5 3 5 3 2 4" xfId="20311" xr:uid="{C3AB58F5-5471-4311-B4C3-E1915BE30042}"/>
    <cellStyle name="Currency 5 3 5 3 2 5" xfId="28758" xr:uid="{11266B28-1F6E-4400-A160-76EAA907264E}"/>
    <cellStyle name="Currency 5 3 5 3 3" xfId="5486" xr:uid="{00000000-0005-0000-0000-00002A0D0000}"/>
    <cellStyle name="Currency 5 3 5 3 3 2" xfId="13936" xr:uid="{EE4A4002-5CA9-4B79-98A8-FC5D72978225}"/>
    <cellStyle name="Currency 5 3 5 3 3 3" xfId="22383" xr:uid="{B81EFB32-DAEB-48CD-9040-F0CE695B53D1}"/>
    <cellStyle name="Currency 5 3 5 3 3 4" xfId="30830" xr:uid="{9FE2E3AC-2BEC-4212-9919-8D9EDB26B004}"/>
    <cellStyle name="Currency 5 3 5 3 4" xfId="9718" xr:uid="{0545526E-276C-44F5-AFE8-6E3A4962D3CC}"/>
    <cellStyle name="Currency 5 3 5 3 5" xfId="18166" xr:uid="{B95082BD-3885-4F15-B73C-2191F08321E5}"/>
    <cellStyle name="Currency 5 3 5 3 6" xfId="26613" xr:uid="{31DA2BE2-CA6B-46C3-9713-C9FE62A55381}"/>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F9081FAE-CAA3-409E-A35D-6B55D40F5D61}"/>
    <cellStyle name="Currency 5 3 5 4 2 2 3" xfId="24941" xr:uid="{EADE7F63-B660-47C2-8EE0-A0B8262C8BBA}"/>
    <cellStyle name="Currency 5 3 5 4 2 2 4" xfId="33388" xr:uid="{2670342B-E9CB-4679-A435-1CE2905284B4}"/>
    <cellStyle name="Currency 5 3 5 4 2 3" xfId="12276" xr:uid="{86600C8D-1990-454B-9AE3-583F6A3BBD5E}"/>
    <cellStyle name="Currency 5 3 5 4 2 4" xfId="20724" xr:uid="{93940A67-FA2F-48BA-9356-0BB94067B502}"/>
    <cellStyle name="Currency 5 3 5 4 2 5" xfId="29171" xr:uid="{DC4D5C8D-5220-4A7E-9445-8DA22398A800}"/>
    <cellStyle name="Currency 5 3 5 4 3" xfId="5899" xr:uid="{00000000-0005-0000-0000-00002E0D0000}"/>
    <cellStyle name="Currency 5 3 5 4 3 2" xfId="14349" xr:uid="{4A563624-517C-4003-8C4C-4553CB608C12}"/>
    <cellStyle name="Currency 5 3 5 4 3 3" xfId="22796" xr:uid="{8DFDFA98-A035-40BD-8047-AC3B61F73DF6}"/>
    <cellStyle name="Currency 5 3 5 4 3 4" xfId="31243" xr:uid="{0DB1DC8C-4AB1-4947-82F2-9A2B7432B45E}"/>
    <cellStyle name="Currency 5 3 5 4 4" xfId="10131" xr:uid="{BAA4541C-8060-471A-BAD2-DC35A319F7A8}"/>
    <cellStyle name="Currency 5 3 5 4 5" xfId="18579" xr:uid="{1F275A15-978E-4245-84F6-4701E0632690}"/>
    <cellStyle name="Currency 5 3 5 4 6" xfId="27026" xr:uid="{B6F7C4D8-D447-41EE-A113-FF9BCF450600}"/>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3F181420-9E6B-4D6C-A18F-604EFC749B8F}"/>
    <cellStyle name="Currency 5 3 5 5 2 2 3" xfId="25354" xr:uid="{6DE2066D-6051-498F-A928-28314ADE5C8A}"/>
    <cellStyle name="Currency 5 3 5 5 2 2 4" xfId="33801" xr:uid="{61160C3E-E845-4083-A1E2-8C6311E92F04}"/>
    <cellStyle name="Currency 5 3 5 5 2 3" xfId="12689" xr:uid="{FDA2A6D6-C3FA-4A7A-A41E-B3945C24537C}"/>
    <cellStyle name="Currency 5 3 5 5 2 4" xfId="21137" xr:uid="{D8BE52F0-D2EB-4DD5-BE32-C89E18DBA544}"/>
    <cellStyle name="Currency 5 3 5 5 2 5" xfId="29584" xr:uid="{52A29AAB-CAC7-4C8E-A713-73CE80D98F3A}"/>
    <cellStyle name="Currency 5 3 5 5 3" xfId="6312" xr:uid="{00000000-0005-0000-0000-0000320D0000}"/>
    <cellStyle name="Currency 5 3 5 5 3 2" xfId="14762" xr:uid="{DF3040F0-4C55-41A1-BCE2-81F01CEEF26D}"/>
    <cellStyle name="Currency 5 3 5 5 3 3" xfId="23209" xr:uid="{E511011B-F2C1-4BE0-9C40-E7EA94990F97}"/>
    <cellStyle name="Currency 5 3 5 5 3 4" xfId="31656" xr:uid="{BAD44597-8916-4A37-85FD-59C062C1A362}"/>
    <cellStyle name="Currency 5 3 5 5 4" xfId="10544" xr:uid="{93B207F3-A463-4378-8349-6376F145A6F4}"/>
    <cellStyle name="Currency 5 3 5 5 5" xfId="18992" xr:uid="{0BD93B38-49F2-44E1-BDF2-9C8540FF3FAF}"/>
    <cellStyle name="Currency 5 3 5 5 6" xfId="27439" xr:uid="{B052E2F4-9095-4E4F-8C78-DDB1A15DDBD9}"/>
    <cellStyle name="Currency 5 3 5 6" xfId="2441" xr:uid="{00000000-0005-0000-0000-0000330D0000}"/>
    <cellStyle name="Currency 5 3 5 6 2" xfId="6725" xr:uid="{00000000-0005-0000-0000-0000340D0000}"/>
    <cellStyle name="Currency 5 3 5 6 2 2" xfId="15175" xr:uid="{D40074AD-50D1-41E2-B250-3843D16E276B}"/>
    <cellStyle name="Currency 5 3 5 6 2 3" xfId="23622" xr:uid="{E896A2AC-C2D4-4B26-ABAE-8E79231C3010}"/>
    <cellStyle name="Currency 5 3 5 6 2 4" xfId="32069" xr:uid="{5087B8F3-4434-426D-974E-14174C57781F}"/>
    <cellStyle name="Currency 5 3 5 6 3" xfId="10957" xr:uid="{AEFEECEE-20E1-4874-9896-500FD1930EDC}"/>
    <cellStyle name="Currency 5 3 5 6 4" xfId="19405" xr:uid="{E46926B2-E921-485C-9FD3-CB273489DE50}"/>
    <cellStyle name="Currency 5 3 5 6 5" xfId="27852" xr:uid="{7F8A89A0-0DBE-4B4B-A282-E36F61802EA9}"/>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50E1178C-B77E-4D97-9CAE-99F329387BEE}"/>
    <cellStyle name="Currency 5 3 5 8 2 3" xfId="23939" xr:uid="{C0287849-B99D-4F06-8254-16B727AE3652}"/>
    <cellStyle name="Currency 5 3 5 8 2 4" xfId="32386" xr:uid="{D5EFDC95-FB19-45F5-9F63-D5656ABD5A24}"/>
    <cellStyle name="Currency 5 3 5 8 3" xfId="11274" xr:uid="{80898757-641D-4DAD-9664-8F827329EF45}"/>
    <cellStyle name="Currency 5 3 5 8 4" xfId="19722" xr:uid="{1B1EAAD7-4C48-4DA8-B516-F9A94E55448A}"/>
    <cellStyle name="Currency 5 3 5 8 5" xfId="28169" xr:uid="{0A9B481B-99FD-4295-858B-6E4A97E75AE2}"/>
    <cellStyle name="Currency 5 3 5 9" xfId="4659" xr:uid="{00000000-0005-0000-0000-0000380D0000}"/>
    <cellStyle name="Currency 5 3 5 9 2" xfId="13109" xr:uid="{55A2C8BA-C6BC-4D38-84BD-D392988B8FC6}"/>
    <cellStyle name="Currency 5 3 5 9 3" xfId="21556" xr:uid="{8E21EF83-B939-4E39-9EE8-DC97BAFA0A2E}"/>
    <cellStyle name="Currency 5 3 5 9 4" xfId="30003" xr:uid="{A3A46198-3971-4F6C-BC21-CB54BAB15A31}"/>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883A4A59-492B-44B7-A12E-2F852CB7CAEE}"/>
    <cellStyle name="Currency 5 5 10 3" xfId="21557" xr:uid="{A84647B8-EC7A-4A66-B7B9-A768F3E185CF}"/>
    <cellStyle name="Currency 5 5 10 4" xfId="30004" xr:uid="{572470DA-C4C5-40EB-A279-61D4F86052FF}"/>
    <cellStyle name="Currency 5 5 11" xfId="8892" xr:uid="{0DDA058D-B406-4476-8825-17D8DD5D6998}"/>
    <cellStyle name="Currency 5 5 12" xfId="17340" xr:uid="{D9633405-8FEC-4FF0-92AA-80F12E0BE3F7}"/>
    <cellStyle name="Currency 5 5 13" xfId="25787" xr:uid="{36B14170-F17E-456B-B1F5-5165D74FB51A}"/>
    <cellStyle name="Currency 5 5 2" xfId="220" xr:uid="{00000000-0005-0000-0000-00003D0D0000}"/>
    <cellStyle name="Currency 5 5 2 10" xfId="8893" xr:uid="{EA792C87-B1F6-445E-B4E5-A27F61E3FB39}"/>
    <cellStyle name="Currency 5 5 2 11" xfId="17341" xr:uid="{F8B263D4-BDF7-4481-AF52-8815FA168716}"/>
    <cellStyle name="Currency 5 5 2 12" xfId="25788" xr:uid="{A340BB19-1000-454B-9F53-D72DA9718079}"/>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0C99BCA4-429C-496A-B56C-80533FB1053B}"/>
    <cellStyle name="Currency 5 5 2 2 2 2 3" xfId="24117" xr:uid="{FDF445AD-DF5C-4EE6-A9BC-BA4CDE082021}"/>
    <cellStyle name="Currency 5 5 2 2 2 2 4" xfId="32564" xr:uid="{A3C594A8-53A4-4DFA-9ADE-47E7562776CF}"/>
    <cellStyle name="Currency 5 5 2 2 2 3" xfId="11452" xr:uid="{A84D94BD-D004-483C-853B-99AE91B28ED9}"/>
    <cellStyle name="Currency 5 5 2 2 2 4" xfId="19900" xr:uid="{D5E3E825-F4B2-4064-A65F-EDFF907436D7}"/>
    <cellStyle name="Currency 5 5 2 2 2 5" xfId="28347" xr:uid="{D667B3D2-4037-4308-92B5-E0F32BFFC1BA}"/>
    <cellStyle name="Currency 5 5 2 2 3" xfId="5075" xr:uid="{00000000-0005-0000-0000-0000410D0000}"/>
    <cellStyle name="Currency 5 5 2 2 3 2" xfId="13525" xr:uid="{8E5CD4D3-D205-4F15-82C9-C4393CA7996E}"/>
    <cellStyle name="Currency 5 5 2 2 3 3" xfId="21972" xr:uid="{6B0E2044-15C8-4926-840E-9DF9939D4FFA}"/>
    <cellStyle name="Currency 5 5 2 2 3 4" xfId="30419" xr:uid="{67DD9BF5-59C3-4A2D-A7B4-D84E4BAFE8C2}"/>
    <cellStyle name="Currency 5 5 2 2 4" xfId="9307" xr:uid="{A3EBFFAA-BA04-48FE-983A-1CDFC688EC42}"/>
    <cellStyle name="Currency 5 5 2 2 5" xfId="17755" xr:uid="{3A8DB0FF-476A-453B-913D-BB31C7D6BCD4}"/>
    <cellStyle name="Currency 5 5 2 2 6" xfId="26202" xr:uid="{18775075-5690-4280-B8AA-AB7A4EDDAABB}"/>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D2DAD511-57EE-4BD6-B86F-6C9AEE2997DA}"/>
    <cellStyle name="Currency 5 5 2 3 2 2 3" xfId="24530" xr:uid="{0FF961C4-DFF1-4A8B-AEE3-A2E1C2E63292}"/>
    <cellStyle name="Currency 5 5 2 3 2 2 4" xfId="32977" xr:uid="{612F1899-927D-4C81-B6E7-08A97FFD185F}"/>
    <cellStyle name="Currency 5 5 2 3 2 3" xfId="11865" xr:uid="{2F22854B-EB1A-409A-97F3-15F7B15D104B}"/>
    <cellStyle name="Currency 5 5 2 3 2 4" xfId="20313" xr:uid="{8D0E8E8D-563D-46B2-9409-E4C1BDBCCE0F}"/>
    <cellStyle name="Currency 5 5 2 3 2 5" xfId="28760" xr:uid="{CF01BAE1-DB04-4BD6-855F-DDC88669AB14}"/>
    <cellStyle name="Currency 5 5 2 3 3" xfId="5488" xr:uid="{00000000-0005-0000-0000-0000450D0000}"/>
    <cellStyle name="Currency 5 5 2 3 3 2" xfId="13938" xr:uid="{ABEA6794-2064-4C37-B6EA-7E6A9F6AF894}"/>
    <cellStyle name="Currency 5 5 2 3 3 3" xfId="22385" xr:uid="{D17B1FB8-E7E5-4B2E-9A94-DBC70B9BF2AF}"/>
    <cellStyle name="Currency 5 5 2 3 3 4" xfId="30832" xr:uid="{1636E427-8733-4E20-89D4-C00DD4EAC962}"/>
    <cellStyle name="Currency 5 5 2 3 4" xfId="9720" xr:uid="{6038A2EA-98A3-4A98-876B-3537DFB8BF39}"/>
    <cellStyle name="Currency 5 5 2 3 5" xfId="18168" xr:uid="{68BF94FC-7603-4DE1-B89A-AC5A9EDA1B4F}"/>
    <cellStyle name="Currency 5 5 2 3 6" xfId="26615" xr:uid="{A1B619C1-6188-4A87-A030-AC59149FCF0F}"/>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57868634-82D1-4C80-8483-4A2954A6CD45}"/>
    <cellStyle name="Currency 5 5 2 4 2 2 3" xfId="24943" xr:uid="{7BB38C9E-B617-4879-86E7-C90406D2F322}"/>
    <cellStyle name="Currency 5 5 2 4 2 2 4" xfId="33390" xr:uid="{0F6760AE-E511-4C90-A515-CD95206A6001}"/>
    <cellStyle name="Currency 5 5 2 4 2 3" xfId="12278" xr:uid="{AC98A0D1-BC76-4629-A2EF-D3550381CF27}"/>
    <cellStyle name="Currency 5 5 2 4 2 4" xfId="20726" xr:uid="{743C082E-F10C-469A-B57C-25700140D3A9}"/>
    <cellStyle name="Currency 5 5 2 4 2 5" xfId="29173" xr:uid="{DC3C107F-FC88-46DF-83DA-75151F545EAB}"/>
    <cellStyle name="Currency 5 5 2 4 3" xfId="5901" xr:uid="{00000000-0005-0000-0000-0000490D0000}"/>
    <cellStyle name="Currency 5 5 2 4 3 2" xfId="14351" xr:uid="{702B94EA-FB61-477B-AEC6-0B40E949BCFA}"/>
    <cellStyle name="Currency 5 5 2 4 3 3" xfId="22798" xr:uid="{0E9EDB30-7819-4022-94E4-B9F30C16311F}"/>
    <cellStyle name="Currency 5 5 2 4 3 4" xfId="31245" xr:uid="{D7A6C2EB-5036-49AC-9411-8F90FAAB6AB0}"/>
    <cellStyle name="Currency 5 5 2 4 4" xfId="10133" xr:uid="{2F6EF9E9-BA01-4984-8377-16A6C60DADED}"/>
    <cellStyle name="Currency 5 5 2 4 5" xfId="18581" xr:uid="{613E533C-4B4C-4C45-99F0-AD12057260DA}"/>
    <cellStyle name="Currency 5 5 2 4 6" xfId="27028" xr:uid="{5ED2339F-0A1B-497B-80B6-6CCCE9E0E8EF}"/>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6956A9CE-8854-4861-BA80-06919D396B5A}"/>
    <cellStyle name="Currency 5 5 2 5 2 2 3" xfId="25356" xr:uid="{74F24C58-1891-4F27-8B60-A41CC4FF5D37}"/>
    <cellStyle name="Currency 5 5 2 5 2 2 4" xfId="33803" xr:uid="{695459C4-5ECC-447A-B18A-91631DCB0E59}"/>
    <cellStyle name="Currency 5 5 2 5 2 3" xfId="12691" xr:uid="{DEC606E8-D6CA-4930-B1DF-6BE1E733D5D6}"/>
    <cellStyle name="Currency 5 5 2 5 2 4" xfId="21139" xr:uid="{7497DA52-A400-483C-8B3A-2D5B523659EA}"/>
    <cellStyle name="Currency 5 5 2 5 2 5" xfId="29586" xr:uid="{5C902CBF-7FEC-48F1-9391-E4D50A606E5A}"/>
    <cellStyle name="Currency 5 5 2 5 3" xfId="6314" xr:uid="{00000000-0005-0000-0000-00004D0D0000}"/>
    <cellStyle name="Currency 5 5 2 5 3 2" xfId="14764" xr:uid="{1A00C146-3D73-419B-9A63-CE603069145F}"/>
    <cellStyle name="Currency 5 5 2 5 3 3" xfId="23211" xr:uid="{AA621F23-02E0-4982-95FA-252DD141C330}"/>
    <cellStyle name="Currency 5 5 2 5 3 4" xfId="31658" xr:uid="{159E3A10-9BD0-4A43-A1A1-8D5CD68F7E6C}"/>
    <cellStyle name="Currency 5 5 2 5 4" xfId="10546" xr:uid="{3BEA6AE4-B726-4136-9643-CDC9EBE77793}"/>
    <cellStyle name="Currency 5 5 2 5 5" xfId="18994" xr:uid="{297927E8-A9BA-40FB-AA50-18CB5753F3F0}"/>
    <cellStyle name="Currency 5 5 2 5 6" xfId="27441" xr:uid="{12E594DC-03C0-4548-B7C4-B1637DA51185}"/>
    <cellStyle name="Currency 5 5 2 6" xfId="2443" xr:uid="{00000000-0005-0000-0000-00004E0D0000}"/>
    <cellStyle name="Currency 5 5 2 6 2" xfId="6727" xr:uid="{00000000-0005-0000-0000-00004F0D0000}"/>
    <cellStyle name="Currency 5 5 2 6 2 2" xfId="15177" xr:uid="{297FC48F-7848-49AB-B6D4-4A70B804AF4D}"/>
    <cellStyle name="Currency 5 5 2 6 2 3" xfId="23624" xr:uid="{80EAB78E-BDB4-46AE-B473-C2E361AEECC2}"/>
    <cellStyle name="Currency 5 5 2 6 2 4" xfId="32071" xr:uid="{17D30693-BDB9-4606-B391-0FF67424AC07}"/>
    <cellStyle name="Currency 5 5 2 6 3" xfId="10959" xr:uid="{0D103F4F-3EEB-4E17-A1F2-6FB4DE1ED4DF}"/>
    <cellStyle name="Currency 5 5 2 6 4" xfId="19407" xr:uid="{25106BF8-B38E-4058-9F7C-90A290608886}"/>
    <cellStyle name="Currency 5 5 2 6 5" xfId="27854" xr:uid="{75ACB7C4-C05B-4CBA-A128-C27A497C2DC7}"/>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221677DB-A570-409E-B883-39785ACE10FB}"/>
    <cellStyle name="Currency 5 5 2 8 2 3" xfId="23941" xr:uid="{EF849F30-FE02-4A34-9A88-B11ECA36CD72}"/>
    <cellStyle name="Currency 5 5 2 8 2 4" xfId="32388" xr:uid="{53FA7E1C-180B-48C0-8143-89CA5EC5F98B}"/>
    <cellStyle name="Currency 5 5 2 8 3" xfId="11276" xr:uid="{96A81A3D-B688-4B57-B6BE-78623302C7A3}"/>
    <cellStyle name="Currency 5 5 2 8 4" xfId="19724" xr:uid="{9BCF5DB4-EB3E-4BA9-97EF-8565F4E72484}"/>
    <cellStyle name="Currency 5 5 2 8 5" xfId="28171" xr:uid="{96587477-3CEA-4162-A188-D58E7BB6C7D1}"/>
    <cellStyle name="Currency 5 5 2 9" xfId="4661" xr:uid="{00000000-0005-0000-0000-0000530D0000}"/>
    <cellStyle name="Currency 5 5 2 9 2" xfId="13111" xr:uid="{45E45BEC-AEEB-4F44-9C24-B60A24B7A9B3}"/>
    <cellStyle name="Currency 5 5 2 9 3" xfId="21558" xr:uid="{CD126DFC-F8DE-4225-BA93-539A8F1726F1}"/>
    <cellStyle name="Currency 5 5 2 9 4" xfId="30005" xr:uid="{707EDE3B-AB22-40E6-8DF6-2BA5CDFA7DCF}"/>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8E1F11DE-ED4B-4331-8DC5-1748B0A25506}"/>
    <cellStyle name="Currency 5 5 3 2 2 3" xfId="24116" xr:uid="{E442A701-5A45-4DF9-93A2-57FC4D1B5803}"/>
    <cellStyle name="Currency 5 5 3 2 2 4" xfId="32563" xr:uid="{340853FA-EAFB-4206-856A-47C277BBBB22}"/>
    <cellStyle name="Currency 5 5 3 2 3" xfId="11451" xr:uid="{2DA0F229-77F5-4462-BC7E-48F85EA991EE}"/>
    <cellStyle name="Currency 5 5 3 2 4" xfId="19899" xr:uid="{3180A27B-AC8E-4CD9-A58D-C76B906A18A1}"/>
    <cellStyle name="Currency 5 5 3 2 5" xfId="28346" xr:uid="{71C15FD3-2B55-42AB-85D3-EBEFF7987579}"/>
    <cellStyle name="Currency 5 5 3 3" xfId="5074" xr:uid="{00000000-0005-0000-0000-0000570D0000}"/>
    <cellStyle name="Currency 5 5 3 3 2" xfId="13524" xr:uid="{8F32F6B8-1039-43CE-AB2A-F616E87DD9A8}"/>
    <cellStyle name="Currency 5 5 3 3 3" xfId="21971" xr:uid="{1723242A-F568-4CF5-9687-5D5C22F15AE2}"/>
    <cellStyle name="Currency 5 5 3 3 4" xfId="30418" xr:uid="{D340F318-0B92-4E4E-BB3D-901CB7E9BC4A}"/>
    <cellStyle name="Currency 5 5 3 4" xfId="9306" xr:uid="{A20FE193-177C-4E92-ABE1-586EEE2BC95A}"/>
    <cellStyle name="Currency 5 5 3 5" xfId="17754" xr:uid="{F09EF6D1-9D2B-462E-BA05-9EC36AC99BDA}"/>
    <cellStyle name="Currency 5 5 3 6" xfId="26201" xr:uid="{E3129906-4505-49A6-A9A1-0C2FBF618732}"/>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46196644-42F7-4241-BC47-34460441DF32}"/>
    <cellStyle name="Currency 5 5 4 2 2 3" xfId="24529" xr:uid="{E4880A4A-5332-4A74-A3C1-2CB111FF733F}"/>
    <cellStyle name="Currency 5 5 4 2 2 4" xfId="32976" xr:uid="{C94D0AC0-DFAD-410D-B5C0-3831F2D69313}"/>
    <cellStyle name="Currency 5 5 4 2 3" xfId="11864" xr:uid="{F40FD635-FBEC-4E5F-95D2-5885346992A7}"/>
    <cellStyle name="Currency 5 5 4 2 4" xfId="20312" xr:uid="{86E3F0F9-2DD3-4036-842E-ED14E58E98B0}"/>
    <cellStyle name="Currency 5 5 4 2 5" xfId="28759" xr:uid="{82A700E9-B246-4F92-B939-6A7FC5A02A5D}"/>
    <cellStyle name="Currency 5 5 4 3" xfId="5487" xr:uid="{00000000-0005-0000-0000-00005B0D0000}"/>
    <cellStyle name="Currency 5 5 4 3 2" xfId="13937" xr:uid="{BBAFAFDF-C951-4E9F-8C89-B1596A56F38B}"/>
    <cellStyle name="Currency 5 5 4 3 3" xfId="22384" xr:uid="{5DE986A0-F296-4658-87E4-6BB308BC5F02}"/>
    <cellStyle name="Currency 5 5 4 3 4" xfId="30831" xr:uid="{0FBA63B5-67C6-4DBA-9037-4FACB889C624}"/>
    <cellStyle name="Currency 5 5 4 4" xfId="9719" xr:uid="{AC2C60D9-6395-4182-B09A-43F0076822F0}"/>
    <cellStyle name="Currency 5 5 4 5" xfId="18167" xr:uid="{AD6E27EF-1DFA-4AE1-919C-6FA80D8E2B59}"/>
    <cellStyle name="Currency 5 5 4 6" xfId="26614" xr:uid="{C83C9559-A5AB-43D5-B107-177D439A7175}"/>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3CCB34EA-7146-4F39-A170-60372C03C190}"/>
    <cellStyle name="Currency 5 5 5 2 2 3" xfId="24942" xr:uid="{0D95687D-6289-4264-865B-0FE08D01C77A}"/>
    <cellStyle name="Currency 5 5 5 2 2 4" xfId="33389" xr:uid="{B7079259-02F0-401A-82C2-0E462734182E}"/>
    <cellStyle name="Currency 5 5 5 2 3" xfId="12277" xr:uid="{B4214802-998D-46F8-8CAB-09AEB5C167C5}"/>
    <cellStyle name="Currency 5 5 5 2 4" xfId="20725" xr:uid="{756CD9C3-FC54-4022-8C6E-0D8548819C81}"/>
    <cellStyle name="Currency 5 5 5 2 5" xfId="29172" xr:uid="{0FB6CEA7-1CF4-4A18-AD6C-FA16DC905CBD}"/>
    <cellStyle name="Currency 5 5 5 3" xfId="5900" xr:uid="{00000000-0005-0000-0000-00005F0D0000}"/>
    <cellStyle name="Currency 5 5 5 3 2" xfId="14350" xr:uid="{A9F8ACC8-C6D1-4DE1-B83C-1C4D35CED415}"/>
    <cellStyle name="Currency 5 5 5 3 3" xfId="22797" xr:uid="{87DDE3CA-76B2-4484-B5EC-7BC48CE59D61}"/>
    <cellStyle name="Currency 5 5 5 3 4" xfId="31244" xr:uid="{80103525-3F09-4EDB-B957-25D0636ABF79}"/>
    <cellStyle name="Currency 5 5 5 4" xfId="10132" xr:uid="{56D75DD3-60CD-4CF6-A9CF-F1740A7B58B9}"/>
    <cellStyle name="Currency 5 5 5 5" xfId="18580" xr:uid="{78081CA4-70FB-4998-84F6-51F6479D6E5A}"/>
    <cellStyle name="Currency 5 5 5 6" xfId="27027" xr:uid="{3C8F04DB-40C4-4075-9E10-93934C31DA86}"/>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EC25E02D-074D-4588-B046-6A5487302FFF}"/>
    <cellStyle name="Currency 5 5 6 2 2 3" xfId="25355" xr:uid="{161D3049-B606-4280-92AC-536F6B7F081F}"/>
    <cellStyle name="Currency 5 5 6 2 2 4" xfId="33802" xr:uid="{0C6AB614-4966-455E-87DB-1F2E2307CF8F}"/>
    <cellStyle name="Currency 5 5 6 2 3" xfId="12690" xr:uid="{2ACF31C4-C417-4CCE-9DD2-B09DE9B045E5}"/>
    <cellStyle name="Currency 5 5 6 2 4" xfId="21138" xr:uid="{0BA7FD6C-717D-4C9F-A58F-3001D970298B}"/>
    <cellStyle name="Currency 5 5 6 2 5" xfId="29585" xr:uid="{8DF4BD4D-A4E1-46B5-8223-AAA44AAAFBE0}"/>
    <cellStyle name="Currency 5 5 6 3" xfId="6313" xr:uid="{00000000-0005-0000-0000-0000630D0000}"/>
    <cellStyle name="Currency 5 5 6 3 2" xfId="14763" xr:uid="{7D93FBB5-2FFD-4FD7-A9FA-2C113523ADBA}"/>
    <cellStyle name="Currency 5 5 6 3 3" xfId="23210" xr:uid="{2063D6E7-0CC5-46AD-8EEA-D0A21F97CF5D}"/>
    <cellStyle name="Currency 5 5 6 3 4" xfId="31657" xr:uid="{C61FBA5A-0FEE-4430-AAA6-AF47832BBCC5}"/>
    <cellStyle name="Currency 5 5 6 4" xfId="10545" xr:uid="{4CD422C3-5616-4054-9654-1644F6658F5F}"/>
    <cellStyle name="Currency 5 5 6 5" xfId="18993" xr:uid="{09CCA0A0-2389-46B1-8F85-A7499B6CA453}"/>
    <cellStyle name="Currency 5 5 6 6" xfId="27440" xr:uid="{A38B135A-17C1-4C31-885B-6A6F272D4C3A}"/>
    <cellStyle name="Currency 5 5 7" xfId="2442" xr:uid="{00000000-0005-0000-0000-0000640D0000}"/>
    <cellStyle name="Currency 5 5 7 2" xfId="6726" xr:uid="{00000000-0005-0000-0000-0000650D0000}"/>
    <cellStyle name="Currency 5 5 7 2 2" xfId="15176" xr:uid="{FAD9DCA1-1443-4DF8-A326-8A9015310385}"/>
    <cellStyle name="Currency 5 5 7 2 3" xfId="23623" xr:uid="{361E327F-5CAF-4130-B362-44022BD55862}"/>
    <cellStyle name="Currency 5 5 7 2 4" xfId="32070" xr:uid="{65464BEE-9E75-4776-BE20-F49D2BBEF469}"/>
    <cellStyle name="Currency 5 5 7 3" xfId="10958" xr:uid="{1ACEB68A-F46D-46D1-8D67-A438C04CC0F8}"/>
    <cellStyle name="Currency 5 5 7 4" xfId="19406" xr:uid="{CE97D1B8-D0EA-4302-833B-28DCAF5704F4}"/>
    <cellStyle name="Currency 5 5 7 5" xfId="27853" xr:uid="{B058A6B6-7A59-4C16-BBC3-1B5B1D8DA354}"/>
    <cellStyle name="Currency 5 5 8" xfId="2739" xr:uid="{00000000-0005-0000-0000-0000660D0000}"/>
    <cellStyle name="Currency 5 5 9" xfId="2820" xr:uid="{00000000-0005-0000-0000-0000670D0000}"/>
    <cellStyle name="Currency 5 5 9 2" xfId="7043" xr:uid="{00000000-0005-0000-0000-0000680D0000}"/>
    <cellStyle name="Currency 5 5 9 2 2" xfId="15493" xr:uid="{FC7E2A6B-3C07-4B4F-95EA-24AC07CA24FA}"/>
    <cellStyle name="Currency 5 5 9 2 3" xfId="23940" xr:uid="{5788654E-FBA0-4CF8-85B4-D55CC1588CCD}"/>
    <cellStyle name="Currency 5 5 9 2 4" xfId="32387" xr:uid="{7411652B-0E4A-43D5-A714-DAADD489402C}"/>
    <cellStyle name="Currency 5 5 9 3" xfId="11275" xr:uid="{E269DC6F-5798-4EFC-878B-0C8036350B4D}"/>
    <cellStyle name="Currency 5 5 9 4" xfId="19723" xr:uid="{5CAE4D3F-48C8-44FF-8441-CB0391C978A5}"/>
    <cellStyle name="Currency 5 5 9 5" xfId="28170" xr:uid="{61267596-4733-4949-AC72-ECAC7093BC43}"/>
    <cellStyle name="Currency 5 6" xfId="221" xr:uid="{00000000-0005-0000-0000-0000690D0000}"/>
    <cellStyle name="Currency 5 6 10" xfId="8894" xr:uid="{B482FA40-11BF-4209-B315-A54EB6BC508B}"/>
    <cellStyle name="Currency 5 6 11" xfId="17342" xr:uid="{DB17F104-65F0-4D54-86DE-9933B78933F3}"/>
    <cellStyle name="Currency 5 6 12" xfId="25789" xr:uid="{B56503F1-F836-4E76-884E-6676E1091638}"/>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A341E7C2-D2A8-4E77-A081-32ADDB339D89}"/>
    <cellStyle name="Currency 5 6 2 2 2 3" xfId="24118" xr:uid="{CB22EB4D-121E-4A57-B09A-9ACF35C61F49}"/>
    <cellStyle name="Currency 5 6 2 2 2 4" xfId="32565" xr:uid="{05E239DD-EA46-4D3B-A55C-90AD048E54D3}"/>
    <cellStyle name="Currency 5 6 2 2 3" xfId="11453" xr:uid="{78FD6C66-FF3F-4380-BD6C-44A9A7E9EB5A}"/>
    <cellStyle name="Currency 5 6 2 2 4" xfId="19901" xr:uid="{518CABD7-47FC-49C4-9C0F-6B5582FB2822}"/>
    <cellStyle name="Currency 5 6 2 2 5" xfId="28348" xr:uid="{AA73682C-9715-4BB9-AD1C-032C490C0043}"/>
    <cellStyle name="Currency 5 6 2 3" xfId="5076" xr:uid="{00000000-0005-0000-0000-00006D0D0000}"/>
    <cellStyle name="Currency 5 6 2 3 2" xfId="13526" xr:uid="{1B466973-F614-47A0-9AD1-A97D8AF65641}"/>
    <cellStyle name="Currency 5 6 2 3 3" xfId="21973" xr:uid="{5D5FE97A-477B-4311-8DF5-8748AFB7385E}"/>
    <cellStyle name="Currency 5 6 2 3 4" xfId="30420" xr:uid="{B1B971C3-3A86-4706-B567-8F42BD3BA399}"/>
    <cellStyle name="Currency 5 6 2 4" xfId="9308" xr:uid="{265A6325-F036-4606-ABEE-AB1CCE16DB26}"/>
    <cellStyle name="Currency 5 6 2 5" xfId="17756" xr:uid="{11A7F67D-F1CB-475A-AA03-D36315DAA4B0}"/>
    <cellStyle name="Currency 5 6 2 6" xfId="26203" xr:uid="{E2A89ED1-F4BD-488B-82AD-CB96332B5587}"/>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1E186ABA-A83C-4A41-9089-346238DF7C82}"/>
    <cellStyle name="Currency 5 6 3 2 2 3" xfId="24531" xr:uid="{EC930583-3B5C-4E7E-9610-40E4CCC846EC}"/>
    <cellStyle name="Currency 5 6 3 2 2 4" xfId="32978" xr:uid="{3EC89D07-9D25-4911-B5A1-72C772782420}"/>
    <cellStyle name="Currency 5 6 3 2 3" xfId="11866" xr:uid="{397503BE-8543-4CAA-AA8F-3B9C19FCDD2F}"/>
    <cellStyle name="Currency 5 6 3 2 4" xfId="20314" xr:uid="{CAB1E49B-16FF-4F41-88A4-80B521657EAF}"/>
    <cellStyle name="Currency 5 6 3 2 5" xfId="28761" xr:uid="{C2A33FB6-8B99-48E1-B75F-88256D4F4F89}"/>
    <cellStyle name="Currency 5 6 3 3" xfId="5489" xr:uid="{00000000-0005-0000-0000-0000710D0000}"/>
    <cellStyle name="Currency 5 6 3 3 2" xfId="13939" xr:uid="{A156957C-9C59-43B2-AF73-E7359CFA1D6B}"/>
    <cellStyle name="Currency 5 6 3 3 3" xfId="22386" xr:uid="{B851BCFD-70E0-4EC5-A089-EDE0296AC35D}"/>
    <cellStyle name="Currency 5 6 3 3 4" xfId="30833" xr:uid="{0818DFB1-1C49-4BB9-BF07-233E9F80E23D}"/>
    <cellStyle name="Currency 5 6 3 4" xfId="9721" xr:uid="{D939B490-69F9-4DF1-BF3A-E713CE4FB59D}"/>
    <cellStyle name="Currency 5 6 3 5" xfId="18169" xr:uid="{44AC8E75-0C19-43E1-9553-425F8F99E7B1}"/>
    <cellStyle name="Currency 5 6 3 6" xfId="26616" xr:uid="{8F70E358-8203-40CA-982C-F8B7059F888A}"/>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FA8FFAFF-CA9E-42AB-95AF-59F4B1908176}"/>
    <cellStyle name="Currency 5 6 4 2 2 3" xfId="24944" xr:uid="{55979E74-355E-4B19-B2CA-091177493602}"/>
    <cellStyle name="Currency 5 6 4 2 2 4" xfId="33391" xr:uid="{78DA1171-BE9A-4BBE-96CF-574E3E296A0C}"/>
    <cellStyle name="Currency 5 6 4 2 3" xfId="12279" xr:uid="{9A36F653-D7FA-4F44-BC64-A47FC353989D}"/>
    <cellStyle name="Currency 5 6 4 2 4" xfId="20727" xr:uid="{ABCC68E3-4B83-4D36-ACFA-154BA4B5BF43}"/>
    <cellStyle name="Currency 5 6 4 2 5" xfId="29174" xr:uid="{6E5584C9-0AA0-45A9-A6EE-4F2D57798748}"/>
    <cellStyle name="Currency 5 6 4 3" xfId="5902" xr:uid="{00000000-0005-0000-0000-0000750D0000}"/>
    <cellStyle name="Currency 5 6 4 3 2" xfId="14352" xr:uid="{98E93745-F04A-4A53-9B21-3F3F012B2131}"/>
    <cellStyle name="Currency 5 6 4 3 3" xfId="22799" xr:uid="{E0A9E37C-2B49-497D-B0EF-6C8A2F13B8D4}"/>
    <cellStyle name="Currency 5 6 4 3 4" xfId="31246" xr:uid="{32C2724B-EA0F-479D-8914-989DE573EE1F}"/>
    <cellStyle name="Currency 5 6 4 4" xfId="10134" xr:uid="{B94D0C46-961E-426B-B266-6BF38A82D35A}"/>
    <cellStyle name="Currency 5 6 4 5" xfId="18582" xr:uid="{4DFE92F5-2239-43F5-A74D-A8E731F2FF5F}"/>
    <cellStyle name="Currency 5 6 4 6" xfId="27029" xr:uid="{9A7A329D-5820-4ECE-B9CE-86CEFCE30907}"/>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4FCBAD28-11F4-49ED-B2B1-6FFC585DE338}"/>
    <cellStyle name="Currency 5 6 5 2 2 3" xfId="25357" xr:uid="{35D55705-64C2-42B2-93D4-3D800A6615D1}"/>
    <cellStyle name="Currency 5 6 5 2 2 4" xfId="33804" xr:uid="{703F6372-E93A-4875-8C45-6EB191A36311}"/>
    <cellStyle name="Currency 5 6 5 2 3" xfId="12692" xr:uid="{2794E515-A922-46EA-8935-DE550DDDD922}"/>
    <cellStyle name="Currency 5 6 5 2 4" xfId="21140" xr:uid="{A3C4AAE5-1721-4BF4-B896-FAB41176CFB7}"/>
    <cellStyle name="Currency 5 6 5 2 5" xfId="29587" xr:uid="{F828E29F-DC10-4B10-B0A9-565F165734D2}"/>
    <cellStyle name="Currency 5 6 5 3" xfId="6315" xr:uid="{00000000-0005-0000-0000-0000790D0000}"/>
    <cellStyle name="Currency 5 6 5 3 2" xfId="14765" xr:uid="{6C881C2E-1429-49A4-83AF-D481D7FE0F3C}"/>
    <cellStyle name="Currency 5 6 5 3 3" xfId="23212" xr:uid="{CEACFA75-34F7-4514-B80C-4215B58134B1}"/>
    <cellStyle name="Currency 5 6 5 3 4" xfId="31659" xr:uid="{7AC187C9-4A6F-430E-A448-71052642F06D}"/>
    <cellStyle name="Currency 5 6 5 4" xfId="10547" xr:uid="{946A4D04-E456-4070-AF5D-17A2018DBF02}"/>
    <cellStyle name="Currency 5 6 5 5" xfId="18995" xr:uid="{7445706D-81DF-413D-8E2D-67FF92957D20}"/>
    <cellStyle name="Currency 5 6 5 6" xfId="27442" xr:uid="{52C3A1FF-BC3A-4FFA-B5CC-0C0982AD3740}"/>
    <cellStyle name="Currency 5 6 6" xfId="2444" xr:uid="{00000000-0005-0000-0000-00007A0D0000}"/>
    <cellStyle name="Currency 5 6 6 2" xfId="6728" xr:uid="{00000000-0005-0000-0000-00007B0D0000}"/>
    <cellStyle name="Currency 5 6 6 2 2" xfId="15178" xr:uid="{C8AEE893-2FFC-40C2-BCE2-A6B2CAE1E28D}"/>
    <cellStyle name="Currency 5 6 6 2 3" xfId="23625" xr:uid="{1255DB2F-7E25-4B8E-839A-2A0360BCCB70}"/>
    <cellStyle name="Currency 5 6 6 2 4" xfId="32072" xr:uid="{68A95E40-7A5A-481B-9DE4-ACB521DDDB0E}"/>
    <cellStyle name="Currency 5 6 6 3" xfId="10960" xr:uid="{5E313470-57D9-4CD4-B556-421C865A99D0}"/>
    <cellStyle name="Currency 5 6 6 4" xfId="19408" xr:uid="{6AAACA02-562A-4808-A269-3F7A1813AE94}"/>
    <cellStyle name="Currency 5 6 6 5" xfId="27855" xr:uid="{00AB309E-49CD-4837-9534-518F51237850}"/>
    <cellStyle name="Currency 5 6 7" xfId="2741" xr:uid="{00000000-0005-0000-0000-00007C0D0000}"/>
    <cellStyle name="Currency 5 6 8" xfId="2822" xr:uid="{00000000-0005-0000-0000-00007D0D0000}"/>
    <cellStyle name="Currency 5 6 8 2" xfId="7045" xr:uid="{00000000-0005-0000-0000-00007E0D0000}"/>
    <cellStyle name="Currency 5 6 8 2 2" xfId="15495" xr:uid="{F428F305-5ADB-4CE6-82C3-147891C3C2BD}"/>
    <cellStyle name="Currency 5 6 8 2 3" xfId="23942" xr:uid="{7B823D61-7606-4BB6-A63D-894021D56C3A}"/>
    <cellStyle name="Currency 5 6 8 2 4" xfId="32389" xr:uid="{35C82712-2F60-46BC-B115-F10F79CE96FD}"/>
    <cellStyle name="Currency 5 6 8 3" xfId="11277" xr:uid="{86B900C7-F105-448F-B6DB-63050FED967D}"/>
    <cellStyle name="Currency 5 6 8 4" xfId="19725" xr:uid="{2C81CB33-52F4-459D-B8F8-77E325F8E798}"/>
    <cellStyle name="Currency 5 6 8 5" xfId="28172" xr:uid="{A6FFAB42-EA0F-482D-AA05-8C922A2E94D6}"/>
    <cellStyle name="Currency 5 6 9" xfId="4662" xr:uid="{00000000-0005-0000-0000-00007F0D0000}"/>
    <cellStyle name="Currency 5 6 9 2" xfId="13112" xr:uid="{824D1F3C-9526-4A24-AA03-7B26D61F9BCD}"/>
    <cellStyle name="Currency 5 6 9 3" xfId="21559" xr:uid="{856E9EAD-3321-4074-865E-E6D7340E1B44}"/>
    <cellStyle name="Currency 5 6 9 4" xfId="30006" xr:uid="{6B3430F9-149A-47C3-B759-0B12C7AC439F}"/>
    <cellStyle name="Currency 5 7" xfId="222" xr:uid="{00000000-0005-0000-0000-0000800D0000}"/>
    <cellStyle name="Currency 5 7 10" xfId="8895" xr:uid="{EEE093EF-4771-40AC-8F71-26E6101DEBB9}"/>
    <cellStyle name="Currency 5 7 11" xfId="17343" xr:uid="{628BCB12-5BFA-425D-96A2-4207EC8AC2D9}"/>
    <cellStyle name="Currency 5 7 12" xfId="25790" xr:uid="{64294A32-8C83-45FA-89C3-C8F5A13B7AFC}"/>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DC02CDC1-BAB6-4136-A7FC-CE57ED814F96}"/>
    <cellStyle name="Currency 5 7 2 2 2 3" xfId="24119" xr:uid="{8B6F0F4A-E7AB-4FDC-8AA0-7D9908DBCFB0}"/>
    <cellStyle name="Currency 5 7 2 2 2 4" xfId="32566" xr:uid="{C734A925-17C4-4420-BE9C-FF58164CFBFD}"/>
    <cellStyle name="Currency 5 7 2 2 3" xfId="11454" xr:uid="{2BB24DF0-F19B-4C1A-8CC4-6F490A646FB0}"/>
    <cellStyle name="Currency 5 7 2 2 4" xfId="19902" xr:uid="{46A5EAF2-34C9-494F-BC2D-A648E46A212E}"/>
    <cellStyle name="Currency 5 7 2 2 5" xfId="28349" xr:uid="{369174B5-9916-4BAA-8151-122791C1C007}"/>
    <cellStyle name="Currency 5 7 2 3" xfId="5077" xr:uid="{00000000-0005-0000-0000-0000840D0000}"/>
    <cellStyle name="Currency 5 7 2 3 2" xfId="13527" xr:uid="{F0318773-D712-4FE7-8142-07D5211FE550}"/>
    <cellStyle name="Currency 5 7 2 3 3" xfId="21974" xr:uid="{323AE2E1-980B-4CB0-9563-484D5945501E}"/>
    <cellStyle name="Currency 5 7 2 3 4" xfId="30421" xr:uid="{EB75C6EB-7F86-4697-9A02-D44DBB796CE9}"/>
    <cellStyle name="Currency 5 7 2 4" xfId="9309" xr:uid="{7806FB58-CDA6-4082-AA51-B0E74419E96D}"/>
    <cellStyle name="Currency 5 7 2 5" xfId="17757" xr:uid="{D43F9EA6-007E-40F6-A2F8-05C2D85E997D}"/>
    <cellStyle name="Currency 5 7 2 6" xfId="26204" xr:uid="{7DCCF361-F0CD-486F-8359-AAB0EF20C805}"/>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BCC3896A-35D7-4B75-B5CD-E2AAA480EA5B}"/>
    <cellStyle name="Currency 5 7 3 2 2 3" xfId="24532" xr:uid="{5FCD9B9E-9702-49CF-BEBC-F435EFADF1ED}"/>
    <cellStyle name="Currency 5 7 3 2 2 4" xfId="32979" xr:uid="{65D24973-D4ED-404D-9C97-AC09106912E2}"/>
    <cellStyle name="Currency 5 7 3 2 3" xfId="11867" xr:uid="{7C690E7E-5523-41E0-8E7D-07FCECB9D69D}"/>
    <cellStyle name="Currency 5 7 3 2 4" xfId="20315" xr:uid="{82BD07FF-80E9-43D2-A8F2-14A06507B8A4}"/>
    <cellStyle name="Currency 5 7 3 2 5" xfId="28762" xr:uid="{65D4195E-1615-4790-BD65-B8A345C6815E}"/>
    <cellStyle name="Currency 5 7 3 3" xfId="5490" xr:uid="{00000000-0005-0000-0000-0000880D0000}"/>
    <cellStyle name="Currency 5 7 3 3 2" xfId="13940" xr:uid="{A9A19A62-07DF-4EA0-9B6D-45EB0EEAA0D8}"/>
    <cellStyle name="Currency 5 7 3 3 3" xfId="22387" xr:uid="{C2789E3A-C23C-4C7B-B1BA-1E33CF6C550F}"/>
    <cellStyle name="Currency 5 7 3 3 4" xfId="30834" xr:uid="{6F1DD47C-A1EB-4404-AA0E-023375CAE9F4}"/>
    <cellStyle name="Currency 5 7 3 4" xfId="9722" xr:uid="{7ADC40D9-7A28-4E4F-8036-6DA0A8F1D1C8}"/>
    <cellStyle name="Currency 5 7 3 5" xfId="18170" xr:uid="{5D04666A-2C09-47F7-BDF0-377320D3F2C1}"/>
    <cellStyle name="Currency 5 7 3 6" xfId="26617" xr:uid="{ED6AA50A-9316-47F5-8E9F-82FAA954C0EE}"/>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98A288BD-915F-4704-8110-EDE73CC07657}"/>
    <cellStyle name="Currency 5 7 4 2 2 3" xfId="24945" xr:uid="{19138DA2-62F0-4E99-83C4-BF8634F91B6B}"/>
    <cellStyle name="Currency 5 7 4 2 2 4" xfId="33392" xr:uid="{AA3A3A16-861C-449F-AB07-B5207365AC7A}"/>
    <cellStyle name="Currency 5 7 4 2 3" xfId="12280" xr:uid="{4A19930A-5FB2-46F2-8EE7-E88FA018FDA5}"/>
    <cellStyle name="Currency 5 7 4 2 4" xfId="20728" xr:uid="{C0AF35C9-F646-4590-B8FF-41A94086EE48}"/>
    <cellStyle name="Currency 5 7 4 2 5" xfId="29175" xr:uid="{775DCF48-85BF-4752-8050-701DD2BD551F}"/>
    <cellStyle name="Currency 5 7 4 3" xfId="5903" xr:uid="{00000000-0005-0000-0000-00008C0D0000}"/>
    <cellStyle name="Currency 5 7 4 3 2" xfId="14353" xr:uid="{9BC66363-E125-4DD3-9F2D-ED68E6BAE459}"/>
    <cellStyle name="Currency 5 7 4 3 3" xfId="22800" xr:uid="{935BA0AB-7C3A-438D-B431-AE100CD57615}"/>
    <cellStyle name="Currency 5 7 4 3 4" xfId="31247" xr:uid="{16A74712-DD34-48A3-B5A2-B882AD62EED1}"/>
    <cellStyle name="Currency 5 7 4 4" xfId="10135" xr:uid="{C92E1F02-0411-4096-85DB-3713075E7990}"/>
    <cellStyle name="Currency 5 7 4 5" xfId="18583" xr:uid="{07ABA306-3E7D-422A-9947-7A4D3058ADC6}"/>
    <cellStyle name="Currency 5 7 4 6" xfId="27030" xr:uid="{53D64885-51F4-4052-9AC7-26453C908831}"/>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1F73834A-A13B-4281-AF7D-EADD8A599BA4}"/>
    <cellStyle name="Currency 5 7 5 2 2 3" xfId="25358" xr:uid="{2D56D355-04CE-44EE-BC45-0F8679750CA6}"/>
    <cellStyle name="Currency 5 7 5 2 2 4" xfId="33805" xr:uid="{4744C67D-9A83-40A4-BC83-BF8B1D3C2ED9}"/>
    <cellStyle name="Currency 5 7 5 2 3" xfId="12693" xr:uid="{B2DA7007-49BC-41E9-B1F9-F30063327A0C}"/>
    <cellStyle name="Currency 5 7 5 2 4" xfId="21141" xr:uid="{6EE56D65-4C13-47D2-828B-5D3BDE18461D}"/>
    <cellStyle name="Currency 5 7 5 2 5" xfId="29588" xr:uid="{875DCC47-3EC9-4E37-AD55-DADCAA58107F}"/>
    <cellStyle name="Currency 5 7 5 3" xfId="6316" xr:uid="{00000000-0005-0000-0000-0000900D0000}"/>
    <cellStyle name="Currency 5 7 5 3 2" xfId="14766" xr:uid="{7933DB25-88D7-42EC-A07A-95D715B5DF8A}"/>
    <cellStyle name="Currency 5 7 5 3 3" xfId="23213" xr:uid="{AA8D4D66-D4FD-4C4D-BB07-EC6896167C30}"/>
    <cellStyle name="Currency 5 7 5 3 4" xfId="31660" xr:uid="{BA9F05E0-0C3E-4B3E-A57B-5B8D3974EC0F}"/>
    <cellStyle name="Currency 5 7 5 4" xfId="10548" xr:uid="{B46ADA3E-1A4B-4090-807D-1E77A75B0128}"/>
    <cellStyle name="Currency 5 7 5 5" xfId="18996" xr:uid="{855C2D32-1D8A-4F6C-A17D-8716029A234B}"/>
    <cellStyle name="Currency 5 7 5 6" xfId="27443" xr:uid="{0F6E1F12-B15B-4119-8EEE-264D5C7ED59B}"/>
    <cellStyle name="Currency 5 7 6" xfId="2445" xr:uid="{00000000-0005-0000-0000-0000910D0000}"/>
    <cellStyle name="Currency 5 7 6 2" xfId="6729" xr:uid="{00000000-0005-0000-0000-0000920D0000}"/>
    <cellStyle name="Currency 5 7 6 2 2" xfId="15179" xr:uid="{3DE1F5E9-EF69-4002-ADF4-73E8F8213B9A}"/>
    <cellStyle name="Currency 5 7 6 2 3" xfId="23626" xr:uid="{5367C6C0-8DDA-400C-817C-931EFDFB878B}"/>
    <cellStyle name="Currency 5 7 6 2 4" xfId="32073" xr:uid="{EF8D709E-4199-4969-A437-6F69F6046524}"/>
    <cellStyle name="Currency 5 7 6 3" xfId="10961" xr:uid="{0B60C3E9-77B3-4847-9ED9-3D5D1B10CDCB}"/>
    <cellStyle name="Currency 5 7 6 4" xfId="19409" xr:uid="{8F81E21C-B558-4F3E-B078-7B2D7CF03C37}"/>
    <cellStyle name="Currency 5 7 6 5" xfId="27856" xr:uid="{3CE19277-38BF-4311-973A-E6CC86C00265}"/>
    <cellStyle name="Currency 5 7 7" xfId="2742" xr:uid="{00000000-0005-0000-0000-0000930D0000}"/>
    <cellStyle name="Currency 5 7 8" xfId="2823" xr:uid="{00000000-0005-0000-0000-0000940D0000}"/>
    <cellStyle name="Currency 5 7 8 2" xfId="7046" xr:uid="{00000000-0005-0000-0000-0000950D0000}"/>
    <cellStyle name="Currency 5 7 8 2 2" xfId="15496" xr:uid="{7EA91FC9-AF47-4BCB-8E5B-28EAE05B9177}"/>
    <cellStyle name="Currency 5 7 8 2 3" xfId="23943" xr:uid="{35961D68-F379-4FAB-A061-7184DDDFA715}"/>
    <cellStyle name="Currency 5 7 8 2 4" xfId="32390" xr:uid="{02CC1221-FD2B-4561-9B2B-E604E5EB4278}"/>
    <cellStyle name="Currency 5 7 8 3" xfId="11278" xr:uid="{1CACC9C1-FBFB-45D3-A1AD-A222D55A85B2}"/>
    <cellStyle name="Currency 5 7 8 4" xfId="19726" xr:uid="{D1BC5982-808B-493E-9AEB-5781BF343E66}"/>
    <cellStyle name="Currency 5 7 8 5" xfId="28173" xr:uid="{9E7439FE-ACC7-48BC-910F-371B76C22EE1}"/>
    <cellStyle name="Currency 5 7 9" xfId="4663" xr:uid="{00000000-0005-0000-0000-0000960D0000}"/>
    <cellStyle name="Currency 5 7 9 2" xfId="13113" xr:uid="{40FC5392-2C90-4216-92F1-C27AF2C9DE42}"/>
    <cellStyle name="Currency 5 7 9 3" xfId="21560" xr:uid="{3247F225-710B-4E3D-9F2F-52F3A12B11A5}"/>
    <cellStyle name="Currency 5 7 9 4" xfId="30007" xr:uid="{A9F91BB2-37A9-420E-B5C6-23B997FD27B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F33375E4-A669-4144-8C91-86A839577F39}"/>
    <cellStyle name="Normal 12 10 2 3" xfId="23627" xr:uid="{52C436FB-2C2C-493E-9503-2042FBF956B6}"/>
    <cellStyle name="Normal 12 10 2 4" xfId="32074" xr:uid="{2E7F28B3-D11D-4CCE-A117-477B5CE9C645}"/>
    <cellStyle name="Normal 12 10 3" xfId="10962" xr:uid="{A5B04DBB-2EB9-480F-8F92-7D59EFF2C79A}"/>
    <cellStyle name="Normal 12 10 4" xfId="19410" xr:uid="{242D519E-8854-4924-9174-750B65A1635C}"/>
    <cellStyle name="Normal 12 10 5" xfId="27857" xr:uid="{9945DD2E-BA79-4106-8FAD-0486C8B93B99}"/>
    <cellStyle name="Normal 12 11" xfId="4664" xr:uid="{00000000-0005-0000-0000-0000CC0D0000}"/>
    <cellStyle name="Normal 12 11 2" xfId="13114" xr:uid="{519FC821-878F-47C9-BEFA-8B164D599505}"/>
    <cellStyle name="Normal 12 11 3" xfId="21561" xr:uid="{D5EFEDF8-D55A-41E0-9C95-B0064F8C9419}"/>
    <cellStyle name="Normal 12 11 4" xfId="30008" xr:uid="{B22ACBED-58F7-430D-BB00-C1BD662E3921}"/>
    <cellStyle name="Normal 12 12" xfId="8896" xr:uid="{A8112702-E7D5-4027-83DB-742178D72C24}"/>
    <cellStyle name="Normal 12 13" xfId="17344" xr:uid="{218AD78B-3B38-4411-B833-4AB911750621}"/>
    <cellStyle name="Normal 12 14" xfId="25791" xr:uid="{40DBB60D-69CB-4EAE-A434-170286A1FB98}"/>
    <cellStyle name="Normal 12 2" xfId="260" xr:uid="{00000000-0005-0000-0000-0000CD0D0000}"/>
    <cellStyle name="Normal 12 2 10" xfId="8897" xr:uid="{3D93ECC8-8E72-49B3-9A22-45F9492CEAEE}"/>
    <cellStyle name="Normal 12 2 11" xfId="17345" xr:uid="{74B1E423-E866-43F1-AF04-979923D3BD0D}"/>
    <cellStyle name="Normal 12 2 12" xfId="25792" xr:uid="{1D4BFD0B-B504-475C-8FEC-D457A14D38FD}"/>
    <cellStyle name="Normal 12 2 2" xfId="261" xr:uid="{00000000-0005-0000-0000-0000CE0D0000}"/>
    <cellStyle name="Normal 12 2 2 10" xfId="17346" xr:uid="{62B3993F-271F-4F77-9B7A-EB8BE38814FA}"/>
    <cellStyle name="Normal 12 2 2 11" xfId="25793" xr:uid="{2C7F249E-62A1-452D-B623-D541D193D8E8}"/>
    <cellStyle name="Normal 12 2 2 2" xfId="262" xr:uid="{00000000-0005-0000-0000-0000CF0D0000}"/>
    <cellStyle name="Normal 12 2 2 2 10" xfId="25794" xr:uid="{47D46F85-96D2-462A-93F7-99E73D9658FA}"/>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05048762-EC7C-498E-8F07-92F64B82906E}"/>
    <cellStyle name="Normal 12 2 2 2 2 2 2 3" xfId="24123" xr:uid="{00AA62EE-72F2-44E2-9DCC-8860A5BDDE46}"/>
    <cellStyle name="Normal 12 2 2 2 2 2 2 4" xfId="32570" xr:uid="{3393F7E5-D70E-4651-9E0C-9D3134A6860F}"/>
    <cellStyle name="Normal 12 2 2 2 2 2 3" xfId="11458" xr:uid="{C394CC5E-1635-4331-821A-B3CEDF8970A5}"/>
    <cellStyle name="Normal 12 2 2 2 2 2 4" xfId="19906" xr:uid="{C3ACA86E-0B81-4287-A136-DEB389E242A0}"/>
    <cellStyle name="Normal 12 2 2 2 2 2 5" xfId="28353" xr:uid="{7CF02E9D-4863-48E8-A16F-6C2645A377C2}"/>
    <cellStyle name="Normal 12 2 2 2 2 3" xfId="5081" xr:uid="{00000000-0005-0000-0000-0000D30D0000}"/>
    <cellStyle name="Normal 12 2 2 2 2 3 2" xfId="13531" xr:uid="{D15F7553-A310-453A-974D-015CAAEAC201}"/>
    <cellStyle name="Normal 12 2 2 2 2 3 3" xfId="21978" xr:uid="{4B51F91D-8006-420D-9FF4-9AB0EFF920E8}"/>
    <cellStyle name="Normal 12 2 2 2 2 3 4" xfId="30425" xr:uid="{489604A2-8004-4C23-BFAC-ADBB00CC740B}"/>
    <cellStyle name="Normal 12 2 2 2 2 4" xfId="9313" xr:uid="{330880B6-DBE3-40E3-B73B-5127FA36C079}"/>
    <cellStyle name="Normal 12 2 2 2 2 5" xfId="17761" xr:uid="{7C89E209-6BAA-42CD-B2E3-03DC480DB2D8}"/>
    <cellStyle name="Normal 12 2 2 2 2 6" xfId="26208" xr:uid="{ADEFA5D6-126F-4624-B5D2-B37BD819001B}"/>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423F5959-ED0D-439B-AED7-5E4DDB49BBA2}"/>
    <cellStyle name="Normal 12 2 2 2 3 2 2 3" xfId="24536" xr:uid="{3F79179C-1096-4C79-A6AB-ABF7404A9219}"/>
    <cellStyle name="Normal 12 2 2 2 3 2 2 4" xfId="32983" xr:uid="{F1CD9012-46CD-48FE-A2E6-91291A580B58}"/>
    <cellStyle name="Normal 12 2 2 2 3 2 3" xfId="11871" xr:uid="{3E94BDB6-6A58-4D54-8AEA-329EEB1CF4FB}"/>
    <cellStyle name="Normal 12 2 2 2 3 2 4" xfId="20319" xr:uid="{C4064BDD-32EA-4085-86BD-5176316C2BF5}"/>
    <cellStyle name="Normal 12 2 2 2 3 2 5" xfId="28766" xr:uid="{1615082B-1B0A-4A4E-8E94-3762E2F284F5}"/>
    <cellStyle name="Normal 12 2 2 2 3 3" xfId="5494" xr:uid="{00000000-0005-0000-0000-0000D70D0000}"/>
    <cellStyle name="Normal 12 2 2 2 3 3 2" xfId="13944" xr:uid="{3B3C5131-D0EC-421D-99DB-F272F5C2DEDE}"/>
    <cellStyle name="Normal 12 2 2 2 3 3 3" xfId="22391" xr:uid="{51AF6A68-0947-4822-AEDA-22FED05039DF}"/>
    <cellStyle name="Normal 12 2 2 2 3 3 4" xfId="30838" xr:uid="{9938A7B2-4F64-41D3-9342-050AD1C4A2BC}"/>
    <cellStyle name="Normal 12 2 2 2 3 4" xfId="9726" xr:uid="{ADE4E218-26A3-4709-9390-7C188A1970A0}"/>
    <cellStyle name="Normal 12 2 2 2 3 5" xfId="18174" xr:uid="{25FD2B3F-1F34-4A02-908C-347E710DFAF1}"/>
    <cellStyle name="Normal 12 2 2 2 3 6" xfId="26621" xr:uid="{91047F9F-82C2-4FFC-BDB5-3A193F99F01E}"/>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44C12F55-241D-403A-AFE5-E4C55B8C11D2}"/>
    <cellStyle name="Normal 12 2 2 2 4 2 2 3" xfId="24949" xr:uid="{A88A6346-6B8C-4558-9940-3613699CF8AB}"/>
    <cellStyle name="Normal 12 2 2 2 4 2 2 4" xfId="33396" xr:uid="{4E0AC680-E181-440F-935A-31FF19B2D740}"/>
    <cellStyle name="Normal 12 2 2 2 4 2 3" xfId="12284" xr:uid="{3B335401-7A8A-4E4D-83A7-2F9E07A28FC5}"/>
    <cellStyle name="Normal 12 2 2 2 4 2 4" xfId="20732" xr:uid="{7FCE4A86-3218-4D16-A793-C187A3813926}"/>
    <cellStyle name="Normal 12 2 2 2 4 2 5" xfId="29179" xr:uid="{A740E454-6A23-4BC5-9C08-05449DD7F587}"/>
    <cellStyle name="Normal 12 2 2 2 4 3" xfId="5907" xr:uid="{00000000-0005-0000-0000-0000DB0D0000}"/>
    <cellStyle name="Normal 12 2 2 2 4 3 2" xfId="14357" xr:uid="{EA696592-C52F-40FF-95C0-165AD9CF5184}"/>
    <cellStyle name="Normal 12 2 2 2 4 3 3" xfId="22804" xr:uid="{D7AF9AEC-70A6-4232-A18D-71173EA4ED03}"/>
    <cellStyle name="Normal 12 2 2 2 4 3 4" xfId="31251" xr:uid="{B8A29D92-5F59-4DC8-9899-2384B31272C2}"/>
    <cellStyle name="Normal 12 2 2 2 4 4" xfId="10139" xr:uid="{C7835D40-4E4E-4794-8502-3B5708444749}"/>
    <cellStyle name="Normal 12 2 2 2 4 5" xfId="18587" xr:uid="{A778A835-6E74-4969-A34B-0CB0EE4AECE8}"/>
    <cellStyle name="Normal 12 2 2 2 4 6" xfId="27034" xr:uid="{AE7AC741-7951-4851-9218-37342D0085A4}"/>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E35D9A1C-5D47-474C-A4C6-27B61D71EDD7}"/>
    <cellStyle name="Normal 12 2 2 2 5 2 2 3" xfId="25362" xr:uid="{7773C23D-0451-46D3-97A5-CD829C8900B1}"/>
    <cellStyle name="Normal 12 2 2 2 5 2 2 4" xfId="33809" xr:uid="{4FC640FA-9B57-4B4E-B00C-C33976B7C800}"/>
    <cellStyle name="Normal 12 2 2 2 5 2 3" xfId="12697" xr:uid="{5F8FC114-640F-45ED-A126-C62ACD3AEF0C}"/>
    <cellStyle name="Normal 12 2 2 2 5 2 4" xfId="21145" xr:uid="{6B394D26-FDE3-42F9-8259-AB3FE4CF7F96}"/>
    <cellStyle name="Normal 12 2 2 2 5 2 5" xfId="29592" xr:uid="{D60D77F7-0DE2-4F9C-AC5E-0E14337A4CAC}"/>
    <cellStyle name="Normal 12 2 2 2 5 3" xfId="6320" xr:uid="{00000000-0005-0000-0000-0000DF0D0000}"/>
    <cellStyle name="Normal 12 2 2 2 5 3 2" xfId="14770" xr:uid="{B14E6550-1779-4E05-BCFF-8AA689A682BA}"/>
    <cellStyle name="Normal 12 2 2 2 5 3 3" xfId="23217" xr:uid="{979A31D7-EB47-408B-BE29-BF74805900AB}"/>
    <cellStyle name="Normal 12 2 2 2 5 3 4" xfId="31664" xr:uid="{89CCFC9B-0727-4E05-9EC8-3FCD206EFE94}"/>
    <cellStyle name="Normal 12 2 2 2 5 4" xfId="10552" xr:uid="{EDAD5B0F-FCA4-456D-84AA-9690CD0A23C8}"/>
    <cellStyle name="Normal 12 2 2 2 5 5" xfId="19000" xr:uid="{4D757141-F3EB-47DA-8FC7-5D83F212E415}"/>
    <cellStyle name="Normal 12 2 2 2 5 6" xfId="27447" xr:uid="{AF29A390-CC21-4EA1-AE3D-0C70F5ABDDD3}"/>
    <cellStyle name="Normal 12 2 2 2 6" xfId="2450" xr:uid="{00000000-0005-0000-0000-0000E00D0000}"/>
    <cellStyle name="Normal 12 2 2 2 6 2" xfId="6733" xr:uid="{00000000-0005-0000-0000-0000E10D0000}"/>
    <cellStyle name="Normal 12 2 2 2 6 2 2" xfId="15183" xr:uid="{3CE269BD-819F-4AD4-84C9-ADE7312EFC14}"/>
    <cellStyle name="Normal 12 2 2 2 6 2 3" xfId="23630" xr:uid="{59578542-F84B-4898-889C-0DED72C8D5B3}"/>
    <cellStyle name="Normal 12 2 2 2 6 2 4" xfId="32077" xr:uid="{2B8632FF-B92F-4C4F-943E-C4D3A612C3F4}"/>
    <cellStyle name="Normal 12 2 2 2 6 3" xfId="10965" xr:uid="{A1DC9D88-6699-4940-9827-21380737D6CF}"/>
    <cellStyle name="Normal 12 2 2 2 6 4" xfId="19413" xr:uid="{BCE916A5-EA41-495F-B09E-0AA9D4649E27}"/>
    <cellStyle name="Normal 12 2 2 2 6 5" xfId="27860" xr:uid="{25F89475-C97F-4189-BE91-87BC4405EE3A}"/>
    <cellStyle name="Normal 12 2 2 2 7" xfId="4667" xr:uid="{00000000-0005-0000-0000-0000E20D0000}"/>
    <cellStyle name="Normal 12 2 2 2 7 2" xfId="13117" xr:uid="{2CB10728-B799-43EB-AF9F-8D32D4E0EC66}"/>
    <cellStyle name="Normal 12 2 2 2 7 3" xfId="21564" xr:uid="{1CCBAD76-16ED-4AB0-87B4-BCE81ED234EB}"/>
    <cellStyle name="Normal 12 2 2 2 7 4" xfId="30011" xr:uid="{8600FD6A-6AFC-45A9-B0FE-9CC60E11A92B}"/>
    <cellStyle name="Normal 12 2 2 2 8" xfId="8899" xr:uid="{C368AD14-29A9-4A29-A7D9-952164A24DC9}"/>
    <cellStyle name="Normal 12 2 2 2 9" xfId="17347" xr:uid="{03314182-07D5-4163-A95E-648DFB2F4446}"/>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463FC9A0-1EAC-4B4D-BA58-9F05689013B3}"/>
    <cellStyle name="Normal 12 2 2 3 2 2 3" xfId="24122" xr:uid="{96B54751-3A29-4B4F-80BC-2F5C1BCCBD8F}"/>
    <cellStyle name="Normal 12 2 2 3 2 2 4" xfId="32569" xr:uid="{2F7ACB18-4FED-4994-83C3-13F48D00795B}"/>
    <cellStyle name="Normal 12 2 2 3 2 3" xfId="11457" xr:uid="{F20E32AA-B6DC-4B03-BAC7-504FDC51649D}"/>
    <cellStyle name="Normal 12 2 2 3 2 4" xfId="19905" xr:uid="{E05DE26C-76AD-4260-8CFA-A48B9700E437}"/>
    <cellStyle name="Normal 12 2 2 3 2 5" xfId="28352" xr:uid="{CF1FD8FC-669F-4761-9972-E8F329461E4D}"/>
    <cellStyle name="Normal 12 2 2 3 3" xfId="5080" xr:uid="{00000000-0005-0000-0000-0000E60D0000}"/>
    <cellStyle name="Normal 12 2 2 3 3 2" xfId="13530" xr:uid="{1C7C2EFE-9985-4641-8988-B266B5928189}"/>
    <cellStyle name="Normal 12 2 2 3 3 3" xfId="21977" xr:uid="{69B03EAD-FBE9-4F38-A32A-C82501C3FE41}"/>
    <cellStyle name="Normal 12 2 2 3 3 4" xfId="30424" xr:uid="{98D6126E-34C0-4573-A858-E8B049C3BD17}"/>
    <cellStyle name="Normal 12 2 2 3 4" xfId="9312" xr:uid="{E16DFF04-A4D2-4CD1-BA40-D8562353EE5D}"/>
    <cellStyle name="Normal 12 2 2 3 5" xfId="17760" xr:uid="{A97F7F97-4C2E-42EE-9783-494CAF6C13F0}"/>
    <cellStyle name="Normal 12 2 2 3 6" xfId="26207" xr:uid="{B39CE42E-A94D-401F-9432-5364F0C792D1}"/>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3A66EC6B-7451-40E0-8FEF-043EF387DA83}"/>
    <cellStyle name="Normal 12 2 2 4 2 2 3" xfId="24535" xr:uid="{CE46918D-914E-464C-A8C6-A805016DC5FD}"/>
    <cellStyle name="Normal 12 2 2 4 2 2 4" xfId="32982" xr:uid="{631C99BB-F96E-475A-8B36-2CD9AB0A5968}"/>
    <cellStyle name="Normal 12 2 2 4 2 3" xfId="11870" xr:uid="{94AD4E53-838A-4392-8304-BA2996CD7EC6}"/>
    <cellStyle name="Normal 12 2 2 4 2 4" xfId="20318" xr:uid="{18413D83-1E36-4D59-8756-6534BC0BB8EB}"/>
    <cellStyle name="Normal 12 2 2 4 2 5" xfId="28765" xr:uid="{BE06EED8-666B-4833-B3A3-E4D8C718F53A}"/>
    <cellStyle name="Normal 12 2 2 4 3" xfId="5493" xr:uid="{00000000-0005-0000-0000-0000EA0D0000}"/>
    <cellStyle name="Normal 12 2 2 4 3 2" xfId="13943" xr:uid="{E69BCF8E-E213-48D6-ADE1-48975F1FBC85}"/>
    <cellStyle name="Normal 12 2 2 4 3 3" xfId="22390" xr:uid="{89CAC8D6-067F-44E2-AC05-F2C089F4621D}"/>
    <cellStyle name="Normal 12 2 2 4 3 4" xfId="30837" xr:uid="{D8B78EED-0B76-4C11-A8F9-DD5F70A3EBC7}"/>
    <cellStyle name="Normal 12 2 2 4 4" xfId="9725" xr:uid="{F1886524-7034-4B2A-ADD2-A8290863435B}"/>
    <cellStyle name="Normal 12 2 2 4 5" xfId="18173" xr:uid="{265D08FE-A9D9-4477-8095-C44DA916782E}"/>
    <cellStyle name="Normal 12 2 2 4 6" xfId="26620" xr:uid="{EB48FF88-B767-4A8C-A537-1C63719CA121}"/>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8A96A730-4AD0-45FB-BAF1-D31FC125E802}"/>
    <cellStyle name="Normal 12 2 2 5 2 2 3" xfId="24948" xr:uid="{E1CDF2B1-8D50-468D-A1D9-B2B90F5B92CF}"/>
    <cellStyle name="Normal 12 2 2 5 2 2 4" xfId="33395" xr:uid="{74088BF5-5425-4F9D-8721-1EA0A54F7FC3}"/>
    <cellStyle name="Normal 12 2 2 5 2 3" xfId="12283" xr:uid="{87167EE0-B692-476F-8C60-8D9A1EC48D04}"/>
    <cellStyle name="Normal 12 2 2 5 2 4" xfId="20731" xr:uid="{9956F1A8-3924-4533-B33F-FCC0C41A2EFF}"/>
    <cellStyle name="Normal 12 2 2 5 2 5" xfId="29178" xr:uid="{44007C37-EDDE-40BF-B604-7375DB814E1E}"/>
    <cellStyle name="Normal 12 2 2 5 3" xfId="5906" xr:uid="{00000000-0005-0000-0000-0000EE0D0000}"/>
    <cellStyle name="Normal 12 2 2 5 3 2" xfId="14356" xr:uid="{578217C2-524D-4A19-B15A-81C11CE10E9B}"/>
    <cellStyle name="Normal 12 2 2 5 3 3" xfId="22803" xr:uid="{9B2DE25E-034F-4266-A75A-22107612AD09}"/>
    <cellStyle name="Normal 12 2 2 5 3 4" xfId="31250" xr:uid="{CDCE2318-C1F7-4D83-B80F-6DE786F684F5}"/>
    <cellStyle name="Normal 12 2 2 5 4" xfId="10138" xr:uid="{5832C096-5572-4127-B300-1D4B301E0008}"/>
    <cellStyle name="Normal 12 2 2 5 5" xfId="18586" xr:uid="{E63EC91A-6D11-4300-9BA8-792237F4829F}"/>
    <cellStyle name="Normal 12 2 2 5 6" xfId="27033" xr:uid="{CC8A06B1-A873-46D0-B2E5-8C884B79552B}"/>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BBB21D4F-2BD1-4D0A-9F32-70C00862E444}"/>
    <cellStyle name="Normal 12 2 2 6 2 2 3" xfId="25361" xr:uid="{DE96EE89-7987-4516-AA82-0DB29444371D}"/>
    <cellStyle name="Normal 12 2 2 6 2 2 4" xfId="33808" xr:uid="{0CA61325-4719-4580-8415-144756C3433D}"/>
    <cellStyle name="Normal 12 2 2 6 2 3" xfId="12696" xr:uid="{2E99F922-1416-4F43-98ED-BDBEA40EA9E0}"/>
    <cellStyle name="Normal 12 2 2 6 2 4" xfId="21144" xr:uid="{DC74CF75-C9B6-4AE4-9CE8-8210FDF500A1}"/>
    <cellStyle name="Normal 12 2 2 6 2 5" xfId="29591" xr:uid="{899690A0-A4F3-4CBD-9B91-F72C03FC8061}"/>
    <cellStyle name="Normal 12 2 2 6 3" xfId="6319" xr:uid="{00000000-0005-0000-0000-0000F20D0000}"/>
    <cellStyle name="Normal 12 2 2 6 3 2" xfId="14769" xr:uid="{6C575561-FBDD-4E2C-974D-76F23E5EAC13}"/>
    <cellStyle name="Normal 12 2 2 6 3 3" xfId="23216" xr:uid="{A7BD6D0F-34F1-468D-A3E0-2F5CC021ED2E}"/>
    <cellStyle name="Normal 12 2 2 6 3 4" xfId="31663" xr:uid="{E4304BE4-2A8C-4D2C-836C-6786D53EE5D5}"/>
    <cellStyle name="Normal 12 2 2 6 4" xfId="10551" xr:uid="{8E83FA5F-08B6-41BA-8471-8E3EDB91FEE4}"/>
    <cellStyle name="Normal 12 2 2 6 5" xfId="18999" xr:uid="{448C9A60-3DA2-4762-BF7C-236B48953BA6}"/>
    <cellStyle name="Normal 12 2 2 6 6" xfId="27446" xr:uid="{A982DA36-CF86-4285-9A44-2C9AD565B84A}"/>
    <cellStyle name="Normal 12 2 2 7" xfId="2449" xr:uid="{00000000-0005-0000-0000-0000F30D0000}"/>
    <cellStyle name="Normal 12 2 2 7 2" xfId="6732" xr:uid="{00000000-0005-0000-0000-0000F40D0000}"/>
    <cellStyle name="Normal 12 2 2 7 2 2" xfId="15182" xr:uid="{85AEDA55-B4B1-454E-ACF7-5C978E18742B}"/>
    <cellStyle name="Normal 12 2 2 7 2 3" xfId="23629" xr:uid="{93BDB2C3-B88E-405F-8ED5-36F0769745A4}"/>
    <cellStyle name="Normal 12 2 2 7 2 4" xfId="32076" xr:uid="{E2934AAD-A072-415C-9D40-51FD144A6B53}"/>
    <cellStyle name="Normal 12 2 2 7 3" xfId="10964" xr:uid="{649ABB3C-09F6-4B51-9A57-9B5B6EE87447}"/>
    <cellStyle name="Normal 12 2 2 7 4" xfId="19412" xr:uid="{4C868DE0-40E4-4E86-8B74-62C2EFA3FFAD}"/>
    <cellStyle name="Normal 12 2 2 7 5" xfId="27859" xr:uid="{05B14FC4-1A11-456B-9E1B-3063780EB28D}"/>
    <cellStyle name="Normal 12 2 2 8" xfId="4666" xr:uid="{00000000-0005-0000-0000-0000F50D0000}"/>
    <cellStyle name="Normal 12 2 2 8 2" xfId="13116" xr:uid="{02887DE6-4EF9-49BB-8E96-FB03677CF29B}"/>
    <cellStyle name="Normal 12 2 2 8 3" xfId="21563" xr:uid="{EE76D5D7-5668-4585-8356-4E6E9FB96AB9}"/>
    <cellStyle name="Normal 12 2 2 8 4" xfId="30010" xr:uid="{66387723-2C22-485F-A32E-3D2D1DB5D2E1}"/>
    <cellStyle name="Normal 12 2 2 9" xfId="8898" xr:uid="{5A3BC233-3DF5-4B13-88DC-F21204A35945}"/>
    <cellStyle name="Normal 12 2 3" xfId="263" xr:uid="{00000000-0005-0000-0000-0000F60D0000}"/>
    <cellStyle name="Normal 12 2 3 10" xfId="25795" xr:uid="{8CB86896-F94A-4DFE-90A9-DC857B2905FA}"/>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0D7C7851-D0CB-4C46-9758-619F0F7BF197}"/>
    <cellStyle name="Normal 12 2 3 2 2 2 3" xfId="24124" xr:uid="{3A191624-5B99-48E9-AD43-959005790B09}"/>
    <cellStyle name="Normal 12 2 3 2 2 2 4" xfId="32571" xr:uid="{B277F149-CFCF-4293-8EB0-D72D519DB1C7}"/>
    <cellStyle name="Normal 12 2 3 2 2 3" xfId="11459" xr:uid="{D1045718-86DB-4E95-8747-114B1A9799BE}"/>
    <cellStyle name="Normal 12 2 3 2 2 4" xfId="19907" xr:uid="{D87C19F4-8424-46C3-B169-BDE5092FCE2A}"/>
    <cellStyle name="Normal 12 2 3 2 2 5" xfId="28354" xr:uid="{E6DFFDBC-1E61-4C0B-950C-1108D4D1EE16}"/>
    <cellStyle name="Normal 12 2 3 2 3" xfId="5082" xr:uid="{00000000-0005-0000-0000-0000FA0D0000}"/>
    <cellStyle name="Normal 12 2 3 2 3 2" xfId="13532" xr:uid="{415EFAE9-65A6-4659-A6A3-21285EAA02BB}"/>
    <cellStyle name="Normal 12 2 3 2 3 3" xfId="21979" xr:uid="{0786351F-0FD6-4585-8994-5041970907A2}"/>
    <cellStyle name="Normal 12 2 3 2 3 4" xfId="30426" xr:uid="{8D7203F9-4791-4AB8-AE63-1947F45F91F6}"/>
    <cellStyle name="Normal 12 2 3 2 4" xfId="9314" xr:uid="{A31BB570-794E-4BC7-9600-1552212D7A82}"/>
    <cellStyle name="Normal 12 2 3 2 5" xfId="17762" xr:uid="{EA70AE1A-EB4E-41CA-B5EA-7574FFF269DA}"/>
    <cellStyle name="Normal 12 2 3 2 6" xfId="26209" xr:uid="{0E1327A4-37CB-4B52-B9E8-1ABBE526A808}"/>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FDC86C44-3B40-45CB-B344-4466B70DD6F8}"/>
    <cellStyle name="Normal 12 2 3 3 2 2 3" xfId="24537" xr:uid="{3AA4AA45-1991-48FA-B324-83F0E743AC2E}"/>
    <cellStyle name="Normal 12 2 3 3 2 2 4" xfId="32984" xr:uid="{BF9DDFA6-8D95-4245-9056-AAC0F19975AF}"/>
    <cellStyle name="Normal 12 2 3 3 2 3" xfId="11872" xr:uid="{C7773370-080D-4F6C-822D-420724EDE78E}"/>
    <cellStyle name="Normal 12 2 3 3 2 4" xfId="20320" xr:uid="{66283258-5615-4C75-9ED8-CB82DC56A1C3}"/>
    <cellStyle name="Normal 12 2 3 3 2 5" xfId="28767" xr:uid="{412A8EF7-0F8D-498D-A498-406C75825381}"/>
    <cellStyle name="Normal 12 2 3 3 3" xfId="5495" xr:uid="{00000000-0005-0000-0000-0000FE0D0000}"/>
    <cellStyle name="Normal 12 2 3 3 3 2" xfId="13945" xr:uid="{64ABCDD9-2976-412F-8D2D-9C9B360B146E}"/>
    <cellStyle name="Normal 12 2 3 3 3 3" xfId="22392" xr:uid="{3FD6964B-7B9B-4436-B22A-21A8957C6B6D}"/>
    <cellStyle name="Normal 12 2 3 3 3 4" xfId="30839" xr:uid="{7AA78D62-02CB-4ADE-9100-F8BB7F76DC1E}"/>
    <cellStyle name="Normal 12 2 3 3 4" xfId="9727" xr:uid="{839DDD3B-2F4A-48C7-9658-4EE97CCF3049}"/>
    <cellStyle name="Normal 12 2 3 3 5" xfId="18175" xr:uid="{9EF53A86-F7FC-403C-85D5-54E7F6FE95B4}"/>
    <cellStyle name="Normal 12 2 3 3 6" xfId="26622" xr:uid="{56D6194F-AA54-44C7-90B6-089CD1F9086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40234513-0075-4AA1-9D3A-1F25933AFC56}"/>
    <cellStyle name="Normal 12 2 3 4 2 2 3" xfId="24950" xr:uid="{629BF699-BC7F-4A6F-B415-92AEE0D4E4A0}"/>
    <cellStyle name="Normal 12 2 3 4 2 2 4" xfId="33397" xr:uid="{0F28933D-EAB3-4F7D-86D4-74DBEB583164}"/>
    <cellStyle name="Normal 12 2 3 4 2 3" xfId="12285" xr:uid="{CCFFAF5D-B703-436A-9478-454A57BB950D}"/>
    <cellStyle name="Normal 12 2 3 4 2 4" xfId="20733" xr:uid="{62E0A16B-8B08-4652-BF3F-14B0A68B00EF}"/>
    <cellStyle name="Normal 12 2 3 4 2 5" xfId="29180" xr:uid="{1D862736-74D5-48C5-A8CE-235A24AFD5CC}"/>
    <cellStyle name="Normal 12 2 3 4 3" xfId="5908" xr:uid="{00000000-0005-0000-0000-0000020E0000}"/>
    <cellStyle name="Normal 12 2 3 4 3 2" xfId="14358" xr:uid="{7ED7FB60-3D5A-49F5-A992-A29C9C7BB957}"/>
    <cellStyle name="Normal 12 2 3 4 3 3" xfId="22805" xr:uid="{108A10DA-ED2F-458D-948C-1E81B3080970}"/>
    <cellStyle name="Normal 12 2 3 4 3 4" xfId="31252" xr:uid="{503C9CC6-7061-453B-B3C9-D4AF76E1372F}"/>
    <cellStyle name="Normal 12 2 3 4 4" xfId="10140" xr:uid="{D18B1711-3677-4A84-9347-3A558D01B737}"/>
    <cellStyle name="Normal 12 2 3 4 5" xfId="18588" xr:uid="{F00BF5FA-4096-4109-B4BE-3199E96581A1}"/>
    <cellStyle name="Normal 12 2 3 4 6" xfId="27035" xr:uid="{E3D2C476-D6E9-4F32-B650-1BD1155CC0F9}"/>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DA10632A-E009-422E-A336-75B8458AAD7D}"/>
    <cellStyle name="Normal 12 2 3 5 2 2 3" xfId="25363" xr:uid="{209A7B15-BD77-4B6B-A49E-BD56B3E34D0C}"/>
    <cellStyle name="Normal 12 2 3 5 2 2 4" xfId="33810" xr:uid="{9EA51D2D-9088-454D-B26B-B27FFAE2F904}"/>
    <cellStyle name="Normal 12 2 3 5 2 3" xfId="12698" xr:uid="{3C2197BC-DC31-4892-BA14-527117AABE3D}"/>
    <cellStyle name="Normal 12 2 3 5 2 4" xfId="21146" xr:uid="{75B5DAA9-123B-453C-BF7D-662272507D04}"/>
    <cellStyle name="Normal 12 2 3 5 2 5" xfId="29593" xr:uid="{FBD54C67-19E8-4762-997B-86BBED9D9F6E}"/>
    <cellStyle name="Normal 12 2 3 5 3" xfId="6321" xr:uid="{00000000-0005-0000-0000-0000060E0000}"/>
    <cellStyle name="Normal 12 2 3 5 3 2" xfId="14771" xr:uid="{0B14AB48-603F-4A46-AC5E-FE4CC7767BBD}"/>
    <cellStyle name="Normal 12 2 3 5 3 3" xfId="23218" xr:uid="{CB148024-132F-490A-BE60-F34B9A8D0300}"/>
    <cellStyle name="Normal 12 2 3 5 3 4" xfId="31665" xr:uid="{EBC5B7DB-24E2-43EC-8163-695658AA2EA1}"/>
    <cellStyle name="Normal 12 2 3 5 4" xfId="10553" xr:uid="{565AD563-DB72-4089-846B-768ADD468E07}"/>
    <cellStyle name="Normal 12 2 3 5 5" xfId="19001" xr:uid="{2D8DE09D-B4DF-4B6F-9013-210724746CA5}"/>
    <cellStyle name="Normal 12 2 3 5 6" xfId="27448" xr:uid="{30089164-4C09-4B85-A096-4685BCF026CC}"/>
    <cellStyle name="Normal 12 2 3 6" xfId="2451" xr:uid="{00000000-0005-0000-0000-0000070E0000}"/>
    <cellStyle name="Normal 12 2 3 6 2" xfId="6734" xr:uid="{00000000-0005-0000-0000-0000080E0000}"/>
    <cellStyle name="Normal 12 2 3 6 2 2" xfId="15184" xr:uid="{42D9DF3B-8D4C-45E4-BCB5-87D7EA277EFC}"/>
    <cellStyle name="Normal 12 2 3 6 2 3" xfId="23631" xr:uid="{26661709-B789-4ABD-A1C8-F6EE1E3BE436}"/>
    <cellStyle name="Normal 12 2 3 6 2 4" xfId="32078" xr:uid="{D6D6CE12-0852-4D9F-88DB-BA66D00BE37B}"/>
    <cellStyle name="Normal 12 2 3 6 3" xfId="10966" xr:uid="{0089CD6B-66D5-4727-A117-967BAE4E578B}"/>
    <cellStyle name="Normal 12 2 3 6 4" xfId="19414" xr:uid="{741525A4-29F1-4C44-B913-8D049512A96C}"/>
    <cellStyle name="Normal 12 2 3 6 5" xfId="27861" xr:uid="{211C0DF6-68FB-4410-AA85-F06F48D9C097}"/>
    <cellStyle name="Normal 12 2 3 7" xfId="4668" xr:uid="{00000000-0005-0000-0000-0000090E0000}"/>
    <cellStyle name="Normal 12 2 3 7 2" xfId="13118" xr:uid="{343B422E-2C2D-440F-B907-18237A171EB1}"/>
    <cellStyle name="Normal 12 2 3 7 3" xfId="21565" xr:uid="{FE037BAA-64A3-462E-AB4D-2046C6ECBD19}"/>
    <cellStyle name="Normal 12 2 3 7 4" xfId="30012" xr:uid="{E7FD31FE-5A0A-405E-BCF1-AB275F02367C}"/>
    <cellStyle name="Normal 12 2 3 8" xfId="8900" xr:uid="{BFED41D4-A09B-404F-AC10-74EBABB99BFB}"/>
    <cellStyle name="Normal 12 2 3 9" xfId="17348" xr:uid="{BFA14DE9-3699-421C-935B-34A794ADA531}"/>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7E647F03-D0EA-4923-A190-048B38E02413}"/>
    <cellStyle name="Normal 12 2 4 2 2 3" xfId="24121" xr:uid="{4241CBF5-7F21-45EB-8C9F-17166655D97D}"/>
    <cellStyle name="Normal 12 2 4 2 2 4" xfId="32568" xr:uid="{49D064CC-4EB8-4208-9549-1C156402683F}"/>
    <cellStyle name="Normal 12 2 4 2 3" xfId="11456" xr:uid="{77CAC27E-2F5F-44D3-A783-E20CFAD57EF7}"/>
    <cellStyle name="Normal 12 2 4 2 4" xfId="19904" xr:uid="{F07C3531-DE84-470E-B982-F6480A999122}"/>
    <cellStyle name="Normal 12 2 4 2 5" xfId="28351" xr:uid="{9288D395-E7C2-4971-A157-4F4B2C9D14A9}"/>
    <cellStyle name="Normal 12 2 4 3" xfId="5079" xr:uid="{00000000-0005-0000-0000-00000D0E0000}"/>
    <cellStyle name="Normal 12 2 4 3 2" xfId="13529" xr:uid="{F8D4EDF2-4CE0-4265-BC1C-D6B3DEBF4235}"/>
    <cellStyle name="Normal 12 2 4 3 3" xfId="21976" xr:uid="{3A21E520-B78D-4795-8B7C-28DD0A5BE0AD}"/>
    <cellStyle name="Normal 12 2 4 3 4" xfId="30423" xr:uid="{DC95BABD-C554-48FA-BAA5-E6553AA4ECE8}"/>
    <cellStyle name="Normal 12 2 4 4" xfId="9311" xr:uid="{E8E7C8E8-E8C5-4F3D-90A7-DC8AB034F93E}"/>
    <cellStyle name="Normal 12 2 4 5" xfId="17759" xr:uid="{4D17C67B-5196-411B-BB4E-64A44005D70F}"/>
    <cellStyle name="Normal 12 2 4 6" xfId="26206" xr:uid="{A770C5B2-207A-4241-88E7-2BBC9DEED80C}"/>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2629CAF7-30E5-4EA1-82AD-BAE2393F0DA1}"/>
    <cellStyle name="Normal 12 2 5 2 2 3" xfId="24534" xr:uid="{FF622DD6-009D-4F39-A4EC-21D3BE1AE722}"/>
    <cellStyle name="Normal 12 2 5 2 2 4" xfId="32981" xr:uid="{44E5A0D6-D162-4404-B876-85C41947856B}"/>
    <cellStyle name="Normal 12 2 5 2 3" xfId="11869" xr:uid="{290C460B-EE43-4DEF-AD02-8CD65E39D00E}"/>
    <cellStyle name="Normal 12 2 5 2 4" xfId="20317" xr:uid="{8D6C321E-4BAA-4003-89BB-B2CEDB9DD10E}"/>
    <cellStyle name="Normal 12 2 5 2 5" xfId="28764" xr:uid="{231A372D-27DF-4C3B-8F37-28586D03548E}"/>
    <cellStyle name="Normal 12 2 5 3" xfId="5492" xr:uid="{00000000-0005-0000-0000-0000110E0000}"/>
    <cellStyle name="Normal 12 2 5 3 2" xfId="13942" xr:uid="{DB42EA07-37A1-4C71-BEE9-31C749B10BD5}"/>
    <cellStyle name="Normal 12 2 5 3 3" xfId="22389" xr:uid="{C202C70F-9D70-41F8-9D34-D6B2A07843D2}"/>
    <cellStyle name="Normal 12 2 5 3 4" xfId="30836" xr:uid="{B66DEDFE-3697-448F-BE69-80B2E53B56CF}"/>
    <cellStyle name="Normal 12 2 5 4" xfId="9724" xr:uid="{452F02FB-231A-4784-ADBC-442C32EFFFF1}"/>
    <cellStyle name="Normal 12 2 5 5" xfId="18172" xr:uid="{DA20BE57-5A4F-4906-8D79-A839B2B3D75B}"/>
    <cellStyle name="Normal 12 2 5 6" xfId="26619" xr:uid="{52B39D44-37B7-4154-B604-3A67DFA24DB5}"/>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2866898B-FEA4-4599-A2C5-95CDF6170543}"/>
    <cellStyle name="Normal 12 2 6 2 2 3" xfId="24947" xr:uid="{73361A70-E6CA-486D-9CCF-43E4DF835890}"/>
    <cellStyle name="Normal 12 2 6 2 2 4" xfId="33394" xr:uid="{003BED82-574D-41AF-82FC-26D6B230FF82}"/>
    <cellStyle name="Normal 12 2 6 2 3" xfId="12282" xr:uid="{6B988E56-C060-4E3F-93CB-AC75DB643E2C}"/>
    <cellStyle name="Normal 12 2 6 2 4" xfId="20730" xr:uid="{DF6C60A9-B20C-4E48-89BA-D4506023A594}"/>
    <cellStyle name="Normal 12 2 6 2 5" xfId="29177" xr:uid="{6CA4B448-B1E7-4959-94F5-1377C408DE43}"/>
    <cellStyle name="Normal 12 2 6 3" xfId="5905" xr:uid="{00000000-0005-0000-0000-0000150E0000}"/>
    <cellStyle name="Normal 12 2 6 3 2" xfId="14355" xr:uid="{49DB40E1-7377-4FD3-96FF-1A94BC92214E}"/>
    <cellStyle name="Normal 12 2 6 3 3" xfId="22802" xr:uid="{5556E2B3-E359-490B-946E-492E489967BC}"/>
    <cellStyle name="Normal 12 2 6 3 4" xfId="31249" xr:uid="{C63B9036-1B81-4E48-9CCA-BBCB3D8AF7E5}"/>
    <cellStyle name="Normal 12 2 6 4" xfId="10137" xr:uid="{DFDE6988-002A-4F0C-A0F1-ECD953DE9B41}"/>
    <cellStyle name="Normal 12 2 6 5" xfId="18585" xr:uid="{857C1820-A698-4733-8353-CA33A245751D}"/>
    <cellStyle name="Normal 12 2 6 6" xfId="27032" xr:uid="{C639C1B3-4046-419A-A280-008E752F9AC5}"/>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F62986A2-9415-479F-BFFA-F3BD705A0234}"/>
    <cellStyle name="Normal 12 2 7 2 2 3" xfId="25360" xr:uid="{BE628DA6-9456-4594-95FA-BF5B1B1EEB41}"/>
    <cellStyle name="Normal 12 2 7 2 2 4" xfId="33807" xr:uid="{20B99854-832E-4BF3-A2B0-2DB5F5853217}"/>
    <cellStyle name="Normal 12 2 7 2 3" xfId="12695" xr:uid="{15B39957-2E95-4471-8103-3F3FFA2D4439}"/>
    <cellStyle name="Normal 12 2 7 2 4" xfId="21143" xr:uid="{1F84E4DC-A2EA-47C2-BEEA-8F78DDDC467C}"/>
    <cellStyle name="Normal 12 2 7 2 5" xfId="29590" xr:uid="{9CD710D6-4822-4540-95BF-7F928508F23F}"/>
    <cellStyle name="Normal 12 2 7 3" xfId="6318" xr:uid="{00000000-0005-0000-0000-0000190E0000}"/>
    <cellStyle name="Normal 12 2 7 3 2" xfId="14768" xr:uid="{1073FEA1-2483-454D-AFC8-6E8433F37E92}"/>
    <cellStyle name="Normal 12 2 7 3 3" xfId="23215" xr:uid="{11C85662-8145-46D7-B901-857EA3C20B53}"/>
    <cellStyle name="Normal 12 2 7 3 4" xfId="31662" xr:uid="{D2FF5537-362E-4958-8B6B-DE91FB87E8A6}"/>
    <cellStyle name="Normal 12 2 7 4" xfId="10550" xr:uid="{F5F0FE0A-DB7B-438B-8972-4CEE91379A02}"/>
    <cellStyle name="Normal 12 2 7 5" xfId="18998" xr:uid="{FAE15363-C30A-4966-A2A9-FD206F8EA8C9}"/>
    <cellStyle name="Normal 12 2 7 6" xfId="27445" xr:uid="{4C3860A1-0D03-492B-B0C6-6F5AF8490B68}"/>
    <cellStyle name="Normal 12 2 8" xfId="2448" xr:uid="{00000000-0005-0000-0000-00001A0E0000}"/>
    <cellStyle name="Normal 12 2 8 2" xfId="6731" xr:uid="{00000000-0005-0000-0000-00001B0E0000}"/>
    <cellStyle name="Normal 12 2 8 2 2" xfId="15181" xr:uid="{8D8DF84B-A8ED-4EA3-93D2-CA5E1F1ED3A1}"/>
    <cellStyle name="Normal 12 2 8 2 3" xfId="23628" xr:uid="{1BEA1E68-C2E2-44F8-B9C2-E0A683C56B44}"/>
    <cellStyle name="Normal 12 2 8 2 4" xfId="32075" xr:uid="{F651EC5B-B334-453A-905D-8237DFD2C508}"/>
    <cellStyle name="Normal 12 2 8 3" xfId="10963" xr:uid="{D233EA36-9595-4B53-BB4E-B838CD6E4F3E}"/>
    <cellStyle name="Normal 12 2 8 4" xfId="19411" xr:uid="{D72771F9-A08D-437B-86AB-0FECB065D24C}"/>
    <cellStyle name="Normal 12 2 8 5" xfId="27858" xr:uid="{AB6FC93D-67DD-4A47-B8A7-3FD2F4C12D46}"/>
    <cellStyle name="Normal 12 2 9" xfId="4665" xr:uid="{00000000-0005-0000-0000-00001C0E0000}"/>
    <cellStyle name="Normal 12 2 9 2" xfId="13115" xr:uid="{FC66550B-92D4-48E8-9340-C3D20F3697CA}"/>
    <cellStyle name="Normal 12 2 9 3" xfId="21562" xr:uid="{DF4A268C-BECD-46F7-B099-3E7EFE037970}"/>
    <cellStyle name="Normal 12 2 9 4" xfId="30009" xr:uid="{D6EBA6DF-E10E-46D5-A315-6D832C179E97}"/>
    <cellStyle name="Normal 12 3" xfId="264" xr:uid="{00000000-0005-0000-0000-00001D0E0000}"/>
    <cellStyle name="Normal 12 3 10" xfId="17349" xr:uid="{C0BF3F9B-F954-4E71-A786-C161A48B1968}"/>
    <cellStyle name="Normal 12 3 11" xfId="25796" xr:uid="{7628C7ED-0997-4A06-B2B2-7E8AA92E0A55}"/>
    <cellStyle name="Normal 12 3 2" xfId="265" xr:uid="{00000000-0005-0000-0000-00001E0E0000}"/>
    <cellStyle name="Normal 12 3 2 10" xfId="25797" xr:uid="{A987E4D3-9B03-4BF0-9003-10D1FD59140E}"/>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E9C432BC-59F6-479B-9650-3CE41597A586}"/>
    <cellStyle name="Normal 12 3 2 2 2 2 3" xfId="24126" xr:uid="{73A5E51B-6C93-4E3C-9F3E-6E0EDDDFAB1E}"/>
    <cellStyle name="Normal 12 3 2 2 2 2 4" xfId="32573" xr:uid="{49C107DF-B83A-490A-8368-59BF1A3717D3}"/>
    <cellStyle name="Normal 12 3 2 2 2 3" xfId="11461" xr:uid="{8862FC37-A796-4AC7-B132-35C5586FFBED}"/>
    <cellStyle name="Normal 12 3 2 2 2 4" xfId="19909" xr:uid="{D96A94BD-CE70-47D9-BFC3-D7B37A7E9E8E}"/>
    <cellStyle name="Normal 12 3 2 2 2 5" xfId="28356" xr:uid="{9D78F9CB-9A2C-4372-A897-8F5B7383AD3E}"/>
    <cellStyle name="Normal 12 3 2 2 3" xfId="5084" xr:uid="{00000000-0005-0000-0000-0000220E0000}"/>
    <cellStyle name="Normal 12 3 2 2 3 2" xfId="13534" xr:uid="{2D3BD5F8-2D4A-46AC-92A9-B082991B1A6E}"/>
    <cellStyle name="Normal 12 3 2 2 3 3" xfId="21981" xr:uid="{1AD29DEB-B012-4F70-A64F-4841E465C50F}"/>
    <cellStyle name="Normal 12 3 2 2 3 4" xfId="30428" xr:uid="{9787D97E-21F2-46D8-9526-779867718103}"/>
    <cellStyle name="Normal 12 3 2 2 4" xfId="9316" xr:uid="{32737FED-66AE-4281-9B3E-2A2236C6F29B}"/>
    <cellStyle name="Normal 12 3 2 2 5" xfId="17764" xr:uid="{1E45FD8B-70B4-40CC-BEDC-BFC3742C4879}"/>
    <cellStyle name="Normal 12 3 2 2 6" xfId="26211" xr:uid="{32D8885C-1B33-4ADB-A084-818FEA2F929A}"/>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C0764A56-D9E8-4C2A-9726-896DBABBEF2B}"/>
    <cellStyle name="Normal 12 3 2 3 2 2 3" xfId="24539" xr:uid="{4063276D-704F-41B2-847D-4A33582CFB13}"/>
    <cellStyle name="Normal 12 3 2 3 2 2 4" xfId="32986" xr:uid="{53759178-1974-4F78-8498-51091D1D2F43}"/>
    <cellStyle name="Normal 12 3 2 3 2 3" xfId="11874" xr:uid="{72B3F51D-2F03-43FC-A85D-EA098265C7CE}"/>
    <cellStyle name="Normal 12 3 2 3 2 4" xfId="20322" xr:uid="{A5E07009-BCE1-458E-B0DE-D12ACF34FDC3}"/>
    <cellStyle name="Normal 12 3 2 3 2 5" xfId="28769" xr:uid="{6C134FFE-6F94-476D-B98F-82BF70764280}"/>
    <cellStyle name="Normal 12 3 2 3 3" xfId="5497" xr:uid="{00000000-0005-0000-0000-0000260E0000}"/>
    <cellStyle name="Normal 12 3 2 3 3 2" xfId="13947" xr:uid="{497E6A25-98E0-4D5D-8B9A-6221C28757DC}"/>
    <cellStyle name="Normal 12 3 2 3 3 3" xfId="22394" xr:uid="{B9F8ED66-E4F8-4610-B5CB-6682A7766002}"/>
    <cellStyle name="Normal 12 3 2 3 3 4" xfId="30841" xr:uid="{0E55483D-92D6-4C62-BBEE-C26044838134}"/>
    <cellStyle name="Normal 12 3 2 3 4" xfId="9729" xr:uid="{524306C7-781C-413B-AF79-8212A1DF4E83}"/>
    <cellStyle name="Normal 12 3 2 3 5" xfId="18177" xr:uid="{D4DDE182-F29A-4B4C-A2A6-BE7836DEF32C}"/>
    <cellStyle name="Normal 12 3 2 3 6" xfId="26624" xr:uid="{D58CEB8F-3E04-456F-B500-237CD443DFF1}"/>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B237002C-8525-42B3-B15B-76ACFCCCABA5}"/>
    <cellStyle name="Normal 12 3 2 4 2 2 3" xfId="24952" xr:uid="{6CA261F4-FD32-49DA-AC90-F703AD6CACC1}"/>
    <cellStyle name="Normal 12 3 2 4 2 2 4" xfId="33399" xr:uid="{DF502AFC-7B49-4FC6-AB00-6806B7C858D5}"/>
    <cellStyle name="Normal 12 3 2 4 2 3" xfId="12287" xr:uid="{DD5DDC0D-3D05-4D58-BB7E-5811631855B1}"/>
    <cellStyle name="Normal 12 3 2 4 2 4" xfId="20735" xr:uid="{94F2F5D3-322B-4C34-AD9C-619E1441B7B2}"/>
    <cellStyle name="Normal 12 3 2 4 2 5" xfId="29182" xr:uid="{55787D62-471F-4315-A36A-6821FA76B285}"/>
    <cellStyle name="Normal 12 3 2 4 3" xfId="5910" xr:uid="{00000000-0005-0000-0000-00002A0E0000}"/>
    <cellStyle name="Normal 12 3 2 4 3 2" xfId="14360" xr:uid="{8F3250D6-6547-423B-BF9B-BF3F2993C00D}"/>
    <cellStyle name="Normal 12 3 2 4 3 3" xfId="22807" xr:uid="{5F81FED2-69F7-4860-BC44-E7A763303987}"/>
    <cellStyle name="Normal 12 3 2 4 3 4" xfId="31254" xr:uid="{B3F696B5-EC65-4E1A-9BFE-FF417C3E4083}"/>
    <cellStyle name="Normal 12 3 2 4 4" xfId="10142" xr:uid="{572B24FE-76DD-4D9F-829D-91D1BA8356FF}"/>
    <cellStyle name="Normal 12 3 2 4 5" xfId="18590" xr:uid="{2C25F7F9-E281-48D6-9220-BBE54F58CF3C}"/>
    <cellStyle name="Normal 12 3 2 4 6" xfId="27037" xr:uid="{614F9A03-4104-4C7A-A5ED-B32517734963}"/>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E824BD6C-D708-489E-B286-833020A55B9C}"/>
    <cellStyle name="Normal 12 3 2 5 2 2 3" xfId="25365" xr:uid="{97C290D2-6F1D-46A2-9525-A4655145313F}"/>
    <cellStyle name="Normal 12 3 2 5 2 2 4" xfId="33812" xr:uid="{CF9B0FC0-E61A-47EC-9EA3-0A5E57E6AE6A}"/>
    <cellStyle name="Normal 12 3 2 5 2 3" xfId="12700" xr:uid="{F04024BE-524A-43FD-B0C7-7FC4FEF519E6}"/>
    <cellStyle name="Normal 12 3 2 5 2 4" xfId="21148" xr:uid="{919615F2-A898-4FE2-8B7C-D000706D4979}"/>
    <cellStyle name="Normal 12 3 2 5 2 5" xfId="29595" xr:uid="{1DF91737-6066-4273-9001-7A55CECA219F}"/>
    <cellStyle name="Normal 12 3 2 5 3" xfId="6323" xr:uid="{00000000-0005-0000-0000-00002E0E0000}"/>
    <cellStyle name="Normal 12 3 2 5 3 2" xfId="14773" xr:uid="{B7B5C282-1B2F-4A86-A50D-119414F93358}"/>
    <cellStyle name="Normal 12 3 2 5 3 3" xfId="23220" xr:uid="{66669861-B60E-45F5-8535-0C9BDC8BBDF2}"/>
    <cellStyle name="Normal 12 3 2 5 3 4" xfId="31667" xr:uid="{9186BB92-6CF3-4F52-BCDC-62686A7C32C2}"/>
    <cellStyle name="Normal 12 3 2 5 4" xfId="10555" xr:uid="{B57F41AD-D937-42EC-9EC1-D2B46D79EA5A}"/>
    <cellStyle name="Normal 12 3 2 5 5" xfId="19003" xr:uid="{7E97906B-29DF-4A17-8E9C-C673B6BCC04D}"/>
    <cellStyle name="Normal 12 3 2 5 6" xfId="27450" xr:uid="{D2C53420-7BB0-460C-AD53-3E0F514ABFAF}"/>
    <cellStyle name="Normal 12 3 2 6" xfId="2453" xr:uid="{00000000-0005-0000-0000-00002F0E0000}"/>
    <cellStyle name="Normal 12 3 2 6 2" xfId="6736" xr:uid="{00000000-0005-0000-0000-0000300E0000}"/>
    <cellStyle name="Normal 12 3 2 6 2 2" xfId="15186" xr:uid="{D232EA55-3977-4AC0-9762-C5CB423B7884}"/>
    <cellStyle name="Normal 12 3 2 6 2 3" xfId="23633" xr:uid="{F148A3A1-812E-4C2E-91AE-1C459EBECAED}"/>
    <cellStyle name="Normal 12 3 2 6 2 4" xfId="32080" xr:uid="{21F06578-0A06-43E3-AAA0-CC9E9D942D65}"/>
    <cellStyle name="Normal 12 3 2 6 3" xfId="10968" xr:uid="{30C193C9-5615-456E-A316-ECADB221E8ED}"/>
    <cellStyle name="Normal 12 3 2 6 4" xfId="19416" xr:uid="{F1572226-0987-4758-967A-3C02FECEDE3E}"/>
    <cellStyle name="Normal 12 3 2 6 5" xfId="27863" xr:uid="{2655D0C0-8852-4884-B945-6E2122339733}"/>
    <cellStyle name="Normal 12 3 2 7" xfId="4670" xr:uid="{00000000-0005-0000-0000-0000310E0000}"/>
    <cellStyle name="Normal 12 3 2 7 2" xfId="13120" xr:uid="{CEE0AD7D-E6E2-42C2-833F-256F02FD9D1A}"/>
    <cellStyle name="Normal 12 3 2 7 3" xfId="21567" xr:uid="{87F3BF32-30EE-4169-B018-E2E45D27A1A8}"/>
    <cellStyle name="Normal 12 3 2 7 4" xfId="30014" xr:uid="{716662C6-9892-4407-84FE-767E11A4D4A8}"/>
    <cellStyle name="Normal 12 3 2 8" xfId="8902" xr:uid="{96A053E3-DF06-4705-BA1D-971E673D1800}"/>
    <cellStyle name="Normal 12 3 2 9" xfId="17350" xr:uid="{5F2C025A-AFD2-471E-86C4-FD9EA3CD015D}"/>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9D35CB71-81B5-4B54-856A-274C5E220F73}"/>
    <cellStyle name="Normal 12 3 3 2 2 3" xfId="24125" xr:uid="{182D5C37-18DC-4D90-B55D-9E84545A6AC4}"/>
    <cellStyle name="Normal 12 3 3 2 2 4" xfId="32572" xr:uid="{D81ED834-BC89-4B4E-8FCF-5451B39CA4C5}"/>
    <cellStyle name="Normal 12 3 3 2 3" xfId="11460" xr:uid="{55B156FF-5AE3-4CEC-9EE0-35A84E265CB6}"/>
    <cellStyle name="Normal 12 3 3 2 4" xfId="19908" xr:uid="{B5582395-3D48-40A9-8E37-BB6DD431CA82}"/>
    <cellStyle name="Normal 12 3 3 2 5" xfId="28355" xr:uid="{7F85DBB5-27BE-440D-B26D-86FE719EDBA6}"/>
    <cellStyle name="Normal 12 3 3 3" xfId="5083" xr:uid="{00000000-0005-0000-0000-0000350E0000}"/>
    <cellStyle name="Normal 12 3 3 3 2" xfId="13533" xr:uid="{52AD2D62-0B0D-47BA-86C8-CA7F1FB79DC5}"/>
    <cellStyle name="Normal 12 3 3 3 3" xfId="21980" xr:uid="{81AE05B2-0C0C-4F04-93D0-627575DEE420}"/>
    <cellStyle name="Normal 12 3 3 3 4" xfId="30427" xr:uid="{2AF157CD-B5E3-4C9E-B618-658A766BA5BA}"/>
    <cellStyle name="Normal 12 3 3 4" xfId="9315" xr:uid="{08B81944-BFCE-40CE-90CB-B1015778BA1B}"/>
    <cellStyle name="Normal 12 3 3 5" xfId="17763" xr:uid="{A906D48E-7F8F-41CE-83D5-2AD4C1AA5557}"/>
    <cellStyle name="Normal 12 3 3 6" xfId="26210" xr:uid="{C4E272EC-A065-48C8-8BDD-A713D3B1AA0C}"/>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D2101ECD-5CB5-4E8B-B498-0EE7DEF2A8D7}"/>
    <cellStyle name="Normal 12 3 4 2 2 3" xfId="24538" xr:uid="{40E96ACD-FD7C-489C-9973-AAAAFA7254EA}"/>
    <cellStyle name="Normal 12 3 4 2 2 4" xfId="32985" xr:uid="{4B72897D-CA0A-4959-A076-850E6A4D7F7D}"/>
    <cellStyle name="Normal 12 3 4 2 3" xfId="11873" xr:uid="{C47684E9-0D2B-4541-8A5B-09A74AE98A9F}"/>
    <cellStyle name="Normal 12 3 4 2 4" xfId="20321" xr:uid="{88069BBA-D389-416A-96DB-8E6ECC779EC2}"/>
    <cellStyle name="Normal 12 3 4 2 5" xfId="28768" xr:uid="{4F905541-E520-4EB4-919F-9FE90ABC0924}"/>
    <cellStyle name="Normal 12 3 4 3" xfId="5496" xr:uid="{00000000-0005-0000-0000-0000390E0000}"/>
    <cellStyle name="Normal 12 3 4 3 2" xfId="13946" xr:uid="{3977DE21-8592-4D9D-BF9C-CD15CDE87B9B}"/>
    <cellStyle name="Normal 12 3 4 3 3" xfId="22393" xr:uid="{E279F735-4BD5-4A17-BC6E-3C816F417D2A}"/>
    <cellStyle name="Normal 12 3 4 3 4" xfId="30840" xr:uid="{174A679D-A8F9-4382-9BAA-531AE3007064}"/>
    <cellStyle name="Normal 12 3 4 4" xfId="9728" xr:uid="{3B289194-BB91-4BF6-88ED-D1F86AFC6A59}"/>
    <cellStyle name="Normal 12 3 4 5" xfId="18176" xr:uid="{9B0EEAEB-4B18-4A5F-8B84-FA5BD4514385}"/>
    <cellStyle name="Normal 12 3 4 6" xfId="26623" xr:uid="{047A4EF8-DFB5-48A2-A6C8-C06BB5C045F2}"/>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CDB1CCCD-E108-48E5-8646-8BBB459069E1}"/>
    <cellStyle name="Normal 12 3 5 2 2 3" xfId="24951" xr:uid="{84E5184A-716A-4024-9252-8B29EA013E19}"/>
    <cellStyle name="Normal 12 3 5 2 2 4" xfId="33398" xr:uid="{1A16D817-37FE-413E-8EFE-DAFD1F35AA04}"/>
    <cellStyle name="Normal 12 3 5 2 3" xfId="12286" xr:uid="{67429AB3-5F33-44D9-A37B-CA01641DE040}"/>
    <cellStyle name="Normal 12 3 5 2 4" xfId="20734" xr:uid="{70C43084-376A-4DF2-AA1D-CAA6FC92A364}"/>
    <cellStyle name="Normal 12 3 5 2 5" xfId="29181" xr:uid="{06F21848-9B99-4232-A11F-2ECA827E1A82}"/>
    <cellStyle name="Normal 12 3 5 3" xfId="5909" xr:uid="{00000000-0005-0000-0000-00003D0E0000}"/>
    <cellStyle name="Normal 12 3 5 3 2" xfId="14359" xr:uid="{2BF83D58-1309-4519-B8F3-CA544FD18ED4}"/>
    <cellStyle name="Normal 12 3 5 3 3" xfId="22806" xr:uid="{33242F00-F252-4F2E-BE0E-1E5FDD66A13E}"/>
    <cellStyle name="Normal 12 3 5 3 4" xfId="31253" xr:uid="{98877002-32E4-4C10-B1B6-0DD21A7AF3AF}"/>
    <cellStyle name="Normal 12 3 5 4" xfId="10141" xr:uid="{3883BC71-E1EE-4859-9470-28019512B985}"/>
    <cellStyle name="Normal 12 3 5 5" xfId="18589" xr:uid="{24995897-B3A8-4FCE-84C1-BA00033F5D9C}"/>
    <cellStyle name="Normal 12 3 5 6" xfId="27036" xr:uid="{9D056FE2-DCF3-478C-A683-0B954D7AF8A2}"/>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B8B3B406-1124-44A9-8785-CDC255CDE132}"/>
    <cellStyle name="Normal 12 3 6 2 2 3" xfId="25364" xr:uid="{F0AF4CFD-B010-4913-B8D9-E82B67832746}"/>
    <cellStyle name="Normal 12 3 6 2 2 4" xfId="33811" xr:uid="{0C4401B8-9DA4-412F-BFB1-3C1BD032C2FA}"/>
    <cellStyle name="Normal 12 3 6 2 3" xfId="12699" xr:uid="{335DAECA-89BF-48F7-B055-1E569A00AB77}"/>
    <cellStyle name="Normal 12 3 6 2 4" xfId="21147" xr:uid="{BDD5313C-60CA-4F66-B6DB-3771AD54210C}"/>
    <cellStyle name="Normal 12 3 6 2 5" xfId="29594" xr:uid="{02CB22E2-80BA-4A26-BEF0-27279AEAE465}"/>
    <cellStyle name="Normal 12 3 6 3" xfId="6322" xr:uid="{00000000-0005-0000-0000-0000410E0000}"/>
    <cellStyle name="Normal 12 3 6 3 2" xfId="14772" xr:uid="{3077BA02-42C0-4C7F-BB9B-99F1F621AD80}"/>
    <cellStyle name="Normal 12 3 6 3 3" xfId="23219" xr:uid="{5457F1DE-88F5-4D6C-8868-5D109D404D90}"/>
    <cellStyle name="Normal 12 3 6 3 4" xfId="31666" xr:uid="{7A5DE64C-071C-43A7-87B4-9E8CA9B73AE4}"/>
    <cellStyle name="Normal 12 3 6 4" xfId="10554" xr:uid="{40A2770B-2BE7-42EA-82DB-C9131A7B1819}"/>
    <cellStyle name="Normal 12 3 6 5" xfId="19002" xr:uid="{CAAEC4D7-2A9A-4F07-B3BB-F8F87BF6DB05}"/>
    <cellStyle name="Normal 12 3 6 6" xfId="27449" xr:uid="{79ADB91B-BB25-4ECE-BABF-72D5E1851D34}"/>
    <cellStyle name="Normal 12 3 7" xfId="2452" xr:uid="{00000000-0005-0000-0000-0000420E0000}"/>
    <cellStyle name="Normal 12 3 7 2" xfId="6735" xr:uid="{00000000-0005-0000-0000-0000430E0000}"/>
    <cellStyle name="Normal 12 3 7 2 2" xfId="15185" xr:uid="{7EE16DBC-5B9B-4960-8F5B-0269179FB182}"/>
    <cellStyle name="Normal 12 3 7 2 3" xfId="23632" xr:uid="{C112DD5A-2742-4723-9DB0-805258481210}"/>
    <cellStyle name="Normal 12 3 7 2 4" xfId="32079" xr:uid="{8BB47F78-A7B0-4599-A1A8-73489FF28171}"/>
    <cellStyle name="Normal 12 3 7 3" xfId="10967" xr:uid="{66587B50-D7FA-4919-8DC7-62D36BF7A5C6}"/>
    <cellStyle name="Normal 12 3 7 4" xfId="19415" xr:uid="{1E6F566A-141E-4EBB-A98C-C4C3127F8519}"/>
    <cellStyle name="Normal 12 3 7 5" xfId="27862" xr:uid="{EFF6E4BA-9967-4B34-A1DD-C92F0243C421}"/>
    <cellStyle name="Normal 12 3 8" xfId="4669" xr:uid="{00000000-0005-0000-0000-0000440E0000}"/>
    <cellStyle name="Normal 12 3 8 2" xfId="13119" xr:uid="{DA0A5789-0821-4B3E-BDB1-92D31AC48700}"/>
    <cellStyle name="Normal 12 3 8 3" xfId="21566" xr:uid="{ADC52500-8194-4AB8-990B-B58D31178A22}"/>
    <cellStyle name="Normal 12 3 8 4" xfId="30013" xr:uid="{0483B5E9-0434-4895-A2C3-B0615725DCE3}"/>
    <cellStyle name="Normal 12 3 9" xfId="8901" xr:uid="{4570E71A-42BF-45AC-A633-D4F88789DA75}"/>
    <cellStyle name="Normal 12 4" xfId="266" xr:uid="{00000000-0005-0000-0000-0000450E0000}"/>
    <cellStyle name="Normal 12 4 10" xfId="25798" xr:uid="{7E690CB2-A803-460A-903A-568B1F2EC345}"/>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EC8AA363-6F90-4ED3-A9FE-E17D74AF81A8}"/>
    <cellStyle name="Normal 12 4 2 2 2 3" xfId="24127" xr:uid="{C2BC025E-3435-4DED-98A5-C6A07C8EFF26}"/>
    <cellStyle name="Normal 12 4 2 2 2 4" xfId="32574" xr:uid="{421C7DB2-C77E-4196-8171-575F196D9A29}"/>
    <cellStyle name="Normal 12 4 2 2 3" xfId="11462" xr:uid="{B2B5C8ED-0045-4B79-BB49-59C5A11BCEE1}"/>
    <cellStyle name="Normal 12 4 2 2 4" xfId="19910" xr:uid="{6C1F7D93-B170-42CD-BE16-7C8A27049C18}"/>
    <cellStyle name="Normal 12 4 2 2 5" xfId="28357" xr:uid="{904C0E56-EEA9-49A8-9A19-7EBBB7BEB047}"/>
    <cellStyle name="Normal 12 4 2 3" xfId="5085" xr:uid="{00000000-0005-0000-0000-0000490E0000}"/>
    <cellStyle name="Normal 12 4 2 3 2" xfId="13535" xr:uid="{9BA7DCDF-7C78-4CB6-B99A-7E463A0D6434}"/>
    <cellStyle name="Normal 12 4 2 3 3" xfId="21982" xr:uid="{78619D81-5E1C-4438-9417-97F10C499C55}"/>
    <cellStyle name="Normal 12 4 2 3 4" xfId="30429" xr:uid="{076C0DE2-AEF5-45BA-B080-76CA593AC2D1}"/>
    <cellStyle name="Normal 12 4 2 4" xfId="9317" xr:uid="{372CFD59-4AB7-4539-9A44-67C93DF52A5D}"/>
    <cellStyle name="Normal 12 4 2 5" xfId="17765" xr:uid="{C6D6DCF7-013B-42B5-98A2-8A162A1F9C06}"/>
    <cellStyle name="Normal 12 4 2 6" xfId="26212" xr:uid="{1BC424E2-C798-4635-B30C-F2CB373A16CF}"/>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265E4885-249A-4A51-8EDB-C126ED5527C3}"/>
    <cellStyle name="Normal 12 4 3 2 2 3" xfId="24540" xr:uid="{9494D2CC-F0EC-45A6-9325-94E51A5A8A35}"/>
    <cellStyle name="Normal 12 4 3 2 2 4" xfId="32987" xr:uid="{072E7377-92E0-417A-9F42-A227825B41DB}"/>
    <cellStyle name="Normal 12 4 3 2 3" xfId="11875" xr:uid="{5FC4A60F-580C-471D-AED2-E1247DE248AD}"/>
    <cellStyle name="Normal 12 4 3 2 4" xfId="20323" xr:uid="{AE94B20F-8AF4-4412-8F81-F884CF24FB51}"/>
    <cellStyle name="Normal 12 4 3 2 5" xfId="28770" xr:uid="{EA8457CC-B2C6-4204-B904-02FB0BABDD42}"/>
    <cellStyle name="Normal 12 4 3 3" xfId="5498" xr:uid="{00000000-0005-0000-0000-00004D0E0000}"/>
    <cellStyle name="Normal 12 4 3 3 2" xfId="13948" xr:uid="{1C194E18-74FF-4052-ADFD-074D73BCC852}"/>
    <cellStyle name="Normal 12 4 3 3 3" xfId="22395" xr:uid="{F09D4CE3-7DE6-44E8-89F7-514A328DD6C5}"/>
    <cellStyle name="Normal 12 4 3 3 4" xfId="30842" xr:uid="{FC34F3C8-1F6C-434B-BB4C-FE1C4400D1DE}"/>
    <cellStyle name="Normal 12 4 3 4" xfId="9730" xr:uid="{A0CFE139-9867-4FDA-9083-1E349E12775E}"/>
    <cellStyle name="Normal 12 4 3 5" xfId="18178" xr:uid="{43565647-CE82-4C79-865F-750C92E86475}"/>
    <cellStyle name="Normal 12 4 3 6" xfId="26625" xr:uid="{D610C5F8-9CA4-4467-B5CF-F85534DD691E}"/>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189FB497-6ECF-4426-A298-4B687D666F9E}"/>
    <cellStyle name="Normal 12 4 4 2 2 3" xfId="24953" xr:uid="{9EC88A0E-883A-441F-A08A-76A3AA01E6FE}"/>
    <cellStyle name="Normal 12 4 4 2 2 4" xfId="33400" xr:uid="{1CC1C473-08C7-4F99-AB17-F1CD5D5949ED}"/>
    <cellStyle name="Normal 12 4 4 2 3" xfId="12288" xr:uid="{7208C261-BCE0-4B0B-8990-1AC94A0D3260}"/>
    <cellStyle name="Normal 12 4 4 2 4" xfId="20736" xr:uid="{F60A2D2A-78FD-45E6-8667-DC600AA66338}"/>
    <cellStyle name="Normal 12 4 4 2 5" xfId="29183" xr:uid="{B955EF10-040D-4BE8-8313-93C12D37E490}"/>
    <cellStyle name="Normal 12 4 4 3" xfId="5911" xr:uid="{00000000-0005-0000-0000-0000510E0000}"/>
    <cellStyle name="Normal 12 4 4 3 2" xfId="14361" xr:uid="{BD04DF90-AC4F-4EA5-96E8-5C12337CCB83}"/>
    <cellStyle name="Normal 12 4 4 3 3" xfId="22808" xr:uid="{1A20443A-D5BD-4C48-AFAE-D7735AA9AA2E}"/>
    <cellStyle name="Normal 12 4 4 3 4" xfId="31255" xr:uid="{5E5758D5-8F2C-4C82-AE66-E9F2E5A1F8AB}"/>
    <cellStyle name="Normal 12 4 4 4" xfId="10143" xr:uid="{7FF36981-8E4A-46C3-8E10-10881ED5CD45}"/>
    <cellStyle name="Normal 12 4 4 5" xfId="18591" xr:uid="{6B257430-B1EB-4966-AF07-3D714D875F73}"/>
    <cellStyle name="Normal 12 4 4 6" xfId="27038" xr:uid="{6FDE4D70-48BB-4914-B748-C32D366E1134}"/>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353A9704-E7FB-41B8-8987-1A39A6CDF49D}"/>
    <cellStyle name="Normal 12 4 5 2 2 3" xfId="25366" xr:uid="{CF3459C3-B85B-4EB9-A56B-97778E8BCA9C}"/>
    <cellStyle name="Normal 12 4 5 2 2 4" xfId="33813" xr:uid="{08096E44-0633-4C2B-95EF-B645989258D6}"/>
    <cellStyle name="Normal 12 4 5 2 3" xfId="12701" xr:uid="{AF84119C-FA69-4D77-8BF1-3F80125BFAD9}"/>
    <cellStyle name="Normal 12 4 5 2 4" xfId="21149" xr:uid="{08A01980-FEE2-4524-955A-313F6B0756A7}"/>
    <cellStyle name="Normal 12 4 5 2 5" xfId="29596" xr:uid="{1C662A56-BB90-4649-84A0-8B303289F16B}"/>
    <cellStyle name="Normal 12 4 5 3" xfId="6324" xr:uid="{00000000-0005-0000-0000-0000550E0000}"/>
    <cellStyle name="Normal 12 4 5 3 2" xfId="14774" xr:uid="{DD833407-0D61-4FA1-8B85-05A3ED026B28}"/>
    <cellStyle name="Normal 12 4 5 3 3" xfId="23221" xr:uid="{49E9E47B-811D-4038-A194-4B7719B90D3F}"/>
    <cellStyle name="Normal 12 4 5 3 4" xfId="31668" xr:uid="{4F25ED3D-4ABA-4F63-B93D-9AC6C8CD27E6}"/>
    <cellStyle name="Normal 12 4 5 4" xfId="10556" xr:uid="{1DDFFCB0-ADEE-4D07-BB7F-3E6C0829CD4C}"/>
    <cellStyle name="Normal 12 4 5 5" xfId="19004" xr:uid="{81CF4F43-78FB-4BFD-AD4F-8891F005484A}"/>
    <cellStyle name="Normal 12 4 5 6" xfId="27451" xr:uid="{46CD21B5-686A-4F61-88A7-1A4656346C9C}"/>
    <cellStyle name="Normal 12 4 6" xfId="2454" xr:uid="{00000000-0005-0000-0000-0000560E0000}"/>
    <cellStyle name="Normal 12 4 6 2" xfId="6737" xr:uid="{00000000-0005-0000-0000-0000570E0000}"/>
    <cellStyle name="Normal 12 4 6 2 2" xfId="15187" xr:uid="{71182BFD-8835-457F-990C-9547136683D2}"/>
    <cellStyle name="Normal 12 4 6 2 3" xfId="23634" xr:uid="{355A9D24-BA29-4A90-8B89-AD72099C66B3}"/>
    <cellStyle name="Normal 12 4 6 2 4" xfId="32081" xr:uid="{7E3158FF-9A82-4F93-B9B2-9BFD48C012BB}"/>
    <cellStyle name="Normal 12 4 6 3" xfId="10969" xr:uid="{0CACAD83-F3E0-4282-AF00-CC36ADFB8A30}"/>
    <cellStyle name="Normal 12 4 6 4" xfId="19417" xr:uid="{A4845936-59A6-4ACB-B8D3-CFE922BF70E8}"/>
    <cellStyle name="Normal 12 4 6 5" xfId="27864" xr:uid="{49ED0076-C293-47CB-82A3-895F3E89BC5B}"/>
    <cellStyle name="Normal 12 4 7" xfId="4671" xr:uid="{00000000-0005-0000-0000-0000580E0000}"/>
    <cellStyle name="Normal 12 4 7 2" xfId="13121" xr:uid="{4EF5425D-9313-452D-9FCC-C4FD62612159}"/>
    <cellStyle name="Normal 12 4 7 3" xfId="21568" xr:uid="{217B7C15-1F32-4243-853A-AC026D33BC4A}"/>
    <cellStyle name="Normal 12 4 7 4" xfId="30015" xr:uid="{A7946D4E-B351-46DD-A5EB-5D9518F45F13}"/>
    <cellStyle name="Normal 12 4 8" xfId="8903" xr:uid="{A987FD98-E962-4FAC-A026-CC8A70A40907}"/>
    <cellStyle name="Normal 12 4 9" xfId="17351" xr:uid="{56329094-922E-4DC8-9B43-2FA0046BC15B}"/>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E9C09179-D971-4671-A6A7-1A24D0B66A11}"/>
    <cellStyle name="Normal 12 6 2 2 3" xfId="24120" xr:uid="{08A13191-EE9B-4C37-8186-B745CF0DC32B}"/>
    <cellStyle name="Normal 12 6 2 2 4" xfId="32567" xr:uid="{05CB20F2-472B-49B6-A817-444806BD5114}"/>
    <cellStyle name="Normal 12 6 2 3" xfId="11455" xr:uid="{98D25E68-0878-458F-ABEE-AA5FD054AAA1}"/>
    <cellStyle name="Normal 12 6 2 4" xfId="19903" xr:uid="{7DA388C9-01D7-4636-A31B-A57848CC57D3}"/>
    <cellStyle name="Normal 12 6 2 5" xfId="28350" xr:uid="{4DEA17AF-C634-4E50-8547-BAC8B7EBE679}"/>
    <cellStyle name="Normal 12 6 3" xfId="5078" xr:uid="{00000000-0005-0000-0000-00005D0E0000}"/>
    <cellStyle name="Normal 12 6 3 2" xfId="13528" xr:uid="{F4FB3BB3-97DD-4298-ADFB-BB394DDD91E6}"/>
    <cellStyle name="Normal 12 6 3 3" xfId="21975" xr:uid="{946BDB4D-D130-4C3D-B547-14D633357E96}"/>
    <cellStyle name="Normal 12 6 3 4" xfId="30422" xr:uid="{D251FEC0-78DE-4525-A7F2-52FEBE47F967}"/>
    <cellStyle name="Normal 12 6 4" xfId="9310" xr:uid="{D79B47F6-04D2-436E-8D0E-EBB27E01ED3C}"/>
    <cellStyle name="Normal 12 6 5" xfId="17758" xr:uid="{6C49B782-280D-4947-AD98-01D18049749B}"/>
    <cellStyle name="Normal 12 6 6" xfId="26205" xr:uid="{C0C442C9-1003-4677-9F28-FADAB2ABDFB1}"/>
    <cellStyle name="Normal 12 7" xfId="1183" xr:uid="{00000000-0005-0000-0000-00005E0E0000}"/>
    <cellStyle name="Normal 12 7 2" xfId="3414" xr:uid="{00000000-0005-0000-0000-00005F0E0000}"/>
    <cellStyle name="Normal 12 7 2 2" xfId="7636" xr:uid="{00000000-0005-0000-0000-0000600E0000}"/>
    <cellStyle name="Normal 12 7 2 2 2" xfId="16086" xr:uid="{2A833FF1-6A3C-492C-B7A6-08C1D8EF01F1}"/>
    <cellStyle name="Normal 12 7 2 2 3" xfId="24533" xr:uid="{4B368453-38B6-48DA-86D6-5E6B4836D285}"/>
    <cellStyle name="Normal 12 7 2 2 4" xfId="32980" xr:uid="{F19DEF36-C5C0-49DE-838E-563A522CFEAA}"/>
    <cellStyle name="Normal 12 7 2 3" xfId="11868" xr:uid="{AE358F3C-08C3-4CC5-B567-EA491BCE3CD9}"/>
    <cellStyle name="Normal 12 7 2 4" xfId="20316" xr:uid="{777CD9C2-EE9D-453E-81A2-79BF54839763}"/>
    <cellStyle name="Normal 12 7 2 5" xfId="28763" xr:uid="{98D72A56-E405-4BDC-8D7A-22566935283A}"/>
    <cellStyle name="Normal 12 7 3" xfId="5491" xr:uid="{00000000-0005-0000-0000-0000610E0000}"/>
    <cellStyle name="Normal 12 7 3 2" xfId="13941" xr:uid="{8F3251B7-04AB-45E3-ACD3-34E616262E73}"/>
    <cellStyle name="Normal 12 7 3 3" xfId="22388" xr:uid="{94929896-92FE-4B4C-8E25-184131B1F0DB}"/>
    <cellStyle name="Normal 12 7 3 4" xfId="30835" xr:uid="{5A0D6B99-C6B6-4A54-B811-559DBF0C3149}"/>
    <cellStyle name="Normal 12 7 4" xfId="9723" xr:uid="{6348BFF9-8F1D-49CB-8689-71D1A062B0BC}"/>
    <cellStyle name="Normal 12 7 5" xfId="18171" xr:uid="{3F57E51D-86FC-4745-8FE7-E7CE28F663DA}"/>
    <cellStyle name="Normal 12 7 6" xfId="26618" xr:uid="{B8A81F19-21C0-454B-B93A-34226BBB9DD9}"/>
    <cellStyle name="Normal 12 8" xfId="1597" xr:uid="{00000000-0005-0000-0000-0000620E0000}"/>
    <cellStyle name="Normal 12 8 2" xfId="3827" xr:uid="{00000000-0005-0000-0000-0000630E0000}"/>
    <cellStyle name="Normal 12 8 2 2" xfId="8049" xr:uid="{00000000-0005-0000-0000-0000640E0000}"/>
    <cellStyle name="Normal 12 8 2 2 2" xfId="16499" xr:uid="{71792DF6-A7D4-4F4A-9CE0-E5D9C97D58AD}"/>
    <cellStyle name="Normal 12 8 2 2 3" xfId="24946" xr:uid="{BB0C9176-657C-439C-A430-9506EAE7CC17}"/>
    <cellStyle name="Normal 12 8 2 2 4" xfId="33393" xr:uid="{33CE91C1-917E-4A2E-894A-322407A7B055}"/>
    <cellStyle name="Normal 12 8 2 3" xfId="12281" xr:uid="{D6A62232-FC15-4242-8430-6BA313F6B86E}"/>
    <cellStyle name="Normal 12 8 2 4" xfId="20729" xr:uid="{8EBC6ACE-3195-415E-9818-1440AA0FC193}"/>
    <cellStyle name="Normal 12 8 2 5" xfId="29176" xr:uid="{47F717C3-2F4F-44E6-93D7-994870ED1AFE}"/>
    <cellStyle name="Normal 12 8 3" xfId="5904" xr:uid="{00000000-0005-0000-0000-0000650E0000}"/>
    <cellStyle name="Normal 12 8 3 2" xfId="14354" xr:uid="{2628DC11-611E-4063-AA91-61DF30440510}"/>
    <cellStyle name="Normal 12 8 3 3" xfId="22801" xr:uid="{52FBCDD6-7C52-47E8-8084-0FBBA44853A1}"/>
    <cellStyle name="Normal 12 8 3 4" xfId="31248" xr:uid="{086E9DCE-7C0F-4289-82F9-319C948E86EB}"/>
    <cellStyle name="Normal 12 8 4" xfId="10136" xr:uid="{427DC4F8-56FD-40B6-957D-6E65F6B3680A}"/>
    <cellStyle name="Normal 12 8 5" xfId="18584" xr:uid="{787972C6-B620-444E-881F-5BF3DB95D981}"/>
    <cellStyle name="Normal 12 8 6" xfId="27031" xr:uid="{604D009C-D7B1-41A8-BD6D-7A673F438B90}"/>
    <cellStyle name="Normal 12 9" xfId="2011" xr:uid="{00000000-0005-0000-0000-0000660E0000}"/>
    <cellStyle name="Normal 12 9 2" xfId="4240" xr:uid="{00000000-0005-0000-0000-0000670E0000}"/>
    <cellStyle name="Normal 12 9 2 2" xfId="8462" xr:uid="{00000000-0005-0000-0000-0000680E0000}"/>
    <cellStyle name="Normal 12 9 2 2 2" xfId="16912" xr:uid="{6B862905-1AC0-4B63-B87C-CAAEC530C0E8}"/>
    <cellStyle name="Normal 12 9 2 2 3" xfId="25359" xr:uid="{634420A3-985F-4EC2-9DAB-AD2BA0FF8A4C}"/>
    <cellStyle name="Normal 12 9 2 2 4" xfId="33806" xr:uid="{2B1650BC-B31C-4AAF-95F6-991ADE05C800}"/>
    <cellStyle name="Normal 12 9 2 3" xfId="12694" xr:uid="{772E80F6-4A39-43C9-B6FB-FA87C121A6B5}"/>
    <cellStyle name="Normal 12 9 2 4" xfId="21142" xr:uid="{F62046F8-6D9F-4538-9BA9-B495F813121C}"/>
    <cellStyle name="Normal 12 9 2 5" xfId="29589" xr:uid="{DFBB7BBE-33D4-4DFF-958B-D46FCEC9C358}"/>
    <cellStyle name="Normal 12 9 3" xfId="6317" xr:uid="{00000000-0005-0000-0000-0000690E0000}"/>
    <cellStyle name="Normal 12 9 3 2" xfId="14767" xr:uid="{25B21293-03A3-46F1-85F7-0D06A01F2270}"/>
    <cellStyle name="Normal 12 9 3 3" xfId="23214" xr:uid="{9C08682C-2D82-4833-A5A2-CE8BC04621D6}"/>
    <cellStyle name="Normal 12 9 3 4" xfId="31661" xr:uid="{B91B30E4-C83B-427C-AE94-952F63C463F7}"/>
    <cellStyle name="Normal 12 9 4" xfId="10549" xr:uid="{AA6BCD37-476B-4AF5-9CEF-0586D66DEB6C}"/>
    <cellStyle name="Normal 12 9 5" xfId="18997" xr:uid="{8CDD24D6-2270-4D88-A050-5294F34DD8D6}"/>
    <cellStyle name="Normal 12 9 6" xfId="27444" xr:uid="{7BC1C038-AE64-4BD6-965E-E3A0236388DD}"/>
    <cellStyle name="Normal 13" xfId="268" xr:uid="{00000000-0005-0000-0000-00006A0E0000}"/>
    <cellStyle name="Normal 13 2" xfId="269" xr:uid="{00000000-0005-0000-0000-00006B0E0000}"/>
    <cellStyle name="Normal 14" xfId="270" xr:uid="{00000000-0005-0000-0000-00006C0E0000}"/>
    <cellStyle name="Normal 14 10" xfId="25799" xr:uid="{DFA009BF-ADBB-44C4-838D-89C01E9FE7DF}"/>
    <cellStyle name="Normal 14 2" xfId="768" xr:uid="{00000000-0005-0000-0000-00006D0E0000}"/>
    <cellStyle name="Normal 14 2 2" xfId="3009" xr:uid="{00000000-0005-0000-0000-00006E0E0000}"/>
    <cellStyle name="Normal 14 2 2 2" xfId="7231" xr:uid="{00000000-0005-0000-0000-00006F0E0000}"/>
    <cellStyle name="Normal 14 2 2 2 2" xfId="15681" xr:uid="{483A239F-B1AB-4040-8DF2-325396F7DCAE}"/>
    <cellStyle name="Normal 14 2 2 2 3" xfId="24128" xr:uid="{FB13898C-BE63-4778-9908-8F2C5030C338}"/>
    <cellStyle name="Normal 14 2 2 2 4" xfId="32575" xr:uid="{52B2BB25-D640-4DC8-8E26-A9515AEF4B7F}"/>
    <cellStyle name="Normal 14 2 2 3" xfId="11463" xr:uid="{72E8A0A4-D198-4493-B9A7-5D68CE7CD2FE}"/>
    <cellStyle name="Normal 14 2 2 4" xfId="19911" xr:uid="{34BE2DD3-FBB7-4177-B272-0363B00D2094}"/>
    <cellStyle name="Normal 14 2 2 5" xfId="28358" xr:uid="{A04443F0-163C-4CD1-92A6-0D8A22C89C05}"/>
    <cellStyle name="Normal 14 2 3" xfId="5086" xr:uid="{00000000-0005-0000-0000-0000700E0000}"/>
    <cellStyle name="Normal 14 2 3 2" xfId="13536" xr:uid="{B297F002-B3BA-4750-8E7A-3624F1806194}"/>
    <cellStyle name="Normal 14 2 3 3" xfId="21983" xr:uid="{C6C8D33A-AD68-4DB7-9953-CD04436BCC63}"/>
    <cellStyle name="Normal 14 2 3 4" xfId="30430" xr:uid="{DDAD2074-51F4-473F-ABD8-4253CD2BEEC1}"/>
    <cellStyle name="Normal 14 2 4" xfId="9318" xr:uid="{FFA0296C-D651-43F6-BBBB-72F3759D5ACA}"/>
    <cellStyle name="Normal 14 2 5" xfId="17766" xr:uid="{A7CFB7A4-40CC-4148-8A25-721EBB9A031C}"/>
    <cellStyle name="Normal 14 2 6" xfId="26213" xr:uid="{F01146C7-BD72-430C-9812-002C36BDF7FD}"/>
    <cellStyle name="Normal 14 3" xfId="1191" xr:uid="{00000000-0005-0000-0000-0000710E0000}"/>
    <cellStyle name="Normal 14 3 2" xfId="3422" xr:uid="{00000000-0005-0000-0000-0000720E0000}"/>
    <cellStyle name="Normal 14 3 2 2" xfId="7644" xr:uid="{00000000-0005-0000-0000-0000730E0000}"/>
    <cellStyle name="Normal 14 3 2 2 2" xfId="16094" xr:uid="{181FAD5E-B0EB-4D0E-AFE0-C456DB40B963}"/>
    <cellStyle name="Normal 14 3 2 2 3" xfId="24541" xr:uid="{24337366-7FAE-4A7E-BE00-8F1785F38248}"/>
    <cellStyle name="Normal 14 3 2 2 4" xfId="32988" xr:uid="{869B3020-C60A-417C-8B1F-D93505265577}"/>
    <cellStyle name="Normal 14 3 2 3" xfId="11876" xr:uid="{CE0357B3-C51D-4476-B813-977ADF35756B}"/>
    <cellStyle name="Normal 14 3 2 4" xfId="20324" xr:uid="{DC768F47-9694-4582-B405-C8D9E90214B5}"/>
    <cellStyle name="Normal 14 3 2 5" xfId="28771" xr:uid="{3EED54BB-2DD7-428B-8961-778C7A486A1D}"/>
    <cellStyle name="Normal 14 3 3" xfId="5499" xr:uid="{00000000-0005-0000-0000-0000740E0000}"/>
    <cellStyle name="Normal 14 3 3 2" xfId="13949" xr:uid="{1C197E6A-A28B-4D3E-BE4C-CB1EF6A54097}"/>
    <cellStyle name="Normal 14 3 3 3" xfId="22396" xr:uid="{980D97A2-482B-497F-A1B5-65ABF4F3538E}"/>
    <cellStyle name="Normal 14 3 3 4" xfId="30843" xr:uid="{1BF9D6CA-9FCE-4203-85C2-54CC7986C839}"/>
    <cellStyle name="Normal 14 3 4" xfId="9731" xr:uid="{54338BE0-E1DD-4669-BB08-E1FFEF54459C}"/>
    <cellStyle name="Normal 14 3 5" xfId="18179" xr:uid="{A869835D-745F-4A66-853B-F16C28CB3B39}"/>
    <cellStyle name="Normal 14 3 6" xfId="26626" xr:uid="{C26A01FB-9D98-40F4-B57D-BA13BB44A7EE}"/>
    <cellStyle name="Normal 14 4" xfId="1605" xr:uid="{00000000-0005-0000-0000-0000750E0000}"/>
    <cellStyle name="Normal 14 4 2" xfId="3835" xr:uid="{00000000-0005-0000-0000-0000760E0000}"/>
    <cellStyle name="Normal 14 4 2 2" xfId="8057" xr:uid="{00000000-0005-0000-0000-0000770E0000}"/>
    <cellStyle name="Normal 14 4 2 2 2" xfId="16507" xr:uid="{BC7910A1-CE08-4C7F-817A-4141FAE155A9}"/>
    <cellStyle name="Normal 14 4 2 2 3" xfId="24954" xr:uid="{D336623A-FD9E-4F2F-932B-ED09F6388988}"/>
    <cellStyle name="Normal 14 4 2 2 4" xfId="33401" xr:uid="{C3291626-AE6B-4626-A577-0FC66A386046}"/>
    <cellStyle name="Normal 14 4 2 3" xfId="12289" xr:uid="{E4CD6EEF-F5ED-43FD-B90C-4AE40BC49B4A}"/>
    <cellStyle name="Normal 14 4 2 4" xfId="20737" xr:uid="{8B865E41-DF27-4E95-998E-CF9C47443A86}"/>
    <cellStyle name="Normal 14 4 2 5" xfId="29184" xr:uid="{B6FA937D-120A-45E6-A5C3-8416A3A68D2D}"/>
    <cellStyle name="Normal 14 4 3" xfId="5912" xr:uid="{00000000-0005-0000-0000-0000780E0000}"/>
    <cellStyle name="Normal 14 4 3 2" xfId="14362" xr:uid="{BDDC0EEA-E544-4803-9197-077CC508A014}"/>
    <cellStyle name="Normal 14 4 3 3" xfId="22809" xr:uid="{558544D4-F5B9-4FB4-BCC9-B331DCCF2C2C}"/>
    <cellStyle name="Normal 14 4 3 4" xfId="31256" xr:uid="{9B28BEFC-A6DE-47E1-A603-5BBAE5B11DB3}"/>
    <cellStyle name="Normal 14 4 4" xfId="10144" xr:uid="{7A5AD6DD-0FA3-4E05-B126-BB5AEEBC0DFA}"/>
    <cellStyle name="Normal 14 4 5" xfId="18592" xr:uid="{703325F5-45FE-4863-9202-EA2F71DAC988}"/>
    <cellStyle name="Normal 14 4 6" xfId="27039" xr:uid="{D341B146-9D19-4EC1-8D79-3E268BD13282}"/>
    <cellStyle name="Normal 14 5" xfId="2019" xr:uid="{00000000-0005-0000-0000-0000790E0000}"/>
    <cellStyle name="Normal 14 5 2" xfId="4248" xr:uid="{00000000-0005-0000-0000-00007A0E0000}"/>
    <cellStyle name="Normal 14 5 2 2" xfId="8470" xr:uid="{00000000-0005-0000-0000-00007B0E0000}"/>
    <cellStyle name="Normal 14 5 2 2 2" xfId="16920" xr:uid="{4419AE90-898D-4090-80FF-64AF49A48B1B}"/>
    <cellStyle name="Normal 14 5 2 2 3" xfId="25367" xr:uid="{1C9842E0-7583-4C1B-B313-2E7E8F9A49AE}"/>
    <cellStyle name="Normal 14 5 2 2 4" xfId="33814" xr:uid="{E0A80C0C-8E77-4F07-812F-86E2D2C30427}"/>
    <cellStyle name="Normal 14 5 2 3" xfId="12702" xr:uid="{F28183D3-175B-4848-AB22-DA870CBE340F}"/>
    <cellStyle name="Normal 14 5 2 4" xfId="21150" xr:uid="{5ADAC14A-93AA-4E57-94A4-ED0D1F85F527}"/>
    <cellStyle name="Normal 14 5 2 5" xfId="29597" xr:uid="{1B0160B5-BEAC-486F-9E56-DB072E454C08}"/>
    <cellStyle name="Normal 14 5 3" xfId="6325" xr:uid="{00000000-0005-0000-0000-00007C0E0000}"/>
    <cellStyle name="Normal 14 5 3 2" xfId="14775" xr:uid="{7CF461A0-B067-45A0-BB1A-F6ECFC9E5DEF}"/>
    <cellStyle name="Normal 14 5 3 3" xfId="23222" xr:uid="{B53A66E6-9B41-4996-B6F8-88D6CEFCEB37}"/>
    <cellStyle name="Normal 14 5 3 4" xfId="31669" xr:uid="{13C4ECDF-B1B1-441A-94E5-2A0BE9D50278}"/>
    <cellStyle name="Normal 14 5 4" xfId="10557" xr:uid="{66B6CAD8-41D2-4F8A-B61D-80F6846B2B29}"/>
    <cellStyle name="Normal 14 5 5" xfId="19005" xr:uid="{521EA2BE-442C-4D56-8E4B-2D93E4FE803D}"/>
    <cellStyle name="Normal 14 5 6" xfId="27452" xr:uid="{26A9AB01-772A-49C5-806A-4B5347BE6D05}"/>
    <cellStyle name="Normal 14 6" xfId="2455" xr:uid="{00000000-0005-0000-0000-00007D0E0000}"/>
    <cellStyle name="Normal 14 6 2" xfId="6738" xr:uid="{00000000-0005-0000-0000-00007E0E0000}"/>
    <cellStyle name="Normal 14 6 2 2" xfId="15188" xr:uid="{8D0A3A9F-035C-4150-B3D8-99FECF867E7E}"/>
    <cellStyle name="Normal 14 6 2 3" xfId="23635" xr:uid="{A79ACEF8-56D7-41BF-9BA1-2B00797F85FA}"/>
    <cellStyle name="Normal 14 6 2 4" xfId="32082" xr:uid="{A484DB1A-3E2D-43DE-98CE-0D14E516C908}"/>
    <cellStyle name="Normal 14 6 3" xfId="10970" xr:uid="{8ECB5B70-72BB-451C-910F-BC05B741363B}"/>
    <cellStyle name="Normal 14 6 4" xfId="19418" xr:uid="{B0C8F7D3-E18E-4FE1-9F82-D13E654F8921}"/>
    <cellStyle name="Normal 14 6 5" xfId="27865" xr:uid="{6E722469-AA9D-4BB6-8123-ADFBBAD69C0F}"/>
    <cellStyle name="Normal 14 7" xfId="4672" xr:uid="{00000000-0005-0000-0000-00007F0E0000}"/>
    <cellStyle name="Normal 14 7 2" xfId="13122" xr:uid="{5C7E65B0-98AC-4924-A404-2B53A70675D7}"/>
    <cellStyle name="Normal 14 7 3" xfId="21569" xr:uid="{5310A4F8-B453-4850-92E7-79D06B6D3ED5}"/>
    <cellStyle name="Normal 14 7 4" xfId="30016" xr:uid="{C33DA210-9283-4536-BEFF-CEAE898B48F5}"/>
    <cellStyle name="Normal 14 8" xfId="8904" xr:uid="{AD86E16D-BB81-4C42-AAE1-6E2B9C656B66}"/>
    <cellStyle name="Normal 14 9" xfId="17352" xr:uid="{67CD9EEF-DC19-45B3-95B3-3806030F3FF6}"/>
    <cellStyle name="Normal 15" xfId="4496" xr:uid="{00000000-0005-0000-0000-0000800E0000}"/>
    <cellStyle name="Normal 15 2" xfId="12948" xr:uid="{D69F5AA6-D991-47A4-B154-D9CB488B0C27}"/>
    <cellStyle name="Normal 15 3" xfId="21395" xr:uid="{F4337000-7346-446A-97A0-B76E0CEDE92D}"/>
    <cellStyle name="Normal 15 4" xfId="29842" xr:uid="{7CF6F2E3-EFB4-4B08-9765-37A18CA7E886}"/>
    <cellStyle name="Normal 16" xfId="4500" xr:uid="{00000000-0005-0000-0000-0000810E0000}"/>
    <cellStyle name="Normal 16 2" xfId="8715" xr:uid="{00000000-0005-0000-0000-0000820E0000}"/>
    <cellStyle name="Normal 16 2 2" xfId="17165" xr:uid="{22891648-9DFC-47B8-8639-EB4C5C52A662}"/>
    <cellStyle name="Normal 16 2 3" xfId="25612" xr:uid="{9A0F0138-4054-4904-B6EF-12C2C60EAD4F}"/>
    <cellStyle name="Normal 16 2 4" xfId="34059" xr:uid="{6D60E54A-3324-4FDD-97D2-CDE2CF357C2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22E4A70C-304B-4669-B082-AF3162C1EE09}"/>
    <cellStyle name="Normal 16 3 2 2 2 2 3" xfId="25628" xr:uid="{059A2750-116A-40B5-B898-2A87D0C193B6}"/>
    <cellStyle name="Normal 16 3 2 2 2 2 4" xfId="34075" xr:uid="{DA49CD95-03A0-4568-9731-2D135097E39B}"/>
    <cellStyle name="Normal 16 3 2 2 2 3" xfId="17178" xr:uid="{B38DBDF9-19AB-4848-8CC1-1F76AB58181A}"/>
    <cellStyle name="Normal 16 3 2 2 2 4" xfId="25625" xr:uid="{B5BBDFE6-84DA-48F4-88CA-0855D5E7B711}"/>
    <cellStyle name="Normal 16 3 2 2 2 5" xfId="34072" xr:uid="{F7F7E3DB-A767-482F-89AE-5A705F4ABDB5}"/>
    <cellStyle name="Normal 16 3 2 2 3" xfId="17174" xr:uid="{D3C297AD-33D9-4C39-A506-C0049D9264C7}"/>
    <cellStyle name="Normal 16 3 2 2 4" xfId="25621" xr:uid="{4235F61D-B47F-4C88-9DC6-2EDEF2AABBDE}"/>
    <cellStyle name="Normal 16 3 2 2 5" xfId="34068" xr:uid="{950D233A-D2F2-46AD-98B3-0114F0452B81}"/>
    <cellStyle name="Normal 16 3 2 3" xfId="17171" xr:uid="{3E4DCEBC-26F0-4F3C-9F09-B945FCFC2FDB}"/>
    <cellStyle name="Normal 16 3 2 4" xfId="25618" xr:uid="{E23C5787-02F4-4F8F-A655-25BF040CDF4C}"/>
    <cellStyle name="Normal 16 3 2 5" xfId="34065" xr:uid="{C7B9A92E-A04E-4BA1-BEEA-C9C47568F2B8}"/>
    <cellStyle name="Normal 16 3 3" xfId="17168" xr:uid="{752022FB-DFC0-4E3B-947C-4EA63425BA94}"/>
    <cellStyle name="Normal 16 3 4" xfId="25615" xr:uid="{D01BC758-6130-4B2A-BDB3-43CD75618224}"/>
    <cellStyle name="Normal 16 3 5" xfId="34062" xr:uid="{44801194-D618-4303-8AD6-3594A87F659B}"/>
    <cellStyle name="Normal 16 4" xfId="12951" xr:uid="{08046902-B291-47BA-B0CF-F1669AB91D10}"/>
    <cellStyle name="Normal 16 5" xfId="21398" xr:uid="{C9DDC0BF-D05D-445C-943F-67155BE39D8A}"/>
    <cellStyle name="Normal 16 6" xfId="29845" xr:uid="{FED5B395-A72E-43D5-9C62-5EDA21E3EEBD}"/>
    <cellStyle name="Normal 17" xfId="8728" xr:uid="{3FF0972C-833B-4475-99D8-1A6907499E71}"/>
    <cellStyle name="Normal 17 2" xfId="17177" xr:uid="{36F941A2-DBBA-48C8-B01D-01C095D325DB}"/>
    <cellStyle name="Normal 17 3" xfId="25624" xr:uid="{B1AA3648-7ACB-4154-A075-7F5EEB1BE7EB}"/>
    <cellStyle name="Normal 17 4" xfId="34071" xr:uid="{2988F9CB-29BA-4BDE-A816-5E5D9BE1F9B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2AE0626D-5856-4B83-A163-0C389726A504}"/>
    <cellStyle name="Normal 2 4 2 10 2 2 3" xfId="25368" xr:uid="{9FD0F1E0-D8CD-4044-BDD4-3449CC167797}"/>
    <cellStyle name="Normal 2 4 2 10 2 2 4" xfId="33815" xr:uid="{093345F0-7523-4A39-A84D-17791102CAEC}"/>
    <cellStyle name="Normal 2 4 2 10 2 3" xfId="12703" xr:uid="{D00DBFC5-40F4-4299-8878-01C6ADE59F6B}"/>
    <cellStyle name="Normal 2 4 2 10 2 4" xfId="21151" xr:uid="{51451E59-2FDB-4D45-8CD4-D38B0D191555}"/>
    <cellStyle name="Normal 2 4 2 10 2 5" xfId="29598" xr:uid="{7FE530C0-7450-40C7-95E7-3EFE30929BF7}"/>
    <cellStyle name="Normal 2 4 2 10 3" xfId="6326" xr:uid="{00000000-0005-0000-0000-0000910E0000}"/>
    <cellStyle name="Normal 2 4 2 10 3 2" xfId="14776" xr:uid="{15DB172F-39EB-46FE-8877-38825C19229D}"/>
    <cellStyle name="Normal 2 4 2 10 3 3" xfId="23223" xr:uid="{5A55CC10-87E5-4547-9720-B463D8C26820}"/>
    <cellStyle name="Normal 2 4 2 10 3 4" xfId="31670" xr:uid="{6C927471-0B8E-46AC-A4C1-8AF875B792E1}"/>
    <cellStyle name="Normal 2 4 2 10 4" xfId="10558" xr:uid="{CA34DAF9-194B-4EEB-B832-2A093B1F4E68}"/>
    <cellStyle name="Normal 2 4 2 10 5" xfId="19006" xr:uid="{83A13BE3-5328-43F0-A968-7F5E48E87B9A}"/>
    <cellStyle name="Normal 2 4 2 10 6" xfId="27453" xr:uid="{9280ABDC-8D70-48A6-A8F5-560F52697699}"/>
    <cellStyle name="Normal 2 4 2 11" xfId="2456" xr:uid="{00000000-0005-0000-0000-0000920E0000}"/>
    <cellStyle name="Normal 2 4 2 11 2" xfId="6739" xr:uid="{00000000-0005-0000-0000-0000930E0000}"/>
    <cellStyle name="Normal 2 4 2 11 2 2" xfId="15189" xr:uid="{56398F26-8AA4-4812-87BA-9B1C20CD31D2}"/>
    <cellStyle name="Normal 2 4 2 11 2 3" xfId="23636" xr:uid="{82B474DB-A642-49FE-AB09-65B39A508277}"/>
    <cellStyle name="Normal 2 4 2 11 2 4" xfId="32083" xr:uid="{BD1D3037-F479-4083-937E-CF0D9D2E9D06}"/>
    <cellStyle name="Normal 2 4 2 11 3" xfId="10971" xr:uid="{912BC2F9-7B95-49F0-B96A-B707DE2BE463}"/>
    <cellStyle name="Normal 2 4 2 11 4" xfId="19419" xr:uid="{4F523D0D-48D5-4BAF-8A77-DE231082EC43}"/>
    <cellStyle name="Normal 2 4 2 11 5" xfId="27866" xr:uid="{DDA1BCC9-0495-420F-9B58-871A79B83A75}"/>
    <cellStyle name="Normal 2 4 2 12" xfId="4673" xr:uid="{00000000-0005-0000-0000-0000940E0000}"/>
    <cellStyle name="Normal 2 4 2 12 2" xfId="13123" xr:uid="{8861DEBA-1192-40B3-A8E6-F11AED07D5F4}"/>
    <cellStyle name="Normal 2 4 2 12 3" xfId="21570" xr:uid="{E935290A-A663-4B78-9C79-A73A6FB479DF}"/>
    <cellStyle name="Normal 2 4 2 12 4" xfId="30017" xr:uid="{B046374E-2660-4E6B-B104-5729C437EB86}"/>
    <cellStyle name="Normal 2 4 2 13" xfId="8905" xr:uid="{49DE2CB7-EEEE-4B21-98A3-FE1011408A80}"/>
    <cellStyle name="Normal 2 4 2 14" xfId="17353" xr:uid="{69CF4FFE-FDC0-4C43-9FD1-ACC13CCC675B}"/>
    <cellStyle name="Normal 2 4 2 15" xfId="25800" xr:uid="{32386C70-0ED1-481B-96E4-C59BC0B94347}"/>
    <cellStyle name="Normal 2 4 2 2" xfId="280" xr:uid="{00000000-0005-0000-0000-0000950E0000}"/>
    <cellStyle name="Normal 2 4 2 3" xfId="281" xr:uid="{00000000-0005-0000-0000-0000960E0000}"/>
    <cellStyle name="Normal 2 4 2 3 10" xfId="4674" xr:uid="{00000000-0005-0000-0000-0000970E0000}"/>
    <cellStyle name="Normal 2 4 2 3 10 2" xfId="13124" xr:uid="{B72A694D-FB27-4794-98D0-B019D93BA000}"/>
    <cellStyle name="Normal 2 4 2 3 10 3" xfId="21571" xr:uid="{AD047398-FDB4-4E85-B34C-D0F724E3D4C0}"/>
    <cellStyle name="Normal 2 4 2 3 10 4" xfId="30018" xr:uid="{61D1F11B-0E8B-4962-9CB3-A583521053DF}"/>
    <cellStyle name="Normal 2 4 2 3 11" xfId="8906" xr:uid="{AEE96700-5F70-4CA1-9E92-48654132A895}"/>
    <cellStyle name="Normal 2 4 2 3 12" xfId="17354" xr:uid="{7C20BF16-D89B-456C-B211-5451F544DEE6}"/>
    <cellStyle name="Normal 2 4 2 3 13" xfId="25801" xr:uid="{22CB07F8-8AE5-4689-A7C5-EE789F209806}"/>
    <cellStyle name="Normal 2 4 2 3 2" xfId="282" xr:uid="{00000000-0005-0000-0000-0000980E0000}"/>
    <cellStyle name="Normal 2 4 2 3 2 10" xfId="8907" xr:uid="{96554475-A60C-463D-978F-579255EE6F09}"/>
    <cellStyle name="Normal 2 4 2 3 2 11" xfId="17355" xr:uid="{ED5107F7-E08C-412F-9B69-14210C38A93A}"/>
    <cellStyle name="Normal 2 4 2 3 2 12" xfId="25802" xr:uid="{2E4F4F76-3C83-43C2-AD23-052CD989F4B8}"/>
    <cellStyle name="Normal 2 4 2 3 2 2" xfId="283" xr:uid="{00000000-0005-0000-0000-0000990E0000}"/>
    <cellStyle name="Normal 2 4 2 3 2 2 10" xfId="17356" xr:uid="{1E078427-23F2-46CE-BD21-1B78A301C3FF}"/>
    <cellStyle name="Normal 2 4 2 3 2 2 11" xfId="25803" xr:uid="{F7B3D9A5-E54D-4595-8027-6EA977D1ACA7}"/>
    <cellStyle name="Normal 2 4 2 3 2 2 2" xfId="284" xr:uid="{00000000-0005-0000-0000-00009A0E0000}"/>
    <cellStyle name="Normal 2 4 2 3 2 2 2 10" xfId="25804" xr:uid="{BDC81008-7608-4A0E-BAE6-B463D1BDD498}"/>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2B257D13-D84A-47B3-940C-C5B7A0CC68F0}"/>
    <cellStyle name="Normal 2 4 2 3 2 2 2 2 2 2 3" xfId="24133" xr:uid="{18B96C51-714E-48DC-B325-A1122DA7ACCA}"/>
    <cellStyle name="Normal 2 4 2 3 2 2 2 2 2 2 4" xfId="32580" xr:uid="{2A5AC44B-C7E4-41E0-BD80-61E53AA24167}"/>
    <cellStyle name="Normal 2 4 2 3 2 2 2 2 2 3" xfId="11468" xr:uid="{525C225F-D7EB-4821-825E-81E19598BBA5}"/>
    <cellStyle name="Normal 2 4 2 3 2 2 2 2 2 4" xfId="19916" xr:uid="{5B0054B5-FC78-444C-AC57-3AEEB9272B83}"/>
    <cellStyle name="Normal 2 4 2 3 2 2 2 2 2 5" xfId="28363" xr:uid="{1B7D0608-E74B-4880-86CE-7068B480A413}"/>
    <cellStyle name="Normal 2 4 2 3 2 2 2 2 3" xfId="5091" xr:uid="{00000000-0005-0000-0000-00009E0E0000}"/>
    <cellStyle name="Normal 2 4 2 3 2 2 2 2 3 2" xfId="13541" xr:uid="{55363C2C-C312-47C7-BE96-93F93482967A}"/>
    <cellStyle name="Normal 2 4 2 3 2 2 2 2 3 3" xfId="21988" xr:uid="{21E258F4-3436-4B9C-9910-138C423F5907}"/>
    <cellStyle name="Normal 2 4 2 3 2 2 2 2 3 4" xfId="30435" xr:uid="{C5E3DAB0-405A-4B7C-A4FA-8CC2EA7990ED}"/>
    <cellStyle name="Normal 2 4 2 3 2 2 2 2 4" xfId="9323" xr:uid="{A7D7BA69-8814-4801-8747-5B1C4A71C8CD}"/>
    <cellStyle name="Normal 2 4 2 3 2 2 2 2 5" xfId="17771" xr:uid="{CFED1136-430E-46CA-AF2D-E2FC312C12BF}"/>
    <cellStyle name="Normal 2 4 2 3 2 2 2 2 6" xfId="26218" xr:uid="{378287A6-A915-4C4B-ACF8-AB043F77A0CE}"/>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8DC93D92-67CC-4F4F-B7DF-D4C904B1F9F3}"/>
    <cellStyle name="Normal 2 4 2 3 2 2 2 3 2 2 3" xfId="24546" xr:uid="{4AB42C37-3A8B-45B5-8D39-2A372AD36148}"/>
    <cellStyle name="Normal 2 4 2 3 2 2 2 3 2 2 4" xfId="32993" xr:uid="{0F65FCF4-E45A-404D-99B5-2BA629C3AD24}"/>
    <cellStyle name="Normal 2 4 2 3 2 2 2 3 2 3" xfId="11881" xr:uid="{CD81EA6B-C137-4F9F-AC67-9A3CA9E4CE40}"/>
    <cellStyle name="Normal 2 4 2 3 2 2 2 3 2 4" xfId="20329" xr:uid="{C428C239-F9CA-4348-B9CB-5FD00CF898EE}"/>
    <cellStyle name="Normal 2 4 2 3 2 2 2 3 2 5" xfId="28776" xr:uid="{C3290DD5-7723-4304-AA22-FCCDE008D9E9}"/>
    <cellStyle name="Normal 2 4 2 3 2 2 2 3 3" xfId="5504" xr:uid="{00000000-0005-0000-0000-0000A20E0000}"/>
    <cellStyle name="Normal 2 4 2 3 2 2 2 3 3 2" xfId="13954" xr:uid="{136DC831-4ED2-4940-A724-2134331EE5B2}"/>
    <cellStyle name="Normal 2 4 2 3 2 2 2 3 3 3" xfId="22401" xr:uid="{A4E7D8E6-3DD0-4750-9D72-CED99EACD7E1}"/>
    <cellStyle name="Normal 2 4 2 3 2 2 2 3 3 4" xfId="30848" xr:uid="{DDAC52F1-0B76-46EC-918F-17C6A7F760B2}"/>
    <cellStyle name="Normal 2 4 2 3 2 2 2 3 4" xfId="9736" xr:uid="{60D102CF-845F-4707-902C-9148EC5A5965}"/>
    <cellStyle name="Normal 2 4 2 3 2 2 2 3 5" xfId="18184" xr:uid="{5BFC3BCA-E960-4B46-BFDF-D4703295DC33}"/>
    <cellStyle name="Normal 2 4 2 3 2 2 2 3 6" xfId="26631" xr:uid="{84AA9633-1F34-4CEF-92A5-9298A4963F25}"/>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9E5FEDA6-CC54-499C-B4C7-5B51652E7F30}"/>
    <cellStyle name="Normal 2 4 2 3 2 2 2 4 2 2 3" xfId="24959" xr:uid="{EAE86739-337E-4B08-977C-DB165A5E0891}"/>
    <cellStyle name="Normal 2 4 2 3 2 2 2 4 2 2 4" xfId="33406" xr:uid="{431DF7C1-D46E-4BB2-B066-B3F355AAE6E2}"/>
    <cellStyle name="Normal 2 4 2 3 2 2 2 4 2 3" xfId="12294" xr:uid="{9BAD789C-4EEC-468A-A757-F23F37283198}"/>
    <cellStyle name="Normal 2 4 2 3 2 2 2 4 2 4" xfId="20742" xr:uid="{A5C545E0-9DCA-4A44-A128-F8434829162E}"/>
    <cellStyle name="Normal 2 4 2 3 2 2 2 4 2 5" xfId="29189" xr:uid="{627A8A24-E024-408A-A6DE-991C21D6ECEC}"/>
    <cellStyle name="Normal 2 4 2 3 2 2 2 4 3" xfId="5917" xr:uid="{00000000-0005-0000-0000-0000A60E0000}"/>
    <cellStyle name="Normal 2 4 2 3 2 2 2 4 3 2" xfId="14367" xr:uid="{9988D35A-48BF-473F-90D5-128C3DDEE19F}"/>
    <cellStyle name="Normal 2 4 2 3 2 2 2 4 3 3" xfId="22814" xr:uid="{C182DB91-213F-4398-8B23-49B4B21CC146}"/>
    <cellStyle name="Normal 2 4 2 3 2 2 2 4 3 4" xfId="31261" xr:uid="{E0814603-11CF-44B7-B023-2E2B1C3DE351}"/>
    <cellStyle name="Normal 2 4 2 3 2 2 2 4 4" xfId="10149" xr:uid="{DF0F9923-A811-4527-BC22-D03F69B69B3A}"/>
    <cellStyle name="Normal 2 4 2 3 2 2 2 4 5" xfId="18597" xr:uid="{D6B2E62A-2D5D-418B-B492-846044DBD520}"/>
    <cellStyle name="Normal 2 4 2 3 2 2 2 4 6" xfId="27044" xr:uid="{3D2ED458-6DD7-4584-822A-7FE8039F57A5}"/>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F2D989FE-CD38-4A03-A130-3C21297B6660}"/>
    <cellStyle name="Normal 2 4 2 3 2 2 2 5 2 2 3" xfId="25372" xr:uid="{12933845-D1FD-4F59-A890-96BD15514A90}"/>
    <cellStyle name="Normal 2 4 2 3 2 2 2 5 2 2 4" xfId="33819" xr:uid="{3A925DDB-CB09-4779-8BC1-0D82168D836B}"/>
    <cellStyle name="Normal 2 4 2 3 2 2 2 5 2 3" xfId="12707" xr:uid="{385762F6-52DC-4400-B416-7A94F277452E}"/>
    <cellStyle name="Normal 2 4 2 3 2 2 2 5 2 4" xfId="21155" xr:uid="{C746C214-B972-4D8A-9F5C-D967D3C680B3}"/>
    <cellStyle name="Normal 2 4 2 3 2 2 2 5 2 5" xfId="29602" xr:uid="{CE9F99C1-1133-48D6-8385-3B9929D779F4}"/>
    <cellStyle name="Normal 2 4 2 3 2 2 2 5 3" xfId="6330" xr:uid="{00000000-0005-0000-0000-0000AA0E0000}"/>
    <cellStyle name="Normal 2 4 2 3 2 2 2 5 3 2" xfId="14780" xr:uid="{6CE8D48B-20B1-4976-A064-C943B73F9B76}"/>
    <cellStyle name="Normal 2 4 2 3 2 2 2 5 3 3" xfId="23227" xr:uid="{BF1624F0-588A-4214-A69B-869E9C5BA8B6}"/>
    <cellStyle name="Normal 2 4 2 3 2 2 2 5 3 4" xfId="31674" xr:uid="{B2274487-D26E-488E-86FA-461C8AD11726}"/>
    <cellStyle name="Normal 2 4 2 3 2 2 2 5 4" xfId="10562" xr:uid="{801A74EB-6AFA-4E7D-8492-F284489661AB}"/>
    <cellStyle name="Normal 2 4 2 3 2 2 2 5 5" xfId="19010" xr:uid="{CC283005-2713-40AF-96A7-23482B4151F9}"/>
    <cellStyle name="Normal 2 4 2 3 2 2 2 5 6" xfId="27457" xr:uid="{672DBD9B-17E1-473D-A7F0-7421C7079AE6}"/>
    <cellStyle name="Normal 2 4 2 3 2 2 2 6" xfId="2460" xr:uid="{00000000-0005-0000-0000-0000AB0E0000}"/>
    <cellStyle name="Normal 2 4 2 3 2 2 2 6 2" xfId="6743" xr:uid="{00000000-0005-0000-0000-0000AC0E0000}"/>
    <cellStyle name="Normal 2 4 2 3 2 2 2 6 2 2" xfId="15193" xr:uid="{519FE349-FC22-4AB6-9AA6-AE9E76ADDADF}"/>
    <cellStyle name="Normal 2 4 2 3 2 2 2 6 2 3" xfId="23640" xr:uid="{E1B3CFD0-6778-42A1-B6EB-547E8646436A}"/>
    <cellStyle name="Normal 2 4 2 3 2 2 2 6 2 4" xfId="32087" xr:uid="{5F26AD3A-775B-45C8-B897-01D1880C74D1}"/>
    <cellStyle name="Normal 2 4 2 3 2 2 2 6 3" xfId="10975" xr:uid="{C8757107-04FF-4852-8B11-167380C96F58}"/>
    <cellStyle name="Normal 2 4 2 3 2 2 2 6 4" xfId="19423" xr:uid="{2B10BB13-8CB0-44EF-A7B7-719296852D26}"/>
    <cellStyle name="Normal 2 4 2 3 2 2 2 6 5" xfId="27870" xr:uid="{71F476D3-4A7C-4841-B3A9-57EB6DE0FF64}"/>
    <cellStyle name="Normal 2 4 2 3 2 2 2 7" xfId="4677" xr:uid="{00000000-0005-0000-0000-0000AD0E0000}"/>
    <cellStyle name="Normal 2 4 2 3 2 2 2 7 2" xfId="13127" xr:uid="{6C50170D-01FE-487D-90A8-84A2B0F76C81}"/>
    <cellStyle name="Normal 2 4 2 3 2 2 2 7 3" xfId="21574" xr:uid="{FB8B47CE-D442-465D-AD1A-DAE346CEDA15}"/>
    <cellStyle name="Normal 2 4 2 3 2 2 2 7 4" xfId="30021" xr:uid="{C59277F9-1160-440B-ABDE-7D5F2C9DC721}"/>
    <cellStyle name="Normal 2 4 2 3 2 2 2 8" xfId="8909" xr:uid="{986F2641-96E8-488C-9DE3-330ABF557F30}"/>
    <cellStyle name="Normal 2 4 2 3 2 2 2 9" xfId="17357" xr:uid="{8D2B9495-CD27-4605-9231-5C762A0DFA1D}"/>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1C832A04-9AB2-4C46-8DE8-A7B26ACBA516}"/>
    <cellStyle name="Normal 2 4 2 3 2 2 3 2 2 3" xfId="24132" xr:uid="{2D8638D2-B9EC-4EE4-B5B0-73DCA0F0A5BD}"/>
    <cellStyle name="Normal 2 4 2 3 2 2 3 2 2 4" xfId="32579" xr:uid="{A95D6802-0514-490F-80C1-0B5518B887E6}"/>
    <cellStyle name="Normal 2 4 2 3 2 2 3 2 3" xfId="11467" xr:uid="{7484EAB9-4867-4328-B5E3-BB02013B6D22}"/>
    <cellStyle name="Normal 2 4 2 3 2 2 3 2 4" xfId="19915" xr:uid="{E1804DE3-0BBD-4E39-A352-1C1F3F93DA3A}"/>
    <cellStyle name="Normal 2 4 2 3 2 2 3 2 5" xfId="28362" xr:uid="{2413A4BC-2D0E-4FE5-98A1-08E70B828239}"/>
    <cellStyle name="Normal 2 4 2 3 2 2 3 3" xfId="5090" xr:uid="{00000000-0005-0000-0000-0000B10E0000}"/>
    <cellStyle name="Normal 2 4 2 3 2 2 3 3 2" xfId="13540" xr:uid="{9BE49796-BCA5-4468-802F-E1242D2C8E61}"/>
    <cellStyle name="Normal 2 4 2 3 2 2 3 3 3" xfId="21987" xr:uid="{23458B98-E8F1-4154-86CA-1A00F9BC99DF}"/>
    <cellStyle name="Normal 2 4 2 3 2 2 3 3 4" xfId="30434" xr:uid="{57E2DA65-7AF1-4DC3-B730-990781BCC09C}"/>
    <cellStyle name="Normal 2 4 2 3 2 2 3 4" xfId="9322" xr:uid="{3AA9519E-55A3-4EB0-B6FF-B2F6779E6296}"/>
    <cellStyle name="Normal 2 4 2 3 2 2 3 5" xfId="17770" xr:uid="{8A8130B5-5874-4AAF-BCBB-CA88FF0E456F}"/>
    <cellStyle name="Normal 2 4 2 3 2 2 3 6" xfId="26217" xr:uid="{45B71CF7-CE79-41B9-ADBA-B48D8D8CD617}"/>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8FE8ED26-9AF6-4A83-B89C-48D37D3B0BA5}"/>
    <cellStyle name="Normal 2 4 2 3 2 2 4 2 2 3" xfId="24545" xr:uid="{7877E2C4-9909-422F-8D0B-8E61E3107D57}"/>
    <cellStyle name="Normal 2 4 2 3 2 2 4 2 2 4" xfId="32992" xr:uid="{E3716C10-20ED-4B68-A448-CACB41632EC2}"/>
    <cellStyle name="Normal 2 4 2 3 2 2 4 2 3" xfId="11880" xr:uid="{CB6900CF-38BF-45F4-975B-F655B741ACF9}"/>
    <cellStyle name="Normal 2 4 2 3 2 2 4 2 4" xfId="20328" xr:uid="{F09E13EF-7783-4E2D-8F16-0D88299880FA}"/>
    <cellStyle name="Normal 2 4 2 3 2 2 4 2 5" xfId="28775" xr:uid="{C74A5F30-B4F2-4F99-896C-8A9EDECEB156}"/>
    <cellStyle name="Normal 2 4 2 3 2 2 4 3" xfId="5503" xr:uid="{00000000-0005-0000-0000-0000B50E0000}"/>
    <cellStyle name="Normal 2 4 2 3 2 2 4 3 2" xfId="13953" xr:uid="{282EEB1D-61E1-4BDA-8302-C673AB56CB3E}"/>
    <cellStyle name="Normal 2 4 2 3 2 2 4 3 3" xfId="22400" xr:uid="{29C726C8-2A53-4282-82CA-584434B86E35}"/>
    <cellStyle name="Normal 2 4 2 3 2 2 4 3 4" xfId="30847" xr:uid="{07044055-186F-42FC-A1AA-BEE9BA8B6F3A}"/>
    <cellStyle name="Normal 2 4 2 3 2 2 4 4" xfId="9735" xr:uid="{1ADBEFD4-CE0A-4DA0-AD50-A5AD0FF6A402}"/>
    <cellStyle name="Normal 2 4 2 3 2 2 4 5" xfId="18183" xr:uid="{CCFA7B78-2A45-4F37-BCEA-9A524AA72AC4}"/>
    <cellStyle name="Normal 2 4 2 3 2 2 4 6" xfId="26630" xr:uid="{1465DA2B-9848-4192-BDFC-EF25F7F5B807}"/>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F7F2A23F-285D-4583-93D9-B6FE3E908B2E}"/>
    <cellStyle name="Normal 2 4 2 3 2 2 5 2 2 3" xfId="24958" xr:uid="{A49E9EA3-1717-403B-B7E1-232F0E0098FE}"/>
    <cellStyle name="Normal 2 4 2 3 2 2 5 2 2 4" xfId="33405" xr:uid="{0EC0AA89-F36C-4E38-9096-2179347D0D29}"/>
    <cellStyle name="Normal 2 4 2 3 2 2 5 2 3" xfId="12293" xr:uid="{15B1235F-E038-4F30-AF2E-5FB31F179E55}"/>
    <cellStyle name="Normal 2 4 2 3 2 2 5 2 4" xfId="20741" xr:uid="{6013D7B2-F673-4590-A465-C37C3E660A61}"/>
    <cellStyle name="Normal 2 4 2 3 2 2 5 2 5" xfId="29188" xr:uid="{2A039424-A09C-44B5-8A97-F804F0B80D01}"/>
    <cellStyle name="Normal 2 4 2 3 2 2 5 3" xfId="5916" xr:uid="{00000000-0005-0000-0000-0000B90E0000}"/>
    <cellStyle name="Normal 2 4 2 3 2 2 5 3 2" xfId="14366" xr:uid="{7CB4A6B7-B6E2-4D26-AC86-6227438C116C}"/>
    <cellStyle name="Normal 2 4 2 3 2 2 5 3 3" xfId="22813" xr:uid="{94103450-01EE-4AD2-919C-6E9B479B58BC}"/>
    <cellStyle name="Normal 2 4 2 3 2 2 5 3 4" xfId="31260" xr:uid="{609EA953-1646-42D7-A323-255C3F4E81D1}"/>
    <cellStyle name="Normal 2 4 2 3 2 2 5 4" xfId="10148" xr:uid="{1515F051-D4F5-4CDF-B343-EB21580CA492}"/>
    <cellStyle name="Normal 2 4 2 3 2 2 5 5" xfId="18596" xr:uid="{CCBE8C00-917C-4983-BB41-7E2B0B580227}"/>
    <cellStyle name="Normal 2 4 2 3 2 2 5 6" xfId="27043" xr:uid="{48823663-31B3-45AC-9E4E-DCAF59DBC988}"/>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E66D3A55-4B32-4A5D-9AA1-C4B8FEB7D11C}"/>
    <cellStyle name="Normal 2 4 2 3 2 2 6 2 2 3" xfId="25371" xr:uid="{BADEE5E5-C543-4866-ABEB-14888AF22FD3}"/>
    <cellStyle name="Normal 2 4 2 3 2 2 6 2 2 4" xfId="33818" xr:uid="{FB678583-9D63-45D1-95D4-DE7A53C0F1C4}"/>
    <cellStyle name="Normal 2 4 2 3 2 2 6 2 3" xfId="12706" xr:uid="{5C485D2E-02B0-410E-B4E0-0ADB3C4E84A0}"/>
    <cellStyle name="Normal 2 4 2 3 2 2 6 2 4" xfId="21154" xr:uid="{622D9515-B00E-4C88-9DC5-710213F2AB0C}"/>
    <cellStyle name="Normal 2 4 2 3 2 2 6 2 5" xfId="29601" xr:uid="{5FE9A7E6-13FB-450D-8B5F-9E829A6DA4A1}"/>
    <cellStyle name="Normal 2 4 2 3 2 2 6 3" xfId="6329" xr:uid="{00000000-0005-0000-0000-0000BD0E0000}"/>
    <cellStyle name="Normal 2 4 2 3 2 2 6 3 2" xfId="14779" xr:uid="{D9E514D2-53CF-4832-9F63-1BB83BD9AE17}"/>
    <cellStyle name="Normal 2 4 2 3 2 2 6 3 3" xfId="23226" xr:uid="{79104264-CC70-4E58-B82D-904A413F84BD}"/>
    <cellStyle name="Normal 2 4 2 3 2 2 6 3 4" xfId="31673" xr:uid="{D150614A-0462-45A1-947E-4110D15E3811}"/>
    <cellStyle name="Normal 2 4 2 3 2 2 6 4" xfId="10561" xr:uid="{C9C01787-2341-4B46-B96E-E1C42AFEB1E8}"/>
    <cellStyle name="Normal 2 4 2 3 2 2 6 5" xfId="19009" xr:uid="{A23B9B9E-62EC-497F-B3C2-0CF232302642}"/>
    <cellStyle name="Normal 2 4 2 3 2 2 6 6" xfId="27456" xr:uid="{C3583565-72F7-4D01-BD2C-D67B2200662C}"/>
    <cellStyle name="Normal 2 4 2 3 2 2 7" xfId="2459" xr:uid="{00000000-0005-0000-0000-0000BE0E0000}"/>
    <cellStyle name="Normal 2 4 2 3 2 2 7 2" xfId="6742" xr:uid="{00000000-0005-0000-0000-0000BF0E0000}"/>
    <cellStyle name="Normal 2 4 2 3 2 2 7 2 2" xfId="15192" xr:uid="{EC5236CB-649F-4A63-9B58-973684F1A060}"/>
    <cellStyle name="Normal 2 4 2 3 2 2 7 2 3" xfId="23639" xr:uid="{2587BDE7-7392-41E0-A5B2-21F34DF0405F}"/>
    <cellStyle name="Normal 2 4 2 3 2 2 7 2 4" xfId="32086" xr:uid="{9FA2605E-2960-48D5-88E7-9FB59B07E3AE}"/>
    <cellStyle name="Normal 2 4 2 3 2 2 7 3" xfId="10974" xr:uid="{96B14B7C-C198-4845-9538-FC4B797D5E4F}"/>
    <cellStyle name="Normal 2 4 2 3 2 2 7 4" xfId="19422" xr:uid="{459950F2-77D6-4E1A-B51B-7DD4D0EC40D0}"/>
    <cellStyle name="Normal 2 4 2 3 2 2 7 5" xfId="27869" xr:uid="{B0783EB0-0244-4AA4-9698-079466130032}"/>
    <cellStyle name="Normal 2 4 2 3 2 2 8" xfId="4676" xr:uid="{00000000-0005-0000-0000-0000C00E0000}"/>
    <cellStyle name="Normal 2 4 2 3 2 2 8 2" xfId="13126" xr:uid="{FF54F7D1-0F23-4866-91EB-E2429CFB7A33}"/>
    <cellStyle name="Normal 2 4 2 3 2 2 8 3" xfId="21573" xr:uid="{ED8A88F5-C515-4180-9EC2-069C9BF1E54E}"/>
    <cellStyle name="Normal 2 4 2 3 2 2 8 4" xfId="30020" xr:uid="{CD1D5584-E3B4-40AA-B13E-C1D4677DFD26}"/>
    <cellStyle name="Normal 2 4 2 3 2 2 9" xfId="8908" xr:uid="{0214E3C5-F9AC-43CC-A7FA-902BFB3D1AA8}"/>
    <cellStyle name="Normal 2 4 2 3 2 3" xfId="285" xr:uid="{00000000-0005-0000-0000-0000C10E0000}"/>
    <cellStyle name="Normal 2 4 2 3 2 3 10" xfId="25805" xr:uid="{C1DC193C-332D-4427-A25D-CFABCFD58497}"/>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0C66CC67-5B03-4786-86FE-AE0185BD7381}"/>
    <cellStyle name="Normal 2 4 2 3 2 3 2 2 2 3" xfId="24134" xr:uid="{A640196A-884F-4586-8D9C-CBD642965743}"/>
    <cellStyle name="Normal 2 4 2 3 2 3 2 2 2 4" xfId="32581" xr:uid="{48B21765-70DE-4CA5-A0D3-0EFFCECA69C8}"/>
    <cellStyle name="Normal 2 4 2 3 2 3 2 2 3" xfId="11469" xr:uid="{83F9C5A2-0219-4CE4-AEDD-9A1B09004DC7}"/>
    <cellStyle name="Normal 2 4 2 3 2 3 2 2 4" xfId="19917" xr:uid="{92D8C9F9-31B0-47D2-99E1-58BFF9E434D2}"/>
    <cellStyle name="Normal 2 4 2 3 2 3 2 2 5" xfId="28364" xr:uid="{3BC70C86-3032-4EDE-BE95-D5999A1E2EDE}"/>
    <cellStyle name="Normal 2 4 2 3 2 3 2 3" xfId="5092" xr:uid="{00000000-0005-0000-0000-0000C50E0000}"/>
    <cellStyle name="Normal 2 4 2 3 2 3 2 3 2" xfId="13542" xr:uid="{203801E2-0826-43A2-8912-6FDF5940C8A2}"/>
    <cellStyle name="Normal 2 4 2 3 2 3 2 3 3" xfId="21989" xr:uid="{365CEC15-2F37-4221-943D-EBC315EB16BD}"/>
    <cellStyle name="Normal 2 4 2 3 2 3 2 3 4" xfId="30436" xr:uid="{0F129F0C-9902-44A0-A3AE-0376788C7B60}"/>
    <cellStyle name="Normal 2 4 2 3 2 3 2 4" xfId="9324" xr:uid="{6B4C0C0A-5DFF-408F-8452-7D1876AB0761}"/>
    <cellStyle name="Normal 2 4 2 3 2 3 2 5" xfId="17772" xr:uid="{E3718531-77FB-4382-8B7C-B964371FD436}"/>
    <cellStyle name="Normal 2 4 2 3 2 3 2 6" xfId="26219" xr:uid="{1C6360BB-A3CD-4F10-A0F1-F2C59FA28FEB}"/>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772EDC6D-940B-448F-A29B-6A37BCA2E3FB}"/>
    <cellStyle name="Normal 2 4 2 3 2 3 3 2 2 3" xfId="24547" xr:uid="{7757AAB1-1DC5-4C71-9EE9-DC3DDF3FF5C0}"/>
    <cellStyle name="Normal 2 4 2 3 2 3 3 2 2 4" xfId="32994" xr:uid="{53A5F694-26F0-42C1-BCA5-0CCB70C88E8B}"/>
    <cellStyle name="Normal 2 4 2 3 2 3 3 2 3" xfId="11882" xr:uid="{24BD046E-B57E-47B4-834D-B1C46CBF73F9}"/>
    <cellStyle name="Normal 2 4 2 3 2 3 3 2 4" xfId="20330" xr:uid="{63227BF4-DB8C-4C4F-89D1-9F1B1B9E41EA}"/>
    <cellStyle name="Normal 2 4 2 3 2 3 3 2 5" xfId="28777" xr:uid="{B19BCB81-3444-4314-889B-4531F811ACF0}"/>
    <cellStyle name="Normal 2 4 2 3 2 3 3 3" xfId="5505" xr:uid="{00000000-0005-0000-0000-0000C90E0000}"/>
    <cellStyle name="Normal 2 4 2 3 2 3 3 3 2" xfId="13955" xr:uid="{86BA2DC4-BD35-4A43-9D2A-D81CD25E4EA6}"/>
    <cellStyle name="Normal 2 4 2 3 2 3 3 3 3" xfId="22402" xr:uid="{814CB5C5-7896-4459-AD6E-071B6101C18E}"/>
    <cellStyle name="Normal 2 4 2 3 2 3 3 3 4" xfId="30849" xr:uid="{0F4FC871-EAA9-4C0A-A3B7-9F4CEACBD753}"/>
    <cellStyle name="Normal 2 4 2 3 2 3 3 4" xfId="9737" xr:uid="{D88A5B6B-7581-4F72-9289-21F66D9BCAC7}"/>
    <cellStyle name="Normal 2 4 2 3 2 3 3 5" xfId="18185" xr:uid="{A077A053-2116-4D0F-8C5A-BD72A12EB2B3}"/>
    <cellStyle name="Normal 2 4 2 3 2 3 3 6" xfId="26632" xr:uid="{4E56E44E-DD58-41D2-83DA-13767B701D18}"/>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9E64E3B4-7A32-4088-810C-0485FD9DDFD1}"/>
    <cellStyle name="Normal 2 4 2 3 2 3 4 2 2 3" xfId="24960" xr:uid="{986DA2C0-A1D0-49B8-B3DF-513D1F42E77E}"/>
    <cellStyle name="Normal 2 4 2 3 2 3 4 2 2 4" xfId="33407" xr:uid="{D472F877-CEDF-44A9-8F82-D2A1A46F850C}"/>
    <cellStyle name="Normal 2 4 2 3 2 3 4 2 3" xfId="12295" xr:uid="{224AEA50-364C-4E30-86AE-C6E789085278}"/>
    <cellStyle name="Normal 2 4 2 3 2 3 4 2 4" xfId="20743" xr:uid="{2D803640-1AE7-4362-BAF1-AE8C124FF777}"/>
    <cellStyle name="Normal 2 4 2 3 2 3 4 2 5" xfId="29190" xr:uid="{4F635165-1B8B-4E94-8163-31EFB1383048}"/>
    <cellStyle name="Normal 2 4 2 3 2 3 4 3" xfId="5918" xr:uid="{00000000-0005-0000-0000-0000CD0E0000}"/>
    <cellStyle name="Normal 2 4 2 3 2 3 4 3 2" xfId="14368" xr:uid="{C3B78A09-7858-420D-98A0-CB37157FD401}"/>
    <cellStyle name="Normal 2 4 2 3 2 3 4 3 3" xfId="22815" xr:uid="{D59E88E7-7C60-4453-B0CA-4BFBE0D7E132}"/>
    <cellStyle name="Normal 2 4 2 3 2 3 4 3 4" xfId="31262" xr:uid="{A26AF9D9-3164-4F4B-9DEB-7E0D218D71C6}"/>
    <cellStyle name="Normal 2 4 2 3 2 3 4 4" xfId="10150" xr:uid="{D630EDAF-E559-495F-8EAC-9FF7B7A64627}"/>
    <cellStyle name="Normal 2 4 2 3 2 3 4 5" xfId="18598" xr:uid="{CD0B9D2F-5F11-4D2D-ACFD-1E16F72C0C86}"/>
    <cellStyle name="Normal 2 4 2 3 2 3 4 6" xfId="27045" xr:uid="{3FAEF024-E041-4C4E-8FDF-B7B19BCFBC27}"/>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3D1B887B-B389-445E-8347-F7258278CCDF}"/>
    <cellStyle name="Normal 2 4 2 3 2 3 5 2 2 3" xfId="25373" xr:uid="{2CD6D180-6603-4D43-8759-3C5F4560CE44}"/>
    <cellStyle name="Normal 2 4 2 3 2 3 5 2 2 4" xfId="33820" xr:uid="{5DA07C29-F6C5-437F-982B-F44572890A5E}"/>
    <cellStyle name="Normal 2 4 2 3 2 3 5 2 3" xfId="12708" xr:uid="{5E1B310B-BDFC-4FB1-A5C0-340676A9E2BE}"/>
    <cellStyle name="Normal 2 4 2 3 2 3 5 2 4" xfId="21156" xr:uid="{F87BFFD7-3A2E-4852-BD3D-F8875228EFF0}"/>
    <cellStyle name="Normal 2 4 2 3 2 3 5 2 5" xfId="29603" xr:uid="{CE571982-C8AF-4954-BD73-AE733012CC98}"/>
    <cellStyle name="Normal 2 4 2 3 2 3 5 3" xfId="6331" xr:uid="{00000000-0005-0000-0000-0000D10E0000}"/>
    <cellStyle name="Normal 2 4 2 3 2 3 5 3 2" xfId="14781" xr:uid="{DD2FA7DC-03F5-4B96-9C38-5B1D5B6D1950}"/>
    <cellStyle name="Normal 2 4 2 3 2 3 5 3 3" xfId="23228" xr:uid="{76EB745F-D332-4692-9303-9D39C3C3E5E0}"/>
    <cellStyle name="Normal 2 4 2 3 2 3 5 3 4" xfId="31675" xr:uid="{97C11E8C-5E66-4055-AB23-35839578B00A}"/>
    <cellStyle name="Normal 2 4 2 3 2 3 5 4" xfId="10563" xr:uid="{A3FDFB1A-6942-4F18-9BDC-0E81E97E3106}"/>
    <cellStyle name="Normal 2 4 2 3 2 3 5 5" xfId="19011" xr:uid="{1BA9E206-FDF0-458D-931A-3AD89637C5B2}"/>
    <cellStyle name="Normal 2 4 2 3 2 3 5 6" xfId="27458" xr:uid="{759CEF08-CFC6-4011-A7A9-352017DA96C6}"/>
    <cellStyle name="Normal 2 4 2 3 2 3 6" xfId="2461" xr:uid="{00000000-0005-0000-0000-0000D20E0000}"/>
    <cellStyle name="Normal 2 4 2 3 2 3 6 2" xfId="6744" xr:uid="{00000000-0005-0000-0000-0000D30E0000}"/>
    <cellStyle name="Normal 2 4 2 3 2 3 6 2 2" xfId="15194" xr:uid="{076872E0-AE6D-4F7F-936A-6E639B0D112D}"/>
    <cellStyle name="Normal 2 4 2 3 2 3 6 2 3" xfId="23641" xr:uid="{23270872-8318-4AA8-A85C-509F102B0AC0}"/>
    <cellStyle name="Normal 2 4 2 3 2 3 6 2 4" xfId="32088" xr:uid="{E56C0457-6443-4CCC-A6DA-BF186794FD46}"/>
    <cellStyle name="Normal 2 4 2 3 2 3 6 3" xfId="10976" xr:uid="{33D6586A-A8F0-4A5A-8B31-A0F9F4E29D9B}"/>
    <cellStyle name="Normal 2 4 2 3 2 3 6 4" xfId="19424" xr:uid="{FFA697C7-4368-4915-90E6-2DA1B9E7C86F}"/>
    <cellStyle name="Normal 2 4 2 3 2 3 6 5" xfId="27871" xr:uid="{D1CD3A92-A0AC-4BB1-A9C9-33A74603FE61}"/>
    <cellStyle name="Normal 2 4 2 3 2 3 7" xfId="4678" xr:uid="{00000000-0005-0000-0000-0000D40E0000}"/>
    <cellStyle name="Normal 2 4 2 3 2 3 7 2" xfId="13128" xr:uid="{3BFDEA94-5963-4330-8F6C-BAF8A92CE3CC}"/>
    <cellStyle name="Normal 2 4 2 3 2 3 7 3" xfId="21575" xr:uid="{B2D4FAAB-066A-49B8-B055-BE648BC1D321}"/>
    <cellStyle name="Normal 2 4 2 3 2 3 7 4" xfId="30022" xr:uid="{9CB30171-E765-4BB4-B4BF-3F09239A7C8D}"/>
    <cellStyle name="Normal 2 4 2 3 2 3 8" xfId="8910" xr:uid="{D2D08487-5171-4A43-AECB-2BC868E06813}"/>
    <cellStyle name="Normal 2 4 2 3 2 3 9" xfId="17358" xr:uid="{E499CFF0-3CB9-4E31-B8D9-05863010064B}"/>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7D7E47F7-B9E7-48CD-9075-3A477260BA55}"/>
    <cellStyle name="Normal 2 4 2 3 2 4 2 2 3" xfId="24131" xr:uid="{4DE34422-8527-4996-B30B-49FFF0F20A3D}"/>
    <cellStyle name="Normal 2 4 2 3 2 4 2 2 4" xfId="32578" xr:uid="{AFD62C0A-698B-4233-8340-7EB24C9389F2}"/>
    <cellStyle name="Normal 2 4 2 3 2 4 2 3" xfId="11466" xr:uid="{FC35ADD8-75DE-4C88-9385-6831F95844B8}"/>
    <cellStyle name="Normal 2 4 2 3 2 4 2 4" xfId="19914" xr:uid="{BD4822A1-11BE-4F93-8627-C9B259BA3B89}"/>
    <cellStyle name="Normal 2 4 2 3 2 4 2 5" xfId="28361" xr:uid="{92BE1904-95A5-45ED-82AF-09D6689183DA}"/>
    <cellStyle name="Normal 2 4 2 3 2 4 3" xfId="5089" xr:uid="{00000000-0005-0000-0000-0000D80E0000}"/>
    <cellStyle name="Normal 2 4 2 3 2 4 3 2" xfId="13539" xr:uid="{B3D08CC5-D01A-464E-B826-8B4FB09D681B}"/>
    <cellStyle name="Normal 2 4 2 3 2 4 3 3" xfId="21986" xr:uid="{1B2CA4D6-60A7-467E-B798-C5BAF62FAD0E}"/>
    <cellStyle name="Normal 2 4 2 3 2 4 3 4" xfId="30433" xr:uid="{F6036A69-019B-46BB-848B-374A556738CC}"/>
    <cellStyle name="Normal 2 4 2 3 2 4 4" xfId="9321" xr:uid="{5870EB16-D8B6-46EF-86BB-8AD7414CA017}"/>
    <cellStyle name="Normal 2 4 2 3 2 4 5" xfId="17769" xr:uid="{167AE24B-5416-42A6-8676-039E68674DE6}"/>
    <cellStyle name="Normal 2 4 2 3 2 4 6" xfId="26216" xr:uid="{0A614311-30F1-4A90-BA90-4FEAC97997C4}"/>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941FDF34-9B2F-48BE-BFB2-46B4CA660B4B}"/>
    <cellStyle name="Normal 2 4 2 3 2 5 2 2 3" xfId="24544" xr:uid="{B709AA90-4EE8-46FD-9CD5-378FB3BB103A}"/>
    <cellStyle name="Normal 2 4 2 3 2 5 2 2 4" xfId="32991" xr:uid="{A23B289F-61D1-4D05-A519-699D8F94273E}"/>
    <cellStyle name="Normal 2 4 2 3 2 5 2 3" xfId="11879" xr:uid="{10A258DF-6275-43F0-9BAB-26879BF51AEC}"/>
    <cellStyle name="Normal 2 4 2 3 2 5 2 4" xfId="20327" xr:uid="{7E0C2CB4-0601-489B-9EC3-2CDBCB41A4B6}"/>
    <cellStyle name="Normal 2 4 2 3 2 5 2 5" xfId="28774" xr:uid="{BDF5B6D7-E63C-481F-AC43-6E51706D2C56}"/>
    <cellStyle name="Normal 2 4 2 3 2 5 3" xfId="5502" xr:uid="{00000000-0005-0000-0000-0000DC0E0000}"/>
    <cellStyle name="Normal 2 4 2 3 2 5 3 2" xfId="13952" xr:uid="{F77A0A19-FA1C-4575-9232-0847FBB3D1C5}"/>
    <cellStyle name="Normal 2 4 2 3 2 5 3 3" xfId="22399" xr:uid="{0B344BCD-B361-4E53-8410-5A675A755DAD}"/>
    <cellStyle name="Normal 2 4 2 3 2 5 3 4" xfId="30846" xr:uid="{3E25F8B4-E8F3-4860-A856-95324BD3FD63}"/>
    <cellStyle name="Normal 2 4 2 3 2 5 4" xfId="9734" xr:uid="{4EF3187C-E850-4E4C-A621-B0A79BAD2D1E}"/>
    <cellStyle name="Normal 2 4 2 3 2 5 5" xfId="18182" xr:uid="{67688C91-0AEA-4A37-969E-9D580F067FEE}"/>
    <cellStyle name="Normal 2 4 2 3 2 5 6" xfId="26629" xr:uid="{259DD8A8-1263-472C-862F-01136FCCD4E6}"/>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7A83C482-F25A-4A09-A36E-0BF60FAAC438}"/>
    <cellStyle name="Normal 2 4 2 3 2 6 2 2 3" xfId="24957" xr:uid="{1D08BA16-4095-4B2A-9923-FA10B291DDDA}"/>
    <cellStyle name="Normal 2 4 2 3 2 6 2 2 4" xfId="33404" xr:uid="{2647323D-1D55-497E-BDEC-213FCE3D32E9}"/>
    <cellStyle name="Normal 2 4 2 3 2 6 2 3" xfId="12292" xr:uid="{D84C028C-DE98-41F4-A5A3-04E38CE1F243}"/>
    <cellStyle name="Normal 2 4 2 3 2 6 2 4" xfId="20740" xr:uid="{B52F5F06-8AE4-4F26-958B-524C549813D0}"/>
    <cellStyle name="Normal 2 4 2 3 2 6 2 5" xfId="29187" xr:uid="{21EF613C-9751-48B0-9D1B-218F064BA873}"/>
    <cellStyle name="Normal 2 4 2 3 2 6 3" xfId="5915" xr:uid="{00000000-0005-0000-0000-0000E00E0000}"/>
    <cellStyle name="Normal 2 4 2 3 2 6 3 2" xfId="14365" xr:uid="{C25756F8-DFBB-4A9F-AA81-DEFE57F6749A}"/>
    <cellStyle name="Normal 2 4 2 3 2 6 3 3" xfId="22812" xr:uid="{1D43F61C-D9BF-40A3-B748-9C923A62F76F}"/>
    <cellStyle name="Normal 2 4 2 3 2 6 3 4" xfId="31259" xr:uid="{547B80D5-DD5E-4D1C-A730-2815DF549644}"/>
    <cellStyle name="Normal 2 4 2 3 2 6 4" xfId="10147" xr:uid="{F6600890-BA96-4B06-9E83-670AB5EA5FBF}"/>
    <cellStyle name="Normal 2 4 2 3 2 6 5" xfId="18595" xr:uid="{F7B9B67D-5845-46DD-BB99-537449ACE9AB}"/>
    <cellStyle name="Normal 2 4 2 3 2 6 6" xfId="27042" xr:uid="{B9C6A869-76B1-4E6A-9BC4-07EAEF0285B4}"/>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412EFB74-AF96-4464-BF55-34EC36075EC7}"/>
    <cellStyle name="Normal 2 4 2 3 2 7 2 2 3" xfId="25370" xr:uid="{946297CB-2FDE-461E-A152-4795CF0E2F88}"/>
    <cellStyle name="Normal 2 4 2 3 2 7 2 2 4" xfId="33817" xr:uid="{2135E4F0-231C-4277-8DAA-438FACBDDE98}"/>
    <cellStyle name="Normal 2 4 2 3 2 7 2 3" xfId="12705" xr:uid="{AD1F92FF-5973-46AB-8367-E7939800A7C6}"/>
    <cellStyle name="Normal 2 4 2 3 2 7 2 4" xfId="21153" xr:uid="{501D1887-EDD7-4B82-AB10-140B950E4D84}"/>
    <cellStyle name="Normal 2 4 2 3 2 7 2 5" xfId="29600" xr:uid="{5E70F8F3-D7C7-4F55-938D-CD2C2B496A82}"/>
    <cellStyle name="Normal 2 4 2 3 2 7 3" xfId="6328" xr:uid="{00000000-0005-0000-0000-0000E40E0000}"/>
    <cellStyle name="Normal 2 4 2 3 2 7 3 2" xfId="14778" xr:uid="{89F49A56-3F89-480E-9798-4976712E5285}"/>
    <cellStyle name="Normal 2 4 2 3 2 7 3 3" xfId="23225" xr:uid="{FA7C01F8-254C-47D8-91D2-1CE4168EDEDD}"/>
    <cellStyle name="Normal 2 4 2 3 2 7 3 4" xfId="31672" xr:uid="{197ED01C-8AD9-4083-9EFF-C615C841843B}"/>
    <cellStyle name="Normal 2 4 2 3 2 7 4" xfId="10560" xr:uid="{CBF68E99-6D65-44BD-B4A2-635FADB21001}"/>
    <cellStyle name="Normal 2 4 2 3 2 7 5" xfId="19008" xr:uid="{202F8486-FCEB-4E22-BE87-B895BC137BA2}"/>
    <cellStyle name="Normal 2 4 2 3 2 7 6" xfId="27455" xr:uid="{8693EBD5-D8CA-474F-904C-6BE9DDEA5DB3}"/>
    <cellStyle name="Normal 2 4 2 3 2 8" xfId="2458" xr:uid="{00000000-0005-0000-0000-0000E50E0000}"/>
    <cellStyle name="Normal 2 4 2 3 2 8 2" xfId="6741" xr:uid="{00000000-0005-0000-0000-0000E60E0000}"/>
    <cellStyle name="Normal 2 4 2 3 2 8 2 2" xfId="15191" xr:uid="{DBF7AE00-7C08-4D32-AABE-F4F5B1E86C6C}"/>
    <cellStyle name="Normal 2 4 2 3 2 8 2 3" xfId="23638" xr:uid="{54A3B66D-1214-48C7-BCEA-C68387ACEB86}"/>
    <cellStyle name="Normal 2 4 2 3 2 8 2 4" xfId="32085" xr:uid="{36FDDBD0-3DB9-430C-A347-7187B1E59C5F}"/>
    <cellStyle name="Normal 2 4 2 3 2 8 3" xfId="10973" xr:uid="{943738BD-5926-4E92-8A9B-C2304536684C}"/>
    <cellStyle name="Normal 2 4 2 3 2 8 4" xfId="19421" xr:uid="{ED2FEA21-B53C-456C-9046-16FDA6C9F086}"/>
    <cellStyle name="Normal 2 4 2 3 2 8 5" xfId="27868" xr:uid="{DDA1FF6A-85BB-4878-BC19-362D8A11D3A7}"/>
    <cellStyle name="Normal 2 4 2 3 2 9" xfId="4675" xr:uid="{00000000-0005-0000-0000-0000E70E0000}"/>
    <cellStyle name="Normal 2 4 2 3 2 9 2" xfId="13125" xr:uid="{46C751C5-0D60-40AE-B7E3-79157E02C93A}"/>
    <cellStyle name="Normal 2 4 2 3 2 9 3" xfId="21572" xr:uid="{100AEA5E-9E8E-4659-A4A0-87677DC68F55}"/>
    <cellStyle name="Normal 2 4 2 3 2 9 4" xfId="30019" xr:uid="{EADCD815-7C17-438F-866F-A0DF6D4C0409}"/>
    <cellStyle name="Normal 2 4 2 3 3" xfId="286" xr:uid="{00000000-0005-0000-0000-0000E80E0000}"/>
    <cellStyle name="Normal 2 4 2 3 3 10" xfId="17359" xr:uid="{E8AB37E4-3180-4AAA-B173-3B2C95F3DB13}"/>
    <cellStyle name="Normal 2 4 2 3 3 11" xfId="25806" xr:uid="{9DF0DCA1-D258-4E6E-87AB-CA7DB8ECC728}"/>
    <cellStyle name="Normal 2 4 2 3 3 2" xfId="287" xr:uid="{00000000-0005-0000-0000-0000E90E0000}"/>
    <cellStyle name="Normal 2 4 2 3 3 2 10" xfId="25807" xr:uid="{3B19D570-964D-4B68-A453-EEA1F56231DF}"/>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F3A50D95-08CC-40DE-A6BB-A535B9933A05}"/>
    <cellStyle name="Normal 2 4 2 3 3 2 2 2 2 3" xfId="24136" xr:uid="{62818A99-0A4B-4498-A44B-143B1F4D1C75}"/>
    <cellStyle name="Normal 2 4 2 3 3 2 2 2 2 4" xfId="32583" xr:uid="{FFE8F9FE-B90E-4336-9029-F3E8EBA657DD}"/>
    <cellStyle name="Normal 2 4 2 3 3 2 2 2 3" xfId="11471" xr:uid="{104BB71B-ADB1-4026-987C-1CBA0C9B692B}"/>
    <cellStyle name="Normal 2 4 2 3 3 2 2 2 4" xfId="19919" xr:uid="{5362C2AA-A147-4FDF-9FED-5D0621802FE9}"/>
    <cellStyle name="Normal 2 4 2 3 3 2 2 2 5" xfId="28366" xr:uid="{7B7E0A90-4F54-4924-A8B7-CB136866560C}"/>
    <cellStyle name="Normal 2 4 2 3 3 2 2 3" xfId="5094" xr:uid="{00000000-0005-0000-0000-0000ED0E0000}"/>
    <cellStyle name="Normal 2 4 2 3 3 2 2 3 2" xfId="13544" xr:uid="{2EFFC84A-399D-4518-B337-0AB795724EE3}"/>
    <cellStyle name="Normal 2 4 2 3 3 2 2 3 3" xfId="21991" xr:uid="{58026346-9735-45CD-B8C1-38E235B97A7F}"/>
    <cellStyle name="Normal 2 4 2 3 3 2 2 3 4" xfId="30438" xr:uid="{985169F3-23E3-4F22-9971-98EF8C1AE606}"/>
    <cellStyle name="Normal 2 4 2 3 3 2 2 4" xfId="9326" xr:uid="{D7D17D87-DA72-4267-A149-865651BFFFF2}"/>
    <cellStyle name="Normal 2 4 2 3 3 2 2 5" xfId="17774" xr:uid="{34522AD9-B045-4194-A84C-0F607D4D9DDE}"/>
    <cellStyle name="Normal 2 4 2 3 3 2 2 6" xfId="26221" xr:uid="{4D314B75-058E-4878-8D09-C2B9ACA442CF}"/>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92975EE7-641E-4569-A51E-BBAF80861C30}"/>
    <cellStyle name="Normal 2 4 2 3 3 2 3 2 2 3" xfId="24549" xr:uid="{65A96375-251F-4B96-81D1-1B3321BD8ECD}"/>
    <cellStyle name="Normal 2 4 2 3 3 2 3 2 2 4" xfId="32996" xr:uid="{8DAA478A-EAF0-40CF-A90A-EF157949B4C8}"/>
    <cellStyle name="Normal 2 4 2 3 3 2 3 2 3" xfId="11884" xr:uid="{B2B21CB8-D163-4FB5-B8F7-D8FEB9B1F70E}"/>
    <cellStyle name="Normal 2 4 2 3 3 2 3 2 4" xfId="20332" xr:uid="{35FD5ADC-BC2B-42F2-8C77-B38528383A1F}"/>
    <cellStyle name="Normal 2 4 2 3 3 2 3 2 5" xfId="28779" xr:uid="{F8B40AD7-2C9A-4A0F-946A-950BECE05D9C}"/>
    <cellStyle name="Normal 2 4 2 3 3 2 3 3" xfId="5507" xr:uid="{00000000-0005-0000-0000-0000F10E0000}"/>
    <cellStyle name="Normal 2 4 2 3 3 2 3 3 2" xfId="13957" xr:uid="{060C70A8-89D0-40D2-8C3B-BE6F8DE841FD}"/>
    <cellStyle name="Normal 2 4 2 3 3 2 3 3 3" xfId="22404" xr:uid="{0121D2C9-091C-440B-8A50-D8E2ADCE2416}"/>
    <cellStyle name="Normal 2 4 2 3 3 2 3 3 4" xfId="30851" xr:uid="{FBB928C7-FBD2-4596-B90A-AB52183BFCC6}"/>
    <cellStyle name="Normal 2 4 2 3 3 2 3 4" xfId="9739" xr:uid="{F7BF2CBB-59D9-4DFE-8CFC-D25874A648D3}"/>
    <cellStyle name="Normal 2 4 2 3 3 2 3 5" xfId="18187" xr:uid="{E082FF04-032E-4D7A-95EA-1D239880B4B1}"/>
    <cellStyle name="Normal 2 4 2 3 3 2 3 6" xfId="26634" xr:uid="{1244D372-EBD7-4A5A-A88F-D8B55EE0D951}"/>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AA5FBAE7-F393-4B41-A761-22E83B9A4313}"/>
    <cellStyle name="Normal 2 4 2 3 3 2 4 2 2 3" xfId="24962" xr:uid="{D872ED9C-C2E8-4BE6-B837-F77A1E9B8975}"/>
    <cellStyle name="Normal 2 4 2 3 3 2 4 2 2 4" xfId="33409" xr:uid="{C0AC6354-1632-4592-8E27-487EF17B5D3F}"/>
    <cellStyle name="Normal 2 4 2 3 3 2 4 2 3" xfId="12297" xr:uid="{8C895347-FB06-46CD-BD69-0B337BE266A0}"/>
    <cellStyle name="Normal 2 4 2 3 3 2 4 2 4" xfId="20745" xr:uid="{4AA08D77-E783-4606-A8E2-A3503FD7CBFF}"/>
    <cellStyle name="Normal 2 4 2 3 3 2 4 2 5" xfId="29192" xr:uid="{8503D338-5560-4B1D-8A9F-4967BC10CFF3}"/>
    <cellStyle name="Normal 2 4 2 3 3 2 4 3" xfId="5920" xr:uid="{00000000-0005-0000-0000-0000F50E0000}"/>
    <cellStyle name="Normal 2 4 2 3 3 2 4 3 2" xfId="14370" xr:uid="{33CC9417-7598-4E64-95E0-0726D3A117FB}"/>
    <cellStyle name="Normal 2 4 2 3 3 2 4 3 3" xfId="22817" xr:uid="{C0F94569-A0F7-44D8-8DE2-4E5A3B119160}"/>
    <cellStyle name="Normal 2 4 2 3 3 2 4 3 4" xfId="31264" xr:uid="{5EC6336F-C710-4B5A-B177-F7ABDCE2708A}"/>
    <cellStyle name="Normal 2 4 2 3 3 2 4 4" xfId="10152" xr:uid="{0CDFC730-C785-4BEA-B808-DD257039177F}"/>
    <cellStyle name="Normal 2 4 2 3 3 2 4 5" xfId="18600" xr:uid="{0037EFFD-585A-43B6-B00D-D151DEB47794}"/>
    <cellStyle name="Normal 2 4 2 3 3 2 4 6" xfId="27047" xr:uid="{4355FE87-8386-4AFF-89C2-CAA0D63D8454}"/>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06DF7738-1994-4A32-821E-38514E096879}"/>
    <cellStyle name="Normal 2 4 2 3 3 2 5 2 2 3" xfId="25375" xr:uid="{37B44E5D-FCEA-4E0A-9F63-867F16A23AFB}"/>
    <cellStyle name="Normal 2 4 2 3 3 2 5 2 2 4" xfId="33822" xr:uid="{231E34B0-909C-433A-BD22-E50CD1337CD9}"/>
    <cellStyle name="Normal 2 4 2 3 3 2 5 2 3" xfId="12710" xr:uid="{DE5C310D-2444-49BC-A1FA-5FB1A1406852}"/>
    <cellStyle name="Normal 2 4 2 3 3 2 5 2 4" xfId="21158" xr:uid="{0D297967-87A2-4020-AE31-ECF2EC0AA051}"/>
    <cellStyle name="Normal 2 4 2 3 3 2 5 2 5" xfId="29605" xr:uid="{F36AC190-F3B1-4E04-8C94-B3839412B7A9}"/>
    <cellStyle name="Normal 2 4 2 3 3 2 5 3" xfId="6333" xr:uid="{00000000-0005-0000-0000-0000F90E0000}"/>
    <cellStyle name="Normal 2 4 2 3 3 2 5 3 2" xfId="14783" xr:uid="{E16D79BA-C61C-4964-B55B-CE5DB64BFDC0}"/>
    <cellStyle name="Normal 2 4 2 3 3 2 5 3 3" xfId="23230" xr:uid="{D1D0A3C4-77DC-4361-AEA8-D151ECB4ECDE}"/>
    <cellStyle name="Normal 2 4 2 3 3 2 5 3 4" xfId="31677" xr:uid="{3B791FDA-A5C6-4692-A2BC-6A396D8D9800}"/>
    <cellStyle name="Normal 2 4 2 3 3 2 5 4" xfId="10565" xr:uid="{7F8B622B-70B0-4948-B050-1B2CD4148CDF}"/>
    <cellStyle name="Normal 2 4 2 3 3 2 5 5" xfId="19013" xr:uid="{82185036-20F0-4FBB-862F-E40EC440310D}"/>
    <cellStyle name="Normal 2 4 2 3 3 2 5 6" xfId="27460" xr:uid="{FA355A80-61BC-486A-B26C-9E4D67DE99A0}"/>
    <cellStyle name="Normal 2 4 2 3 3 2 6" xfId="2463" xr:uid="{00000000-0005-0000-0000-0000FA0E0000}"/>
    <cellStyle name="Normal 2 4 2 3 3 2 6 2" xfId="6746" xr:uid="{00000000-0005-0000-0000-0000FB0E0000}"/>
    <cellStyle name="Normal 2 4 2 3 3 2 6 2 2" xfId="15196" xr:uid="{23679508-DBDC-4F35-876A-AAD4F3F4F61F}"/>
    <cellStyle name="Normal 2 4 2 3 3 2 6 2 3" xfId="23643" xr:uid="{4757184B-19E0-4A2A-9E01-CF933E4FEED3}"/>
    <cellStyle name="Normal 2 4 2 3 3 2 6 2 4" xfId="32090" xr:uid="{7923A6DE-A610-441B-AE10-B68B88DA2CBD}"/>
    <cellStyle name="Normal 2 4 2 3 3 2 6 3" xfId="10978" xr:uid="{C87D8BD8-7C4D-4083-8ECC-5FF3F5C5BB4D}"/>
    <cellStyle name="Normal 2 4 2 3 3 2 6 4" xfId="19426" xr:uid="{274C3083-4B21-448A-ACC6-4C19B55A3F94}"/>
    <cellStyle name="Normal 2 4 2 3 3 2 6 5" xfId="27873" xr:uid="{D9B11726-50A7-4F6C-B7C2-83CE315BC845}"/>
    <cellStyle name="Normal 2 4 2 3 3 2 7" xfId="4680" xr:uid="{00000000-0005-0000-0000-0000FC0E0000}"/>
    <cellStyle name="Normal 2 4 2 3 3 2 7 2" xfId="13130" xr:uid="{F80BC203-B60F-4AB9-951E-67FF9B876E22}"/>
    <cellStyle name="Normal 2 4 2 3 3 2 7 3" xfId="21577" xr:uid="{358E6EAB-A5FF-45E3-94D6-F8F260DF650C}"/>
    <cellStyle name="Normal 2 4 2 3 3 2 7 4" xfId="30024" xr:uid="{3ADF2360-8D6C-42B2-A55D-8EE6A3AAAE27}"/>
    <cellStyle name="Normal 2 4 2 3 3 2 8" xfId="8912" xr:uid="{D7689160-EB34-4144-9172-C5E55EBE38BB}"/>
    <cellStyle name="Normal 2 4 2 3 3 2 9" xfId="17360" xr:uid="{8393CD2F-1042-49E1-AC60-24F4FD3D2A8B}"/>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D780FA63-C9E6-4DAF-9B10-C1899376ADC9}"/>
    <cellStyle name="Normal 2 4 2 3 3 3 2 2 3" xfId="24135" xr:uid="{0DDEEA12-5C7F-40BE-B2AC-3DF6C5C1213E}"/>
    <cellStyle name="Normal 2 4 2 3 3 3 2 2 4" xfId="32582" xr:uid="{30028E32-CFE7-4F8E-BCF0-71BA15C84EA5}"/>
    <cellStyle name="Normal 2 4 2 3 3 3 2 3" xfId="11470" xr:uid="{9AB9426D-FA75-49FB-A11D-2893A24C87B3}"/>
    <cellStyle name="Normal 2 4 2 3 3 3 2 4" xfId="19918" xr:uid="{3022B45D-0A55-4FB7-AC1D-3B22AC509704}"/>
    <cellStyle name="Normal 2 4 2 3 3 3 2 5" xfId="28365" xr:uid="{97B12428-A285-4D59-93D1-9A2C3C3B6505}"/>
    <cellStyle name="Normal 2 4 2 3 3 3 3" xfId="5093" xr:uid="{00000000-0005-0000-0000-0000000F0000}"/>
    <cellStyle name="Normal 2 4 2 3 3 3 3 2" xfId="13543" xr:uid="{0B1DDDCB-AE8A-47EF-8B9F-45F02D4AED9C}"/>
    <cellStyle name="Normal 2 4 2 3 3 3 3 3" xfId="21990" xr:uid="{9CA6FA10-3F58-4AB6-9086-EDC06B14FF6A}"/>
    <cellStyle name="Normal 2 4 2 3 3 3 3 4" xfId="30437" xr:uid="{8208C030-8D32-4072-9CFF-B346A315C669}"/>
    <cellStyle name="Normal 2 4 2 3 3 3 4" xfId="9325" xr:uid="{33C7FE49-B254-44B2-8139-AB8589468CB6}"/>
    <cellStyle name="Normal 2 4 2 3 3 3 5" xfId="17773" xr:uid="{FFF3D534-15E0-4AF6-9C2C-EB887106FA56}"/>
    <cellStyle name="Normal 2 4 2 3 3 3 6" xfId="26220" xr:uid="{D6191D55-809E-463A-87D6-B65C68B865B4}"/>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72C53E22-A087-47D3-9A59-FC6DFFB16C78}"/>
    <cellStyle name="Normal 2 4 2 3 3 4 2 2 3" xfId="24548" xr:uid="{693587C4-DA27-401E-B0D5-27B7669869C0}"/>
    <cellStyle name="Normal 2 4 2 3 3 4 2 2 4" xfId="32995" xr:uid="{309F34C4-28F6-4557-A8F8-0E3EE801153F}"/>
    <cellStyle name="Normal 2 4 2 3 3 4 2 3" xfId="11883" xr:uid="{8045D2F1-F825-4FF9-9A00-201538F3FDE1}"/>
    <cellStyle name="Normal 2 4 2 3 3 4 2 4" xfId="20331" xr:uid="{93EC7D9F-3E7C-4108-9F56-BB80B54ACDA4}"/>
    <cellStyle name="Normal 2 4 2 3 3 4 2 5" xfId="28778" xr:uid="{A54D42F8-C74F-4BC0-89E9-462CB5AC48DD}"/>
    <cellStyle name="Normal 2 4 2 3 3 4 3" xfId="5506" xr:uid="{00000000-0005-0000-0000-0000040F0000}"/>
    <cellStyle name="Normal 2 4 2 3 3 4 3 2" xfId="13956" xr:uid="{99589B05-D4CD-4F92-A8D1-89081FAD4A1A}"/>
    <cellStyle name="Normal 2 4 2 3 3 4 3 3" xfId="22403" xr:uid="{AA0CCBBA-EF90-4DC3-A7A9-CC30EF9EEB8B}"/>
    <cellStyle name="Normal 2 4 2 3 3 4 3 4" xfId="30850" xr:uid="{5E9EB0C6-DE00-429E-94F6-36B3B0F3DC0A}"/>
    <cellStyle name="Normal 2 4 2 3 3 4 4" xfId="9738" xr:uid="{A9D536D4-16EE-439B-B0B2-196C3CF83E94}"/>
    <cellStyle name="Normal 2 4 2 3 3 4 5" xfId="18186" xr:uid="{D03A817F-D9E4-475D-B5EF-797C176B5649}"/>
    <cellStyle name="Normal 2 4 2 3 3 4 6" xfId="26633" xr:uid="{F9CFC705-8601-4629-B691-552DB2026A37}"/>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21411727-34F6-4D42-A585-6A34DAA7347D}"/>
    <cellStyle name="Normal 2 4 2 3 3 5 2 2 3" xfId="24961" xr:uid="{2C0794FC-597F-4EFB-8D5B-711EEEB811A3}"/>
    <cellStyle name="Normal 2 4 2 3 3 5 2 2 4" xfId="33408" xr:uid="{F3483C75-667A-4F4D-B628-911D862434B2}"/>
    <cellStyle name="Normal 2 4 2 3 3 5 2 3" xfId="12296" xr:uid="{949955B7-9FFB-4A45-9B13-881AF554EB2E}"/>
    <cellStyle name="Normal 2 4 2 3 3 5 2 4" xfId="20744" xr:uid="{249571B1-C269-4ABC-BC57-2E97790E9B50}"/>
    <cellStyle name="Normal 2 4 2 3 3 5 2 5" xfId="29191" xr:uid="{8CE0FF76-42B9-44ED-A842-4FB0BE33D090}"/>
    <cellStyle name="Normal 2 4 2 3 3 5 3" xfId="5919" xr:uid="{00000000-0005-0000-0000-0000080F0000}"/>
    <cellStyle name="Normal 2 4 2 3 3 5 3 2" xfId="14369" xr:uid="{311B3E51-E470-49C8-958D-6D24A67168C4}"/>
    <cellStyle name="Normal 2 4 2 3 3 5 3 3" xfId="22816" xr:uid="{ADB1E2C7-CC74-434A-A0CF-DC56B5176B65}"/>
    <cellStyle name="Normal 2 4 2 3 3 5 3 4" xfId="31263" xr:uid="{F1878C8A-D493-4772-8090-FF2C13F3CE5C}"/>
    <cellStyle name="Normal 2 4 2 3 3 5 4" xfId="10151" xr:uid="{EF6D878F-E646-4833-AFF3-683EE1C8238F}"/>
    <cellStyle name="Normal 2 4 2 3 3 5 5" xfId="18599" xr:uid="{828A7161-18C0-4ECC-A98A-AB5BA53F4CB9}"/>
    <cellStyle name="Normal 2 4 2 3 3 5 6" xfId="27046" xr:uid="{F936B18B-FE02-4CDC-8379-5C8F0027181D}"/>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BAA3C3AE-EC6C-4543-961A-84CD85229B35}"/>
    <cellStyle name="Normal 2 4 2 3 3 6 2 2 3" xfId="25374" xr:uid="{77FEB560-685A-4153-9216-B478EEA51458}"/>
    <cellStyle name="Normal 2 4 2 3 3 6 2 2 4" xfId="33821" xr:uid="{AAD43E51-5108-469D-A5C8-0CA7216A99EB}"/>
    <cellStyle name="Normal 2 4 2 3 3 6 2 3" xfId="12709" xr:uid="{94912476-42F0-4C8E-BE87-166DC2B8ECDF}"/>
    <cellStyle name="Normal 2 4 2 3 3 6 2 4" xfId="21157" xr:uid="{6C007EFB-0E1D-4661-8E51-B2553AC29807}"/>
    <cellStyle name="Normal 2 4 2 3 3 6 2 5" xfId="29604" xr:uid="{09CCDDFD-CB77-416D-8F34-5802DA644481}"/>
    <cellStyle name="Normal 2 4 2 3 3 6 3" xfId="6332" xr:uid="{00000000-0005-0000-0000-00000C0F0000}"/>
    <cellStyle name="Normal 2 4 2 3 3 6 3 2" xfId="14782" xr:uid="{290325C4-076C-4B10-ABF1-07F67000A132}"/>
    <cellStyle name="Normal 2 4 2 3 3 6 3 3" xfId="23229" xr:uid="{7238313A-9BF8-451A-BB7F-560C67D980F9}"/>
    <cellStyle name="Normal 2 4 2 3 3 6 3 4" xfId="31676" xr:uid="{7117DBC6-1D6A-451B-B0B7-F0A0D034937D}"/>
    <cellStyle name="Normal 2 4 2 3 3 6 4" xfId="10564" xr:uid="{89E86767-4286-4151-B8AE-F290D7A7F0C0}"/>
    <cellStyle name="Normal 2 4 2 3 3 6 5" xfId="19012" xr:uid="{F366FBC0-7C1A-45B2-8008-062C330882D0}"/>
    <cellStyle name="Normal 2 4 2 3 3 6 6" xfId="27459" xr:uid="{5C407465-AF91-4587-8BA5-ED634838044F}"/>
    <cellStyle name="Normal 2 4 2 3 3 7" xfId="2462" xr:uid="{00000000-0005-0000-0000-00000D0F0000}"/>
    <cellStyle name="Normal 2 4 2 3 3 7 2" xfId="6745" xr:uid="{00000000-0005-0000-0000-00000E0F0000}"/>
    <cellStyle name="Normal 2 4 2 3 3 7 2 2" xfId="15195" xr:uid="{17702C4C-0673-441C-AB74-28F3E721B459}"/>
    <cellStyle name="Normal 2 4 2 3 3 7 2 3" xfId="23642" xr:uid="{60716C0E-81D8-4508-AFFF-B15507BA0C0F}"/>
    <cellStyle name="Normal 2 4 2 3 3 7 2 4" xfId="32089" xr:uid="{09C0794F-8EB1-4605-B3DD-8322412C4B18}"/>
    <cellStyle name="Normal 2 4 2 3 3 7 3" xfId="10977" xr:uid="{6EBEDCFD-15E6-4B46-8E27-D554F0920E15}"/>
    <cellStyle name="Normal 2 4 2 3 3 7 4" xfId="19425" xr:uid="{F31F676A-1211-40CC-92CE-3BD7EB04573A}"/>
    <cellStyle name="Normal 2 4 2 3 3 7 5" xfId="27872" xr:uid="{8C463B34-2C8C-4F85-ACF3-0F3CB4C6FF57}"/>
    <cellStyle name="Normal 2 4 2 3 3 8" xfId="4679" xr:uid="{00000000-0005-0000-0000-00000F0F0000}"/>
    <cellStyle name="Normal 2 4 2 3 3 8 2" xfId="13129" xr:uid="{FBB32868-EC27-4668-9498-1F6AA1515CDB}"/>
    <cellStyle name="Normal 2 4 2 3 3 8 3" xfId="21576" xr:uid="{7819ADA9-293B-4E35-A42B-6B7689869A9B}"/>
    <cellStyle name="Normal 2 4 2 3 3 8 4" xfId="30023" xr:uid="{67D25E17-BF49-4F73-879B-27D91639A672}"/>
    <cellStyle name="Normal 2 4 2 3 3 9" xfId="8911" xr:uid="{2F12BA34-EF13-4881-BCC2-8A0CB310EE9D}"/>
    <cellStyle name="Normal 2 4 2 3 4" xfId="288" xr:uid="{00000000-0005-0000-0000-0000100F0000}"/>
    <cellStyle name="Normal 2 4 2 3 4 10" xfId="25808" xr:uid="{807853F2-2039-4EF6-A8C9-D8A0B4CBA673}"/>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D3EE6A63-3AF1-4B5F-BEBC-95B858283792}"/>
    <cellStyle name="Normal 2 4 2 3 4 2 2 2 3" xfId="24137" xr:uid="{471377F1-4190-47DF-9831-3002F43AE646}"/>
    <cellStyle name="Normal 2 4 2 3 4 2 2 2 4" xfId="32584" xr:uid="{6E522565-D312-4CDD-B2F0-AF21BD20D4DD}"/>
    <cellStyle name="Normal 2 4 2 3 4 2 2 3" xfId="11472" xr:uid="{123982EE-CD4D-4FC4-9A8B-F9B3464B44AA}"/>
    <cellStyle name="Normal 2 4 2 3 4 2 2 4" xfId="19920" xr:uid="{8A6299CF-8830-4DA4-8F80-73B00DD2D194}"/>
    <cellStyle name="Normal 2 4 2 3 4 2 2 5" xfId="28367" xr:uid="{B2B5AD0D-C13F-436A-AF0B-8645A0A92783}"/>
    <cellStyle name="Normal 2 4 2 3 4 2 3" xfId="5095" xr:uid="{00000000-0005-0000-0000-0000140F0000}"/>
    <cellStyle name="Normal 2 4 2 3 4 2 3 2" xfId="13545" xr:uid="{13BB730B-588A-4A62-B8B0-36FFEC82E3D2}"/>
    <cellStyle name="Normal 2 4 2 3 4 2 3 3" xfId="21992" xr:uid="{1699A258-F270-444A-9689-44E76EB681BA}"/>
    <cellStyle name="Normal 2 4 2 3 4 2 3 4" xfId="30439" xr:uid="{26109ED1-DF8B-45AF-8DEB-E935321CBA2B}"/>
    <cellStyle name="Normal 2 4 2 3 4 2 4" xfId="9327" xr:uid="{3899C3DE-DFFA-4985-A196-852AD9F6C15E}"/>
    <cellStyle name="Normal 2 4 2 3 4 2 5" xfId="17775" xr:uid="{D2ACA32C-3FE9-43C5-B16E-845199383B4D}"/>
    <cellStyle name="Normal 2 4 2 3 4 2 6" xfId="26222" xr:uid="{0A56B587-3812-4032-A2C0-EDACA1C8DCAB}"/>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6F6FCDF8-D6A5-4C80-9BC2-AC149D80C2ED}"/>
    <cellStyle name="Normal 2 4 2 3 4 3 2 2 3" xfId="24550" xr:uid="{8110A0DA-F255-45AB-AF65-6103BA6DD5F4}"/>
    <cellStyle name="Normal 2 4 2 3 4 3 2 2 4" xfId="32997" xr:uid="{FCF865A0-6EF4-4989-BF1C-463956CF0F5A}"/>
    <cellStyle name="Normal 2 4 2 3 4 3 2 3" xfId="11885" xr:uid="{099289BE-63CC-40E2-81E9-362D7786A3B5}"/>
    <cellStyle name="Normal 2 4 2 3 4 3 2 4" xfId="20333" xr:uid="{D406FEB9-C624-418E-9AA4-23A8E552ACDE}"/>
    <cellStyle name="Normal 2 4 2 3 4 3 2 5" xfId="28780" xr:uid="{36FE5706-97BC-4D03-9321-AD594AE6E262}"/>
    <cellStyle name="Normal 2 4 2 3 4 3 3" xfId="5508" xr:uid="{00000000-0005-0000-0000-0000180F0000}"/>
    <cellStyle name="Normal 2 4 2 3 4 3 3 2" xfId="13958" xr:uid="{0DBB3449-7DB0-45AD-9B60-F514063C7BBB}"/>
    <cellStyle name="Normal 2 4 2 3 4 3 3 3" xfId="22405" xr:uid="{1D407826-C3BA-4400-BC01-7BD61EDD91D3}"/>
    <cellStyle name="Normal 2 4 2 3 4 3 3 4" xfId="30852" xr:uid="{D6100474-7495-4AF2-A9B4-3113C9697314}"/>
    <cellStyle name="Normal 2 4 2 3 4 3 4" xfId="9740" xr:uid="{75FFD2F8-1076-4399-ACBC-9CCB96F1F408}"/>
    <cellStyle name="Normal 2 4 2 3 4 3 5" xfId="18188" xr:uid="{415BE309-7F57-45E4-B473-D218C4C84F13}"/>
    <cellStyle name="Normal 2 4 2 3 4 3 6" xfId="26635" xr:uid="{D1CCEF22-BA0E-4977-9486-737CDE9926E9}"/>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86641A0A-C9EB-45C5-BC31-75FC59C504F9}"/>
    <cellStyle name="Normal 2 4 2 3 4 4 2 2 3" xfId="24963" xr:uid="{6788CE42-A0F4-421B-8287-BBFAF1D26BB5}"/>
    <cellStyle name="Normal 2 4 2 3 4 4 2 2 4" xfId="33410" xr:uid="{39B8B081-7807-4BF2-8B97-CB21C1B7ECDC}"/>
    <cellStyle name="Normal 2 4 2 3 4 4 2 3" xfId="12298" xr:uid="{5E70258C-1327-48C6-BB65-E048ECB16D54}"/>
    <cellStyle name="Normal 2 4 2 3 4 4 2 4" xfId="20746" xr:uid="{6F0142DF-D2F7-435E-BFB4-470E53AC55E0}"/>
    <cellStyle name="Normal 2 4 2 3 4 4 2 5" xfId="29193" xr:uid="{8E01180F-8EC5-4FE3-AD54-C0E3E7BD8095}"/>
    <cellStyle name="Normal 2 4 2 3 4 4 3" xfId="5921" xr:uid="{00000000-0005-0000-0000-00001C0F0000}"/>
    <cellStyle name="Normal 2 4 2 3 4 4 3 2" xfId="14371" xr:uid="{AA77BC23-E96F-4137-A5F9-2EA301CA5550}"/>
    <cellStyle name="Normal 2 4 2 3 4 4 3 3" xfId="22818" xr:uid="{E5B9A060-1442-4F46-B247-6B3911A785C3}"/>
    <cellStyle name="Normal 2 4 2 3 4 4 3 4" xfId="31265" xr:uid="{A89F8D57-E5C8-4EE9-A2E9-446966A5F61A}"/>
    <cellStyle name="Normal 2 4 2 3 4 4 4" xfId="10153" xr:uid="{33253C63-62F4-4A3C-9048-35704FBC8AEB}"/>
    <cellStyle name="Normal 2 4 2 3 4 4 5" xfId="18601" xr:uid="{BA951359-9B7D-4A3D-93B3-A1EFDDDCA49E}"/>
    <cellStyle name="Normal 2 4 2 3 4 4 6" xfId="27048" xr:uid="{60645189-FA9C-4C5B-972D-132AC39E3C2C}"/>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A5192F10-A492-4FC5-81BD-12CFFEEAAAC0}"/>
    <cellStyle name="Normal 2 4 2 3 4 5 2 2 3" xfId="25376" xr:uid="{2550F127-70C6-491B-8BC7-8245FF3ED140}"/>
    <cellStyle name="Normal 2 4 2 3 4 5 2 2 4" xfId="33823" xr:uid="{38D55EDF-7652-4FF2-988C-024AFC8AC6D0}"/>
    <cellStyle name="Normal 2 4 2 3 4 5 2 3" xfId="12711" xr:uid="{897BD710-BCAC-493B-9B9C-F45BA39591C8}"/>
    <cellStyle name="Normal 2 4 2 3 4 5 2 4" xfId="21159" xr:uid="{03E2CA5C-49E5-4074-9435-0FDC660002DE}"/>
    <cellStyle name="Normal 2 4 2 3 4 5 2 5" xfId="29606" xr:uid="{7AC40964-8CC3-48EB-82D6-DE4500C5E01B}"/>
    <cellStyle name="Normal 2 4 2 3 4 5 3" xfId="6334" xr:uid="{00000000-0005-0000-0000-0000200F0000}"/>
    <cellStyle name="Normal 2 4 2 3 4 5 3 2" xfId="14784" xr:uid="{AFE96668-00D3-40E1-AD6E-6B728015C7DE}"/>
    <cellStyle name="Normal 2 4 2 3 4 5 3 3" xfId="23231" xr:uid="{8CF37FDC-4ACA-47FC-A99C-9026C085A5C5}"/>
    <cellStyle name="Normal 2 4 2 3 4 5 3 4" xfId="31678" xr:uid="{61CCD470-9DCD-40EC-8ECE-B2C9703E05E4}"/>
    <cellStyle name="Normal 2 4 2 3 4 5 4" xfId="10566" xr:uid="{CCB6A99C-3FF6-46B5-A44D-CF78A3709C40}"/>
    <cellStyle name="Normal 2 4 2 3 4 5 5" xfId="19014" xr:uid="{08AF664D-F9DA-493D-BCEF-94A9C9C29F77}"/>
    <cellStyle name="Normal 2 4 2 3 4 5 6" xfId="27461" xr:uid="{41FC3A94-2131-43CC-A916-AF17C1204FD6}"/>
    <cellStyle name="Normal 2 4 2 3 4 6" xfId="2464" xr:uid="{00000000-0005-0000-0000-0000210F0000}"/>
    <cellStyle name="Normal 2 4 2 3 4 6 2" xfId="6747" xr:uid="{00000000-0005-0000-0000-0000220F0000}"/>
    <cellStyle name="Normal 2 4 2 3 4 6 2 2" xfId="15197" xr:uid="{1DA90BBC-E390-4F95-BABD-B937327D989E}"/>
    <cellStyle name="Normal 2 4 2 3 4 6 2 3" xfId="23644" xr:uid="{AF4381E0-ED3C-4681-98D1-B50D6DC65D6A}"/>
    <cellStyle name="Normal 2 4 2 3 4 6 2 4" xfId="32091" xr:uid="{AD0C732B-69C7-41FD-B3C8-BA608DB0D95F}"/>
    <cellStyle name="Normal 2 4 2 3 4 6 3" xfId="10979" xr:uid="{480FFEA3-69B0-460C-BAF1-7BD6E8A29538}"/>
    <cellStyle name="Normal 2 4 2 3 4 6 4" xfId="19427" xr:uid="{21326750-1CFB-455E-8EF6-CF284040A0F2}"/>
    <cellStyle name="Normal 2 4 2 3 4 6 5" xfId="27874" xr:uid="{6319C001-7C15-4773-B5EE-A2460C024501}"/>
    <cellStyle name="Normal 2 4 2 3 4 7" xfId="4681" xr:uid="{00000000-0005-0000-0000-0000230F0000}"/>
    <cellStyle name="Normal 2 4 2 3 4 7 2" xfId="13131" xr:uid="{D744CB04-DF55-49BF-81EF-640D3EC10B1B}"/>
    <cellStyle name="Normal 2 4 2 3 4 7 3" xfId="21578" xr:uid="{49451FD0-E969-428F-B06D-43B5F3395870}"/>
    <cellStyle name="Normal 2 4 2 3 4 7 4" xfId="30025" xr:uid="{C20F3BCF-785A-4ED4-984D-03DF798B41AA}"/>
    <cellStyle name="Normal 2 4 2 3 4 8" xfId="8913" xr:uid="{A037FD4B-F09E-422A-BD43-DBDF2F5A2A6B}"/>
    <cellStyle name="Normal 2 4 2 3 4 9" xfId="17361" xr:uid="{CB99AA4A-9A0D-415E-9916-C5231617E6B9}"/>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F909638F-1C65-44DF-8CBF-9CA2A8B9F02E}"/>
    <cellStyle name="Normal 2 4 2 3 5 2 2 3" xfId="24130" xr:uid="{CCAB5F10-DD67-4145-A096-0847317FFF12}"/>
    <cellStyle name="Normal 2 4 2 3 5 2 2 4" xfId="32577" xr:uid="{44974D8F-C6D5-4675-BAC5-919BC21327FF}"/>
    <cellStyle name="Normal 2 4 2 3 5 2 3" xfId="11465" xr:uid="{43DA99D3-D823-4190-A1F7-F62905F6CB2D}"/>
    <cellStyle name="Normal 2 4 2 3 5 2 4" xfId="19913" xr:uid="{13C18818-8377-4B30-8586-87A637E071DC}"/>
    <cellStyle name="Normal 2 4 2 3 5 2 5" xfId="28360" xr:uid="{93285968-A8E7-4483-93AA-E5DE2401BE9B}"/>
    <cellStyle name="Normal 2 4 2 3 5 3" xfId="5088" xr:uid="{00000000-0005-0000-0000-0000270F0000}"/>
    <cellStyle name="Normal 2 4 2 3 5 3 2" xfId="13538" xr:uid="{EFC69190-CCD8-4C3B-B219-73F9D9C41206}"/>
    <cellStyle name="Normal 2 4 2 3 5 3 3" xfId="21985" xr:uid="{0B533BCB-B617-4CD9-9E41-F666637B91F1}"/>
    <cellStyle name="Normal 2 4 2 3 5 3 4" xfId="30432" xr:uid="{9F430D79-4AE6-427B-930C-2CE50CE52883}"/>
    <cellStyle name="Normal 2 4 2 3 5 4" xfId="9320" xr:uid="{A9043E35-86D3-4BDC-BE00-A7B1559FE8BD}"/>
    <cellStyle name="Normal 2 4 2 3 5 5" xfId="17768" xr:uid="{3ED317F6-2B1C-449F-B6E1-CE03B1825A26}"/>
    <cellStyle name="Normal 2 4 2 3 5 6" xfId="26215" xr:uid="{B6290028-61E9-4F91-852F-20F1A9C745DC}"/>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363AB23C-51AB-426F-8E4E-4A57B05DD229}"/>
    <cellStyle name="Normal 2 4 2 3 6 2 2 3" xfId="24543" xr:uid="{6A96B8E0-0D80-461A-BAF5-F7D9CBFAA12B}"/>
    <cellStyle name="Normal 2 4 2 3 6 2 2 4" xfId="32990" xr:uid="{0B27702D-C979-4E56-945A-D7C00D2AC162}"/>
    <cellStyle name="Normal 2 4 2 3 6 2 3" xfId="11878" xr:uid="{F5667B53-D297-4FB0-BCD4-5ACC01ED0BF4}"/>
    <cellStyle name="Normal 2 4 2 3 6 2 4" xfId="20326" xr:uid="{3CBFF0BA-4F3F-4F0D-A8DC-14680BB94DC7}"/>
    <cellStyle name="Normal 2 4 2 3 6 2 5" xfId="28773" xr:uid="{4E69AB27-7117-40BD-8D1C-97A12CF9293C}"/>
    <cellStyle name="Normal 2 4 2 3 6 3" xfId="5501" xr:uid="{00000000-0005-0000-0000-00002B0F0000}"/>
    <cellStyle name="Normal 2 4 2 3 6 3 2" xfId="13951" xr:uid="{923E4756-030E-45A4-956A-259D42C37BFE}"/>
    <cellStyle name="Normal 2 4 2 3 6 3 3" xfId="22398" xr:uid="{8F70A0CF-3475-4BEC-A5DB-731C24F2ECEE}"/>
    <cellStyle name="Normal 2 4 2 3 6 3 4" xfId="30845" xr:uid="{163933D4-6F24-4BEE-A8C3-72ECE5D2109E}"/>
    <cellStyle name="Normal 2 4 2 3 6 4" xfId="9733" xr:uid="{83D2302B-B224-47ED-8ABB-102C8B0E468E}"/>
    <cellStyle name="Normal 2 4 2 3 6 5" xfId="18181" xr:uid="{71F39493-2373-457B-8F99-9592B46F7A57}"/>
    <cellStyle name="Normal 2 4 2 3 6 6" xfId="26628" xr:uid="{D642B338-0095-429A-ADF1-A11C3C1F1F90}"/>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56BD9766-ACFB-41D1-BA20-165563675CC9}"/>
    <cellStyle name="Normal 2 4 2 3 7 2 2 3" xfId="24956" xr:uid="{72DBE6E9-9952-411F-B9D1-6A49B3363CA1}"/>
    <cellStyle name="Normal 2 4 2 3 7 2 2 4" xfId="33403" xr:uid="{11822D01-45C4-484C-9F08-909A15570CA7}"/>
    <cellStyle name="Normal 2 4 2 3 7 2 3" xfId="12291" xr:uid="{0589F319-2660-446B-9A83-D853D435E1A9}"/>
    <cellStyle name="Normal 2 4 2 3 7 2 4" xfId="20739" xr:uid="{076FB214-61E5-4BF9-99C6-0D77BA9FEF53}"/>
    <cellStyle name="Normal 2 4 2 3 7 2 5" xfId="29186" xr:uid="{CD940BB5-A5A2-472F-803A-14AC5C3E7752}"/>
    <cellStyle name="Normal 2 4 2 3 7 3" xfId="5914" xr:uid="{00000000-0005-0000-0000-00002F0F0000}"/>
    <cellStyle name="Normal 2 4 2 3 7 3 2" xfId="14364" xr:uid="{8B1AB59A-5D99-4046-8FAE-4736B134D96C}"/>
    <cellStyle name="Normal 2 4 2 3 7 3 3" xfId="22811" xr:uid="{39CCA1F2-965C-4D6B-B8B1-80AFBECA5D56}"/>
    <cellStyle name="Normal 2 4 2 3 7 3 4" xfId="31258" xr:uid="{467864F1-421D-4DE6-9D37-BF0CCEB10545}"/>
    <cellStyle name="Normal 2 4 2 3 7 4" xfId="10146" xr:uid="{BE196F73-D4BA-4106-92E9-DCEEBBC7D4C4}"/>
    <cellStyle name="Normal 2 4 2 3 7 5" xfId="18594" xr:uid="{6DB69520-AC11-471C-ABC4-ACB4F0CC735F}"/>
    <cellStyle name="Normal 2 4 2 3 7 6" xfId="27041" xr:uid="{11936995-5F99-4E89-BF9C-A954F75C311E}"/>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CE8B6FCD-9DDB-48D5-8E40-E9A4090BA5BB}"/>
    <cellStyle name="Normal 2 4 2 3 8 2 2 3" xfId="25369" xr:uid="{0CA8AFBE-980E-42F4-B433-002C10EFEB07}"/>
    <cellStyle name="Normal 2 4 2 3 8 2 2 4" xfId="33816" xr:uid="{64149473-E380-4737-B934-88E837EA0F61}"/>
    <cellStyle name="Normal 2 4 2 3 8 2 3" xfId="12704" xr:uid="{CB11EB50-1D6B-41FD-92B7-6ACE29A83AC8}"/>
    <cellStyle name="Normal 2 4 2 3 8 2 4" xfId="21152" xr:uid="{2720CD06-152C-4BB8-ACA7-C6057CF22876}"/>
    <cellStyle name="Normal 2 4 2 3 8 2 5" xfId="29599" xr:uid="{E2819E20-59D8-4675-A629-ECE86299C64C}"/>
    <cellStyle name="Normal 2 4 2 3 8 3" xfId="6327" xr:uid="{00000000-0005-0000-0000-0000330F0000}"/>
    <cellStyle name="Normal 2 4 2 3 8 3 2" xfId="14777" xr:uid="{EC5016A2-C464-4460-A1CD-4E6DEF50C079}"/>
    <cellStyle name="Normal 2 4 2 3 8 3 3" xfId="23224" xr:uid="{A014090C-9B0D-4F99-852C-A09DEB399BCE}"/>
    <cellStyle name="Normal 2 4 2 3 8 3 4" xfId="31671" xr:uid="{EB310634-C142-494A-A62A-CC98ECC618CD}"/>
    <cellStyle name="Normal 2 4 2 3 8 4" xfId="10559" xr:uid="{231EE40E-E369-451F-B5DA-27FD72957F5A}"/>
    <cellStyle name="Normal 2 4 2 3 8 5" xfId="19007" xr:uid="{CB7FB75F-4CEC-4199-A158-062B2BD6DD67}"/>
    <cellStyle name="Normal 2 4 2 3 8 6" xfId="27454" xr:uid="{A867800A-3FD8-4E33-94FF-9E8C82FAB025}"/>
    <cellStyle name="Normal 2 4 2 3 9" xfId="2457" xr:uid="{00000000-0005-0000-0000-0000340F0000}"/>
    <cellStyle name="Normal 2 4 2 3 9 2" xfId="6740" xr:uid="{00000000-0005-0000-0000-0000350F0000}"/>
    <cellStyle name="Normal 2 4 2 3 9 2 2" xfId="15190" xr:uid="{9C3C8723-D339-4484-B187-086763A28BC9}"/>
    <cellStyle name="Normal 2 4 2 3 9 2 3" xfId="23637" xr:uid="{FAE772CB-BB63-4E37-BA61-0FC44C13149B}"/>
    <cellStyle name="Normal 2 4 2 3 9 2 4" xfId="32084" xr:uid="{19F341E1-085D-4238-BA84-FD8536AC4D49}"/>
    <cellStyle name="Normal 2 4 2 3 9 3" xfId="10972" xr:uid="{2509EBF2-4A30-4061-B2BA-D4968BCC0AF5}"/>
    <cellStyle name="Normal 2 4 2 3 9 4" xfId="19420" xr:uid="{C6C71CF5-52B9-49E0-AAF1-B5F1BDD352BE}"/>
    <cellStyle name="Normal 2 4 2 3 9 5" xfId="27867" xr:uid="{799EE22B-756C-49E8-8589-46A19EF1B630}"/>
    <cellStyle name="Normal 2 4 2 4" xfId="289" xr:uid="{00000000-0005-0000-0000-0000360F0000}"/>
    <cellStyle name="Normal 2 4 2 4 10" xfId="8914" xr:uid="{8F939FFE-D1D5-441E-B9D0-CCAA3A0A1875}"/>
    <cellStyle name="Normal 2 4 2 4 11" xfId="17362" xr:uid="{4FD24430-A91E-4335-B4BE-99F5806F163A}"/>
    <cellStyle name="Normal 2 4 2 4 12" xfId="25809" xr:uid="{F8CC48D9-1CCD-451F-B343-BD946DEDB6A8}"/>
    <cellStyle name="Normal 2 4 2 4 2" xfId="290" xr:uid="{00000000-0005-0000-0000-0000370F0000}"/>
    <cellStyle name="Normal 2 4 2 4 2 10" xfId="17363" xr:uid="{1824715D-38B4-420E-A4BE-B29E9E740D0F}"/>
    <cellStyle name="Normal 2 4 2 4 2 11" xfId="25810" xr:uid="{9F3CEDD5-6FB1-4358-A7A5-B0904AD245F0}"/>
    <cellStyle name="Normal 2 4 2 4 2 2" xfId="291" xr:uid="{00000000-0005-0000-0000-0000380F0000}"/>
    <cellStyle name="Normal 2 4 2 4 2 2 10" xfId="25811" xr:uid="{5A917C32-02B3-440B-81EA-388693E6A332}"/>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E79F5E77-5B3F-40B5-8F79-9C88A4102D1B}"/>
    <cellStyle name="Normal 2 4 2 4 2 2 2 2 2 3" xfId="24140" xr:uid="{03A7778B-650B-4C03-9DD5-A658E64F41EA}"/>
    <cellStyle name="Normal 2 4 2 4 2 2 2 2 2 4" xfId="32587" xr:uid="{41BD7ECF-6A20-41AE-A5ED-0A7587BA03D3}"/>
    <cellStyle name="Normal 2 4 2 4 2 2 2 2 3" xfId="11475" xr:uid="{0B591CD2-8F0D-4821-A1C2-EE19A616ED3C}"/>
    <cellStyle name="Normal 2 4 2 4 2 2 2 2 4" xfId="19923" xr:uid="{CE72F9F1-DADD-4361-BC48-D2230817DBFD}"/>
    <cellStyle name="Normal 2 4 2 4 2 2 2 2 5" xfId="28370" xr:uid="{510159A3-B57A-41B6-BB1D-A40757CEA9F6}"/>
    <cellStyle name="Normal 2 4 2 4 2 2 2 3" xfId="5098" xr:uid="{00000000-0005-0000-0000-00003C0F0000}"/>
    <cellStyle name="Normal 2 4 2 4 2 2 2 3 2" xfId="13548" xr:uid="{2674C1E7-E1F0-4E70-A4CC-76590FDCC775}"/>
    <cellStyle name="Normal 2 4 2 4 2 2 2 3 3" xfId="21995" xr:uid="{A58D50B7-3FAE-4323-9052-C483C5941A8A}"/>
    <cellStyle name="Normal 2 4 2 4 2 2 2 3 4" xfId="30442" xr:uid="{5E4F8F0B-4FF0-4D1E-91F1-8B7D40296247}"/>
    <cellStyle name="Normal 2 4 2 4 2 2 2 4" xfId="9330" xr:uid="{6D212A20-63C4-44BC-94D8-9203A5F08F90}"/>
    <cellStyle name="Normal 2 4 2 4 2 2 2 5" xfId="17778" xr:uid="{FEC1353E-552D-49BF-8F58-1C194557BC2A}"/>
    <cellStyle name="Normal 2 4 2 4 2 2 2 6" xfId="26225" xr:uid="{FE053507-4184-49C7-8BD9-672A9CF80572}"/>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399857AC-2D8D-4107-9EAE-3085A6BB7985}"/>
    <cellStyle name="Normal 2 4 2 4 2 2 3 2 2 3" xfId="24553" xr:uid="{6C10E941-B051-4371-A5C6-6710A297F7A3}"/>
    <cellStyle name="Normal 2 4 2 4 2 2 3 2 2 4" xfId="33000" xr:uid="{E62B2FCE-4F96-4B63-AF36-7853A15FFD36}"/>
    <cellStyle name="Normal 2 4 2 4 2 2 3 2 3" xfId="11888" xr:uid="{4C4D0A17-77D8-4F24-B01A-FC41DA8EB1E9}"/>
    <cellStyle name="Normal 2 4 2 4 2 2 3 2 4" xfId="20336" xr:uid="{B96DBD8A-5E9B-4448-A7E2-CE22EB4B8493}"/>
    <cellStyle name="Normal 2 4 2 4 2 2 3 2 5" xfId="28783" xr:uid="{22CBD58D-8BAC-4B3E-B139-C3CA2B63E1B3}"/>
    <cellStyle name="Normal 2 4 2 4 2 2 3 3" xfId="5511" xr:uid="{00000000-0005-0000-0000-0000400F0000}"/>
    <cellStyle name="Normal 2 4 2 4 2 2 3 3 2" xfId="13961" xr:uid="{2ED7D40A-EE4A-420E-AFEE-E32D6BAF5626}"/>
    <cellStyle name="Normal 2 4 2 4 2 2 3 3 3" xfId="22408" xr:uid="{A325CD6D-0D5F-4475-8E9A-75AC9367A15F}"/>
    <cellStyle name="Normal 2 4 2 4 2 2 3 3 4" xfId="30855" xr:uid="{5F246897-317C-4905-9E1E-288DCBC03794}"/>
    <cellStyle name="Normal 2 4 2 4 2 2 3 4" xfId="9743" xr:uid="{5DF55360-53A2-41D8-A019-DF8A5FDF8AC9}"/>
    <cellStyle name="Normal 2 4 2 4 2 2 3 5" xfId="18191" xr:uid="{C3B951D8-A257-4CFE-A432-88DF82DC00DB}"/>
    <cellStyle name="Normal 2 4 2 4 2 2 3 6" xfId="26638" xr:uid="{8C51BF01-6F67-404F-9457-DB5F61077734}"/>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D5B9625D-420B-4FB4-812B-AD4A92145EE7}"/>
    <cellStyle name="Normal 2 4 2 4 2 2 4 2 2 3" xfId="24966" xr:uid="{DA443F3E-5F20-498D-BE94-8ED722BBA368}"/>
    <cellStyle name="Normal 2 4 2 4 2 2 4 2 2 4" xfId="33413" xr:uid="{4D18235F-4965-4F77-80A2-89F2F564EBBF}"/>
    <cellStyle name="Normal 2 4 2 4 2 2 4 2 3" xfId="12301" xr:uid="{4D1CD383-9902-465E-9589-92CDBD460334}"/>
    <cellStyle name="Normal 2 4 2 4 2 2 4 2 4" xfId="20749" xr:uid="{19E0A9CA-F75C-4B09-99F9-AFF0846C8E70}"/>
    <cellStyle name="Normal 2 4 2 4 2 2 4 2 5" xfId="29196" xr:uid="{1EA00AEB-2970-4660-8C59-7C57D89FED53}"/>
    <cellStyle name="Normal 2 4 2 4 2 2 4 3" xfId="5924" xr:uid="{00000000-0005-0000-0000-0000440F0000}"/>
    <cellStyle name="Normal 2 4 2 4 2 2 4 3 2" xfId="14374" xr:uid="{E025E4EE-0633-458C-A2CD-F7296BA1DAAA}"/>
    <cellStyle name="Normal 2 4 2 4 2 2 4 3 3" xfId="22821" xr:uid="{546513C5-E8E8-4EDC-AFD4-CF18D23D8733}"/>
    <cellStyle name="Normal 2 4 2 4 2 2 4 3 4" xfId="31268" xr:uid="{5B1FD516-0BAF-4BE4-AA42-2A9128F94E0C}"/>
    <cellStyle name="Normal 2 4 2 4 2 2 4 4" xfId="10156" xr:uid="{AB3CFF1F-BEA5-4182-9D9B-8D6CAD9DA396}"/>
    <cellStyle name="Normal 2 4 2 4 2 2 4 5" xfId="18604" xr:uid="{B269F6F4-8B47-4A0E-8C44-0C4138A48E03}"/>
    <cellStyle name="Normal 2 4 2 4 2 2 4 6" xfId="27051" xr:uid="{08292E5C-73DE-46A6-9C5F-E9DD202580F1}"/>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83B6DD61-9276-415F-92F9-6702E71A38F3}"/>
    <cellStyle name="Normal 2 4 2 4 2 2 5 2 2 3" xfId="25379" xr:uid="{F8C28C72-BC37-4672-AF89-E90A6B67456E}"/>
    <cellStyle name="Normal 2 4 2 4 2 2 5 2 2 4" xfId="33826" xr:uid="{3A8D7057-A2F6-435A-83DC-9FB29E027D9D}"/>
    <cellStyle name="Normal 2 4 2 4 2 2 5 2 3" xfId="12714" xr:uid="{48A120B5-9B60-4DF4-9975-7C84276CAA98}"/>
    <cellStyle name="Normal 2 4 2 4 2 2 5 2 4" xfId="21162" xr:uid="{35C7E3EE-D67F-47C1-A63C-77AADBF525A3}"/>
    <cellStyle name="Normal 2 4 2 4 2 2 5 2 5" xfId="29609" xr:uid="{4B0F3ED1-88EF-464F-88AE-39A87DCE578C}"/>
    <cellStyle name="Normal 2 4 2 4 2 2 5 3" xfId="6337" xr:uid="{00000000-0005-0000-0000-0000480F0000}"/>
    <cellStyle name="Normal 2 4 2 4 2 2 5 3 2" xfId="14787" xr:uid="{C0350BFC-4DF3-4978-9A2F-BCD47AC70015}"/>
    <cellStyle name="Normal 2 4 2 4 2 2 5 3 3" xfId="23234" xr:uid="{CE3B2262-F106-4936-BA6E-1E2A7649AFCA}"/>
    <cellStyle name="Normal 2 4 2 4 2 2 5 3 4" xfId="31681" xr:uid="{0F6550A3-806D-42FA-9A6E-80C7EAB41EC3}"/>
    <cellStyle name="Normal 2 4 2 4 2 2 5 4" xfId="10569" xr:uid="{24E13B21-994A-40AE-A631-ABB8A5684AB9}"/>
    <cellStyle name="Normal 2 4 2 4 2 2 5 5" xfId="19017" xr:uid="{187B65C7-6893-46C8-9195-670FF1311462}"/>
    <cellStyle name="Normal 2 4 2 4 2 2 5 6" xfId="27464" xr:uid="{F72834E3-3BCC-40C2-ACA2-B2A1AF4B4AB1}"/>
    <cellStyle name="Normal 2 4 2 4 2 2 6" xfId="2467" xr:uid="{00000000-0005-0000-0000-0000490F0000}"/>
    <cellStyle name="Normal 2 4 2 4 2 2 6 2" xfId="6750" xr:uid="{00000000-0005-0000-0000-00004A0F0000}"/>
    <cellStyle name="Normal 2 4 2 4 2 2 6 2 2" xfId="15200" xr:uid="{D4426D3F-5F06-4994-8731-F0D17755E728}"/>
    <cellStyle name="Normal 2 4 2 4 2 2 6 2 3" xfId="23647" xr:uid="{F7AFAF76-D4C6-4202-90B2-42BBEE48FD87}"/>
    <cellStyle name="Normal 2 4 2 4 2 2 6 2 4" xfId="32094" xr:uid="{D57BE18D-957E-464A-B4C5-66812A7FE0FB}"/>
    <cellStyle name="Normal 2 4 2 4 2 2 6 3" xfId="10982" xr:uid="{778BC68D-26FE-4542-BA0B-D21F67664A55}"/>
    <cellStyle name="Normal 2 4 2 4 2 2 6 4" xfId="19430" xr:uid="{E1EC7C98-6EAD-4413-913B-918442A9B0EC}"/>
    <cellStyle name="Normal 2 4 2 4 2 2 6 5" xfId="27877" xr:uid="{7C2EAF5A-BD87-4B5B-9649-02CE9F4F1B29}"/>
    <cellStyle name="Normal 2 4 2 4 2 2 7" xfId="4684" xr:uid="{00000000-0005-0000-0000-00004B0F0000}"/>
    <cellStyle name="Normal 2 4 2 4 2 2 7 2" xfId="13134" xr:uid="{071A1768-9EAF-4A77-B4C0-7BCC831AC81E}"/>
    <cellStyle name="Normal 2 4 2 4 2 2 7 3" xfId="21581" xr:uid="{A2498AE1-815F-420F-BB89-D071D4730F24}"/>
    <cellStyle name="Normal 2 4 2 4 2 2 7 4" xfId="30028" xr:uid="{DEF05AF2-E681-46CF-AE30-0246F3A89381}"/>
    <cellStyle name="Normal 2 4 2 4 2 2 8" xfId="8916" xr:uid="{2AE660BD-C726-4DC1-8DC9-E952E9E09F05}"/>
    <cellStyle name="Normal 2 4 2 4 2 2 9" xfId="17364" xr:uid="{B1DB1AB4-F709-4660-B857-3961D7E86C5E}"/>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0D588D14-5B90-4AB0-AB75-8EAFC5672E42}"/>
    <cellStyle name="Normal 2 4 2 4 2 3 2 2 3" xfId="24139" xr:uid="{ABB9764D-2FC5-4508-A87B-8AB49630098A}"/>
    <cellStyle name="Normal 2 4 2 4 2 3 2 2 4" xfId="32586" xr:uid="{64114891-0F1B-4D96-BA12-B4F673CD6432}"/>
    <cellStyle name="Normal 2 4 2 4 2 3 2 3" xfId="11474" xr:uid="{EBAC8911-BCC0-4BCF-9458-53E27E35A8F0}"/>
    <cellStyle name="Normal 2 4 2 4 2 3 2 4" xfId="19922" xr:uid="{51FDFBDC-4371-4344-BCC0-C511EF982E83}"/>
    <cellStyle name="Normal 2 4 2 4 2 3 2 5" xfId="28369" xr:uid="{833B140D-57E7-4842-9FA8-AC4B32D4A2D9}"/>
    <cellStyle name="Normal 2 4 2 4 2 3 3" xfId="5097" xr:uid="{00000000-0005-0000-0000-00004F0F0000}"/>
    <cellStyle name="Normal 2 4 2 4 2 3 3 2" xfId="13547" xr:uid="{A159EC2B-E1BB-487C-BC93-E2A44835B987}"/>
    <cellStyle name="Normal 2 4 2 4 2 3 3 3" xfId="21994" xr:uid="{C65B62A4-8633-4142-9298-AFA6CA278B22}"/>
    <cellStyle name="Normal 2 4 2 4 2 3 3 4" xfId="30441" xr:uid="{1036A8B5-10B5-489C-9C2A-34F7FA4D93F9}"/>
    <cellStyle name="Normal 2 4 2 4 2 3 4" xfId="9329" xr:uid="{A349AF3A-B89B-42DC-A449-13AE456E726C}"/>
    <cellStyle name="Normal 2 4 2 4 2 3 5" xfId="17777" xr:uid="{468AB3EE-3C48-45BE-A085-E834B225F5C0}"/>
    <cellStyle name="Normal 2 4 2 4 2 3 6" xfId="26224" xr:uid="{9993C7E7-6AE3-4D68-B718-BAB66F0A246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A7909905-2511-4EA3-A689-7AED28E89F98}"/>
    <cellStyle name="Normal 2 4 2 4 2 4 2 2 3" xfId="24552" xr:uid="{87EEF468-239B-40FB-9CF0-E520C4008867}"/>
    <cellStyle name="Normal 2 4 2 4 2 4 2 2 4" xfId="32999" xr:uid="{A355865C-8512-454F-857C-0470029DA891}"/>
    <cellStyle name="Normal 2 4 2 4 2 4 2 3" xfId="11887" xr:uid="{97F061AF-898E-48DB-9882-6F2A56E623DB}"/>
    <cellStyle name="Normal 2 4 2 4 2 4 2 4" xfId="20335" xr:uid="{3B673A20-9E77-4EA9-99E9-AC374049CF6D}"/>
    <cellStyle name="Normal 2 4 2 4 2 4 2 5" xfId="28782" xr:uid="{08CBDF60-4780-49F8-8870-C85EFE16757B}"/>
    <cellStyle name="Normal 2 4 2 4 2 4 3" xfId="5510" xr:uid="{00000000-0005-0000-0000-0000530F0000}"/>
    <cellStyle name="Normal 2 4 2 4 2 4 3 2" xfId="13960" xr:uid="{5283A469-257B-4B6F-8733-9BF43523FB67}"/>
    <cellStyle name="Normal 2 4 2 4 2 4 3 3" xfId="22407" xr:uid="{ACC0F0EC-1CD4-4764-B0E9-01D5BBF56827}"/>
    <cellStyle name="Normal 2 4 2 4 2 4 3 4" xfId="30854" xr:uid="{C2E33D9D-AB48-47CE-B06E-C2A46665350E}"/>
    <cellStyle name="Normal 2 4 2 4 2 4 4" xfId="9742" xr:uid="{17E1B02F-3F1B-4A83-AA64-5EAD0A662F36}"/>
    <cellStyle name="Normal 2 4 2 4 2 4 5" xfId="18190" xr:uid="{D7AC30FF-16BB-471C-B43B-8F20183DC299}"/>
    <cellStyle name="Normal 2 4 2 4 2 4 6" xfId="26637" xr:uid="{C0F37F10-D0D2-49A6-84C9-086578BF4E38}"/>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8C890945-4751-4824-8890-347B33C322DD}"/>
    <cellStyle name="Normal 2 4 2 4 2 5 2 2 3" xfId="24965" xr:uid="{7D1134B2-FD96-4BE5-A8D4-7ACD62D0003A}"/>
    <cellStyle name="Normal 2 4 2 4 2 5 2 2 4" xfId="33412" xr:uid="{53447A58-AF10-4F9F-A536-B9BE38792AAE}"/>
    <cellStyle name="Normal 2 4 2 4 2 5 2 3" xfId="12300" xr:uid="{3CE559A8-522A-4483-8C3F-32298707DFA1}"/>
    <cellStyle name="Normal 2 4 2 4 2 5 2 4" xfId="20748" xr:uid="{3D2B738B-78D8-4F49-9283-CE7652F3CC36}"/>
    <cellStyle name="Normal 2 4 2 4 2 5 2 5" xfId="29195" xr:uid="{64FAEDEB-D200-41C4-B168-EF916E43852C}"/>
    <cellStyle name="Normal 2 4 2 4 2 5 3" xfId="5923" xr:uid="{00000000-0005-0000-0000-0000570F0000}"/>
    <cellStyle name="Normal 2 4 2 4 2 5 3 2" xfId="14373" xr:uid="{05512942-A7DE-4539-A4F2-4442F575B0AF}"/>
    <cellStyle name="Normal 2 4 2 4 2 5 3 3" xfId="22820" xr:uid="{EBD97401-19DA-47D0-A39A-CD2462109ECA}"/>
    <cellStyle name="Normal 2 4 2 4 2 5 3 4" xfId="31267" xr:uid="{D01ECE74-250E-461F-A980-74C08A2E2482}"/>
    <cellStyle name="Normal 2 4 2 4 2 5 4" xfId="10155" xr:uid="{27A24A06-A539-4640-8579-F90799CE2142}"/>
    <cellStyle name="Normal 2 4 2 4 2 5 5" xfId="18603" xr:uid="{85F8D60D-5CF2-44BE-8715-6BF6A743046E}"/>
    <cellStyle name="Normal 2 4 2 4 2 5 6" xfId="27050" xr:uid="{6BB4F2AE-2D3A-4AF4-A483-724C92B866BE}"/>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AB828B00-8D61-4838-86D8-CED84EA5C39C}"/>
    <cellStyle name="Normal 2 4 2 4 2 6 2 2 3" xfId="25378" xr:uid="{E530E3F7-E1F5-4789-88AD-33FC6132B03D}"/>
    <cellStyle name="Normal 2 4 2 4 2 6 2 2 4" xfId="33825" xr:uid="{B1C8933B-241D-4C6E-8C47-8F3D76A9C927}"/>
    <cellStyle name="Normal 2 4 2 4 2 6 2 3" xfId="12713" xr:uid="{CD27FD0D-9417-4C84-BBF8-22129A4AAA1D}"/>
    <cellStyle name="Normal 2 4 2 4 2 6 2 4" xfId="21161" xr:uid="{F2EF4457-8757-446C-A7A4-C717009F63D0}"/>
    <cellStyle name="Normal 2 4 2 4 2 6 2 5" xfId="29608" xr:uid="{CD0AC1C3-7ACF-4F6A-BB37-BAD7E210F77F}"/>
    <cellStyle name="Normal 2 4 2 4 2 6 3" xfId="6336" xr:uid="{00000000-0005-0000-0000-00005B0F0000}"/>
    <cellStyle name="Normal 2 4 2 4 2 6 3 2" xfId="14786" xr:uid="{F529F69D-9192-4C96-8E9C-8FB02F2A7D35}"/>
    <cellStyle name="Normal 2 4 2 4 2 6 3 3" xfId="23233" xr:uid="{6115373F-75A6-4D43-9CD6-60162B5C8B2D}"/>
    <cellStyle name="Normal 2 4 2 4 2 6 3 4" xfId="31680" xr:uid="{1444029C-FA74-4307-9FE7-09D8A6F3A9AA}"/>
    <cellStyle name="Normal 2 4 2 4 2 6 4" xfId="10568" xr:uid="{BB670531-C33A-4D93-B137-563E016A502A}"/>
    <cellStyle name="Normal 2 4 2 4 2 6 5" xfId="19016" xr:uid="{050A48D4-6B39-4A44-82D3-6719EF03478E}"/>
    <cellStyle name="Normal 2 4 2 4 2 6 6" xfId="27463" xr:uid="{0569E848-8254-432B-994C-418923CDF292}"/>
    <cellStyle name="Normal 2 4 2 4 2 7" xfId="2466" xr:uid="{00000000-0005-0000-0000-00005C0F0000}"/>
    <cellStyle name="Normal 2 4 2 4 2 7 2" xfId="6749" xr:uid="{00000000-0005-0000-0000-00005D0F0000}"/>
    <cellStyle name="Normal 2 4 2 4 2 7 2 2" xfId="15199" xr:uid="{5DD80C4D-D9F2-45BB-9F92-64760AE8FBCC}"/>
    <cellStyle name="Normal 2 4 2 4 2 7 2 3" xfId="23646" xr:uid="{D1CB0791-B658-490E-90A1-30D226B5595C}"/>
    <cellStyle name="Normal 2 4 2 4 2 7 2 4" xfId="32093" xr:uid="{7DC2C22B-37DE-439A-AC93-44E6F09DE227}"/>
    <cellStyle name="Normal 2 4 2 4 2 7 3" xfId="10981" xr:uid="{93B52E10-1C3C-42EF-8926-90235A5B7371}"/>
    <cellStyle name="Normal 2 4 2 4 2 7 4" xfId="19429" xr:uid="{70DF813F-578F-4137-A3D4-0D70689A19C3}"/>
    <cellStyle name="Normal 2 4 2 4 2 7 5" xfId="27876" xr:uid="{043054B4-43BA-454D-B155-DF3DECD87881}"/>
    <cellStyle name="Normal 2 4 2 4 2 8" xfId="4683" xr:uid="{00000000-0005-0000-0000-00005E0F0000}"/>
    <cellStyle name="Normal 2 4 2 4 2 8 2" xfId="13133" xr:uid="{EA71DD6B-5C1D-44A6-B94B-16646E5E45B9}"/>
    <cellStyle name="Normal 2 4 2 4 2 8 3" xfId="21580" xr:uid="{253DEEE4-4161-4EA7-9609-9F3AA08EFB0C}"/>
    <cellStyle name="Normal 2 4 2 4 2 8 4" xfId="30027" xr:uid="{D948A81B-38F7-4B77-98E8-12957EC239BD}"/>
    <cellStyle name="Normal 2 4 2 4 2 9" xfId="8915" xr:uid="{323E3BA6-2281-4B00-86E9-C47E940A7329}"/>
    <cellStyle name="Normal 2 4 2 4 3" xfId="292" xr:uid="{00000000-0005-0000-0000-00005F0F0000}"/>
    <cellStyle name="Normal 2 4 2 4 3 10" xfId="25812" xr:uid="{497BEDD4-2A80-410C-A2A6-FB25DACEAE74}"/>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02ADADE2-8DE2-489A-B229-1A992B8DFCAF}"/>
    <cellStyle name="Normal 2 4 2 4 3 2 2 2 3" xfId="24141" xr:uid="{9702D912-B7EB-4502-82EB-3DA94008782C}"/>
    <cellStyle name="Normal 2 4 2 4 3 2 2 2 4" xfId="32588" xr:uid="{DB62CF69-389B-44B7-88F9-8D39EB36D2F2}"/>
    <cellStyle name="Normal 2 4 2 4 3 2 2 3" xfId="11476" xr:uid="{309B7F30-00B9-480F-8924-B64DE61C5E50}"/>
    <cellStyle name="Normal 2 4 2 4 3 2 2 4" xfId="19924" xr:uid="{2331B5EE-A68A-449A-9FC0-BB997F63602D}"/>
    <cellStyle name="Normal 2 4 2 4 3 2 2 5" xfId="28371" xr:uid="{53004CD8-480A-467D-9842-5D1D05B4DE39}"/>
    <cellStyle name="Normal 2 4 2 4 3 2 3" xfId="5099" xr:uid="{00000000-0005-0000-0000-0000630F0000}"/>
    <cellStyle name="Normal 2 4 2 4 3 2 3 2" xfId="13549" xr:uid="{43A22124-732F-448F-B159-B2F2B7AE6363}"/>
    <cellStyle name="Normal 2 4 2 4 3 2 3 3" xfId="21996" xr:uid="{77A34B2C-5C4F-4022-A8FC-A07181EFAD6C}"/>
    <cellStyle name="Normal 2 4 2 4 3 2 3 4" xfId="30443" xr:uid="{5E20B941-EA2C-4C13-AC42-E14583CE1645}"/>
    <cellStyle name="Normal 2 4 2 4 3 2 4" xfId="9331" xr:uid="{FED01E26-A201-4F5A-81E9-5A2515769CDA}"/>
    <cellStyle name="Normal 2 4 2 4 3 2 5" xfId="17779" xr:uid="{623928C9-DAC1-4C83-82FC-CCE1AD8DC2D2}"/>
    <cellStyle name="Normal 2 4 2 4 3 2 6" xfId="26226" xr:uid="{F378A44E-932B-48D9-8459-969007FF6C27}"/>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4864AD33-33A5-42C9-B944-A4DF1F3E6641}"/>
    <cellStyle name="Normal 2 4 2 4 3 3 2 2 3" xfId="24554" xr:uid="{DEA4FEAD-7636-4340-96B7-9185A8E25821}"/>
    <cellStyle name="Normal 2 4 2 4 3 3 2 2 4" xfId="33001" xr:uid="{F1C8094C-ACE0-4867-BDF9-DCD8868D5BCB}"/>
    <cellStyle name="Normal 2 4 2 4 3 3 2 3" xfId="11889" xr:uid="{CDC86CD0-3ECE-48D3-8A68-027AE934B5D4}"/>
    <cellStyle name="Normal 2 4 2 4 3 3 2 4" xfId="20337" xr:uid="{4695227C-A4AD-4E04-A674-830F9C3FAB86}"/>
    <cellStyle name="Normal 2 4 2 4 3 3 2 5" xfId="28784" xr:uid="{EF135CF2-4229-4413-A84E-B6987908F56A}"/>
    <cellStyle name="Normal 2 4 2 4 3 3 3" xfId="5512" xr:uid="{00000000-0005-0000-0000-0000670F0000}"/>
    <cellStyle name="Normal 2 4 2 4 3 3 3 2" xfId="13962" xr:uid="{78800FC9-415C-47D9-BBB4-6C83597B1730}"/>
    <cellStyle name="Normal 2 4 2 4 3 3 3 3" xfId="22409" xr:uid="{F56F9B25-0321-4030-BCBA-DB329C1211BA}"/>
    <cellStyle name="Normal 2 4 2 4 3 3 3 4" xfId="30856" xr:uid="{2B21EF23-FABA-4C05-BC10-8CB9A77FB41D}"/>
    <cellStyle name="Normal 2 4 2 4 3 3 4" xfId="9744" xr:uid="{3145E6E5-1B68-4D4F-BC36-CF50AAFC06AB}"/>
    <cellStyle name="Normal 2 4 2 4 3 3 5" xfId="18192" xr:uid="{14DEBB83-FFBE-4763-A908-468C549A8872}"/>
    <cellStyle name="Normal 2 4 2 4 3 3 6" xfId="26639" xr:uid="{B1B51133-D1DE-4D45-B312-2ABD71D22762}"/>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509C5C22-0BCB-4C1D-85A1-958356EBC2F5}"/>
    <cellStyle name="Normal 2 4 2 4 3 4 2 2 3" xfId="24967" xr:uid="{DCACD8CA-9476-4EFA-89E7-9337036248AD}"/>
    <cellStyle name="Normal 2 4 2 4 3 4 2 2 4" xfId="33414" xr:uid="{3FB1970B-70AD-440F-B416-2401C2CB9E7D}"/>
    <cellStyle name="Normal 2 4 2 4 3 4 2 3" xfId="12302" xr:uid="{227146B6-6BA6-4ABA-809B-3E5D9ED447BB}"/>
    <cellStyle name="Normal 2 4 2 4 3 4 2 4" xfId="20750" xr:uid="{9657A931-0760-450C-9ADF-F08D281109BC}"/>
    <cellStyle name="Normal 2 4 2 4 3 4 2 5" xfId="29197" xr:uid="{44DE8363-1A12-43B2-A5E8-64B3C7E0A083}"/>
    <cellStyle name="Normal 2 4 2 4 3 4 3" xfId="5925" xr:uid="{00000000-0005-0000-0000-00006B0F0000}"/>
    <cellStyle name="Normal 2 4 2 4 3 4 3 2" xfId="14375" xr:uid="{395F3DEB-C63E-46A6-9266-AF24F90D10B1}"/>
    <cellStyle name="Normal 2 4 2 4 3 4 3 3" xfId="22822" xr:uid="{38D01C32-B87D-4E20-975B-5E682828C70F}"/>
    <cellStyle name="Normal 2 4 2 4 3 4 3 4" xfId="31269" xr:uid="{CCB6C280-9FD9-4925-8A39-BC1E7F652F30}"/>
    <cellStyle name="Normal 2 4 2 4 3 4 4" xfId="10157" xr:uid="{8CC8ABFE-DDDA-4C27-8340-2258AF2B9150}"/>
    <cellStyle name="Normal 2 4 2 4 3 4 5" xfId="18605" xr:uid="{2B5A58F5-D6DE-4257-8BF3-5C10D1DCFE48}"/>
    <cellStyle name="Normal 2 4 2 4 3 4 6" xfId="27052" xr:uid="{ED3B0BA0-7A02-4CA9-A7BB-E9383D6A3E75}"/>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83A33CD5-1528-40F9-A4C8-171B6C4A2499}"/>
    <cellStyle name="Normal 2 4 2 4 3 5 2 2 3" xfId="25380" xr:uid="{235B2854-4A3A-4A67-BC4D-2623F5D165B0}"/>
    <cellStyle name="Normal 2 4 2 4 3 5 2 2 4" xfId="33827" xr:uid="{1E47A76F-7B98-41A3-AB5E-AA684ECC2620}"/>
    <cellStyle name="Normal 2 4 2 4 3 5 2 3" xfId="12715" xr:uid="{F283854C-F712-4799-BD67-CE79E9C04005}"/>
    <cellStyle name="Normal 2 4 2 4 3 5 2 4" xfId="21163" xr:uid="{4AD83679-3029-4FC1-A593-889EB87514D4}"/>
    <cellStyle name="Normal 2 4 2 4 3 5 2 5" xfId="29610" xr:uid="{10B25866-57BE-4B1E-AC02-0CCCCCE53CF3}"/>
    <cellStyle name="Normal 2 4 2 4 3 5 3" xfId="6338" xr:uid="{00000000-0005-0000-0000-00006F0F0000}"/>
    <cellStyle name="Normal 2 4 2 4 3 5 3 2" xfId="14788" xr:uid="{AC09F602-033B-4345-A8AD-75E0992140E8}"/>
    <cellStyle name="Normal 2 4 2 4 3 5 3 3" xfId="23235" xr:uid="{2F9AD2FA-A78B-4C49-A3FF-1C68EF8BA86C}"/>
    <cellStyle name="Normal 2 4 2 4 3 5 3 4" xfId="31682" xr:uid="{E69AB26C-9ADB-4950-BCD9-FFDCE69D21B7}"/>
    <cellStyle name="Normal 2 4 2 4 3 5 4" xfId="10570" xr:uid="{BD521F0A-4991-449D-9BBB-E1CE880787EE}"/>
    <cellStyle name="Normal 2 4 2 4 3 5 5" xfId="19018" xr:uid="{235EFC90-B749-4456-A0F1-6138510EC47B}"/>
    <cellStyle name="Normal 2 4 2 4 3 5 6" xfId="27465" xr:uid="{21008D3D-13E5-4750-B4B4-4021CFE90334}"/>
    <cellStyle name="Normal 2 4 2 4 3 6" xfId="2468" xr:uid="{00000000-0005-0000-0000-0000700F0000}"/>
    <cellStyle name="Normal 2 4 2 4 3 6 2" xfId="6751" xr:uid="{00000000-0005-0000-0000-0000710F0000}"/>
    <cellStyle name="Normal 2 4 2 4 3 6 2 2" xfId="15201" xr:uid="{554F7F1F-BFC8-4C4D-B460-E4DED947DF86}"/>
    <cellStyle name="Normal 2 4 2 4 3 6 2 3" xfId="23648" xr:uid="{0FB6B671-7D04-43BE-B20F-935F03FACB39}"/>
    <cellStyle name="Normal 2 4 2 4 3 6 2 4" xfId="32095" xr:uid="{87A6C6AC-37D9-4DBF-B46E-F4D880C71A66}"/>
    <cellStyle name="Normal 2 4 2 4 3 6 3" xfId="10983" xr:uid="{EFC25663-C4D7-4F4D-8E6E-967C8E3875B2}"/>
    <cellStyle name="Normal 2 4 2 4 3 6 4" xfId="19431" xr:uid="{9180A4C9-172A-40C9-AF36-7E6BE4106978}"/>
    <cellStyle name="Normal 2 4 2 4 3 6 5" xfId="27878" xr:uid="{D8B84216-29BA-49F3-B448-449DCAEBAC05}"/>
    <cellStyle name="Normal 2 4 2 4 3 7" xfId="4685" xr:uid="{00000000-0005-0000-0000-0000720F0000}"/>
    <cellStyle name="Normal 2 4 2 4 3 7 2" xfId="13135" xr:uid="{031B20E5-335E-45A5-A679-EABF655CF758}"/>
    <cellStyle name="Normal 2 4 2 4 3 7 3" xfId="21582" xr:uid="{DC94EA77-3F39-434D-94CD-722E2A11B289}"/>
    <cellStyle name="Normal 2 4 2 4 3 7 4" xfId="30029" xr:uid="{114C58B5-7EDD-43AD-876D-4A5E6FAD251F}"/>
    <cellStyle name="Normal 2 4 2 4 3 8" xfId="8917" xr:uid="{A747AB2A-6BD4-4D74-B769-7D733E8495CE}"/>
    <cellStyle name="Normal 2 4 2 4 3 9" xfId="17365" xr:uid="{6D0D1E5B-CF99-49D6-BD09-60FD9B694E0D}"/>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84AEE23C-F510-4976-B38F-7F275AF99569}"/>
    <cellStyle name="Normal 2 4 2 4 4 2 2 3" xfId="24138" xr:uid="{7EA20D22-9CC8-4BC6-9BDF-5BE0C7C7A3F9}"/>
    <cellStyle name="Normal 2 4 2 4 4 2 2 4" xfId="32585" xr:uid="{DB928C80-147A-4463-AF37-80FA10AA99AC}"/>
    <cellStyle name="Normal 2 4 2 4 4 2 3" xfId="11473" xr:uid="{C2FFE978-333E-41F4-B8CE-07B3DB458A78}"/>
    <cellStyle name="Normal 2 4 2 4 4 2 4" xfId="19921" xr:uid="{B43EF911-5F3C-43D8-AC03-0134A679E6CB}"/>
    <cellStyle name="Normal 2 4 2 4 4 2 5" xfId="28368" xr:uid="{95A3067D-B41A-4F60-8050-A50C7CC1F850}"/>
    <cellStyle name="Normal 2 4 2 4 4 3" xfId="5096" xr:uid="{00000000-0005-0000-0000-0000760F0000}"/>
    <cellStyle name="Normal 2 4 2 4 4 3 2" xfId="13546" xr:uid="{FA7EDD78-AB9B-458D-8A4E-40629ADDB81F}"/>
    <cellStyle name="Normal 2 4 2 4 4 3 3" xfId="21993" xr:uid="{910E45FC-E567-4808-908B-E3231FAD4C77}"/>
    <cellStyle name="Normal 2 4 2 4 4 3 4" xfId="30440" xr:uid="{EA96089D-984E-4205-A19B-C9EF1744F42A}"/>
    <cellStyle name="Normal 2 4 2 4 4 4" xfId="9328" xr:uid="{DA88542A-8157-484C-AB22-7DBEAD243F03}"/>
    <cellStyle name="Normal 2 4 2 4 4 5" xfId="17776" xr:uid="{3DE007A5-1FC4-47FC-8908-2018713FFBC2}"/>
    <cellStyle name="Normal 2 4 2 4 4 6" xfId="26223" xr:uid="{95D52780-9F70-47D3-9C57-035B64A4ADCE}"/>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FABB2A91-F585-4A80-923B-8A6939AF17B3}"/>
    <cellStyle name="Normal 2 4 2 4 5 2 2 3" xfId="24551" xr:uid="{15FB525D-FFF0-4305-9E3B-0F7693B8457A}"/>
    <cellStyle name="Normal 2 4 2 4 5 2 2 4" xfId="32998" xr:uid="{E56446AF-7183-4F73-B475-48A47257DFEB}"/>
    <cellStyle name="Normal 2 4 2 4 5 2 3" xfId="11886" xr:uid="{05542BCE-E758-49B5-AC93-8658630BE47E}"/>
    <cellStyle name="Normal 2 4 2 4 5 2 4" xfId="20334" xr:uid="{60A0784B-8B43-42FE-801E-08168692E64B}"/>
    <cellStyle name="Normal 2 4 2 4 5 2 5" xfId="28781" xr:uid="{31BE9B4F-25AF-47B8-8B10-9CF94227AF84}"/>
    <cellStyle name="Normal 2 4 2 4 5 3" xfId="5509" xr:uid="{00000000-0005-0000-0000-00007A0F0000}"/>
    <cellStyle name="Normal 2 4 2 4 5 3 2" xfId="13959" xr:uid="{CD3863C0-FF60-42EF-9D28-655E50D5F7EF}"/>
    <cellStyle name="Normal 2 4 2 4 5 3 3" xfId="22406" xr:uid="{3ACBA6E2-0999-443A-9525-6192611EC679}"/>
    <cellStyle name="Normal 2 4 2 4 5 3 4" xfId="30853" xr:uid="{B8D9B8AD-1615-47BA-8F55-989A3CC32F06}"/>
    <cellStyle name="Normal 2 4 2 4 5 4" xfId="9741" xr:uid="{46509D59-483B-4D68-98CD-A3A96D47503A}"/>
    <cellStyle name="Normal 2 4 2 4 5 5" xfId="18189" xr:uid="{3479FF1E-633C-46ED-82CE-58C5A154E3C0}"/>
    <cellStyle name="Normal 2 4 2 4 5 6" xfId="26636" xr:uid="{8CAC6F1E-E84D-4BF4-B76E-1DBD1A8CB57B}"/>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E170677B-B12D-4820-B346-21761FFCA7E4}"/>
    <cellStyle name="Normal 2 4 2 4 6 2 2 3" xfId="24964" xr:uid="{2F0AA7E7-6911-40E0-944E-C260846B940A}"/>
    <cellStyle name="Normal 2 4 2 4 6 2 2 4" xfId="33411" xr:uid="{06FF791A-0795-4F04-AAD2-52CDB25A06FD}"/>
    <cellStyle name="Normal 2 4 2 4 6 2 3" xfId="12299" xr:uid="{31BA8970-6282-4EC6-9603-A57464E54BBA}"/>
    <cellStyle name="Normal 2 4 2 4 6 2 4" xfId="20747" xr:uid="{3BD5A2CC-01D1-420A-B01D-B3D02762E73E}"/>
    <cellStyle name="Normal 2 4 2 4 6 2 5" xfId="29194" xr:uid="{47BE1976-4BE9-4602-B634-874AD529E415}"/>
    <cellStyle name="Normal 2 4 2 4 6 3" xfId="5922" xr:uid="{00000000-0005-0000-0000-00007E0F0000}"/>
    <cellStyle name="Normal 2 4 2 4 6 3 2" xfId="14372" xr:uid="{3313FC1B-4015-40AB-8D95-98503DC13306}"/>
    <cellStyle name="Normal 2 4 2 4 6 3 3" xfId="22819" xr:uid="{BD750223-43F3-4C76-B1F2-0885A96FE28C}"/>
    <cellStyle name="Normal 2 4 2 4 6 3 4" xfId="31266" xr:uid="{9CE23B07-FB90-4F92-8FAE-1EF4B24E412E}"/>
    <cellStyle name="Normal 2 4 2 4 6 4" xfId="10154" xr:uid="{831A0838-0D7D-491F-BEA4-A057C6E23800}"/>
    <cellStyle name="Normal 2 4 2 4 6 5" xfId="18602" xr:uid="{986D2264-C3F4-4967-B373-6210BB5AC7DC}"/>
    <cellStyle name="Normal 2 4 2 4 6 6" xfId="27049" xr:uid="{6F5B58C1-1FA1-4932-B7C5-2BAFAD444CB5}"/>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DB65D2CF-396E-4B4E-9BE0-9A02CC676EDC}"/>
    <cellStyle name="Normal 2 4 2 4 7 2 2 3" xfId="25377" xr:uid="{5C2E5AF5-B342-408C-A276-BB52154FA81E}"/>
    <cellStyle name="Normal 2 4 2 4 7 2 2 4" xfId="33824" xr:uid="{0BCD49BC-90AE-43D7-A77B-09D99F8C382E}"/>
    <cellStyle name="Normal 2 4 2 4 7 2 3" xfId="12712" xr:uid="{1A6C0BB1-C019-496A-A58D-7E82739CDD26}"/>
    <cellStyle name="Normal 2 4 2 4 7 2 4" xfId="21160" xr:uid="{0B226AB2-9342-44E5-A69D-B2C7A6314AF8}"/>
    <cellStyle name="Normal 2 4 2 4 7 2 5" xfId="29607" xr:uid="{DE1FE67F-DC32-49FF-83FB-8026296C6D4D}"/>
    <cellStyle name="Normal 2 4 2 4 7 3" xfId="6335" xr:uid="{00000000-0005-0000-0000-0000820F0000}"/>
    <cellStyle name="Normal 2 4 2 4 7 3 2" xfId="14785" xr:uid="{329A4938-17BA-4313-8245-B84C946CB17E}"/>
    <cellStyle name="Normal 2 4 2 4 7 3 3" xfId="23232" xr:uid="{7E706BA5-854E-4CE9-982B-F90FCFD31C6D}"/>
    <cellStyle name="Normal 2 4 2 4 7 3 4" xfId="31679" xr:uid="{192816CB-19D4-4EFA-A08F-B7444D42EFD9}"/>
    <cellStyle name="Normal 2 4 2 4 7 4" xfId="10567" xr:uid="{47BB1526-405A-426A-A786-F8E6665805F5}"/>
    <cellStyle name="Normal 2 4 2 4 7 5" xfId="19015" xr:uid="{15F57C2A-C62A-4CB0-AFC7-554E23BC7A0F}"/>
    <cellStyle name="Normal 2 4 2 4 7 6" xfId="27462" xr:uid="{FEAF7709-1D83-4A50-AB36-6352938AE936}"/>
    <cellStyle name="Normal 2 4 2 4 8" xfId="2465" xr:uid="{00000000-0005-0000-0000-0000830F0000}"/>
    <cellStyle name="Normal 2 4 2 4 8 2" xfId="6748" xr:uid="{00000000-0005-0000-0000-0000840F0000}"/>
    <cellStyle name="Normal 2 4 2 4 8 2 2" xfId="15198" xr:uid="{5F870630-A51B-4A24-92CE-2640B57B2079}"/>
    <cellStyle name="Normal 2 4 2 4 8 2 3" xfId="23645" xr:uid="{B3F15142-E5C3-42EF-90FC-4144FDE08588}"/>
    <cellStyle name="Normal 2 4 2 4 8 2 4" xfId="32092" xr:uid="{D238DAA8-B7CD-4144-AED6-B48B619D9B1C}"/>
    <cellStyle name="Normal 2 4 2 4 8 3" xfId="10980" xr:uid="{C9313AC2-F4A8-414D-8CAB-3515A3855147}"/>
    <cellStyle name="Normal 2 4 2 4 8 4" xfId="19428" xr:uid="{774B1531-4F78-4220-A573-E0D161993F01}"/>
    <cellStyle name="Normal 2 4 2 4 8 5" xfId="27875" xr:uid="{3A4C4CB3-E5CB-41B4-9C13-663ADEFD8046}"/>
    <cellStyle name="Normal 2 4 2 4 9" xfId="4682" xr:uid="{00000000-0005-0000-0000-0000850F0000}"/>
    <cellStyle name="Normal 2 4 2 4 9 2" xfId="13132" xr:uid="{970C2651-C4D1-4C16-BD05-0C9F8CC212F1}"/>
    <cellStyle name="Normal 2 4 2 4 9 3" xfId="21579" xr:uid="{5ADE63B2-01E5-4D7C-8B2C-7AF99442D047}"/>
    <cellStyle name="Normal 2 4 2 4 9 4" xfId="30026" xr:uid="{BD3BCA8B-73AC-497E-9F3C-11650BE401C9}"/>
    <cellStyle name="Normal 2 4 2 5" xfId="293" xr:uid="{00000000-0005-0000-0000-0000860F0000}"/>
    <cellStyle name="Normal 2 4 2 5 10" xfId="17366" xr:uid="{9F25CFD3-9C6E-40FA-974B-A36D6BBB4668}"/>
    <cellStyle name="Normal 2 4 2 5 11" xfId="25813" xr:uid="{0B99016A-1762-4A15-9723-B1B44428DDC1}"/>
    <cellStyle name="Normal 2 4 2 5 2" xfId="294" xr:uid="{00000000-0005-0000-0000-0000870F0000}"/>
    <cellStyle name="Normal 2 4 2 5 2 10" xfId="25814" xr:uid="{DE20F187-C843-49F4-9A3E-D09DBAF8FCC5}"/>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A90BE071-05C3-49A5-9DF6-76244E342649}"/>
    <cellStyle name="Normal 2 4 2 5 2 2 2 2 3" xfId="24143" xr:uid="{13DEDB6C-66B6-4621-A1B6-7DE7A56E9BAB}"/>
    <cellStyle name="Normal 2 4 2 5 2 2 2 2 4" xfId="32590" xr:uid="{E4B4543A-181F-4C65-B989-BE997B612D54}"/>
    <cellStyle name="Normal 2 4 2 5 2 2 2 3" xfId="11478" xr:uid="{5FAA5B51-FD0A-4AA5-8F5E-45314B46D4CB}"/>
    <cellStyle name="Normal 2 4 2 5 2 2 2 4" xfId="19926" xr:uid="{4E001604-AEA6-4D46-80D8-4053C181961E}"/>
    <cellStyle name="Normal 2 4 2 5 2 2 2 5" xfId="28373" xr:uid="{C50B47A1-E922-49DE-B329-B0BBEB50366D}"/>
    <cellStyle name="Normal 2 4 2 5 2 2 3" xfId="5101" xr:uid="{00000000-0005-0000-0000-00008B0F0000}"/>
    <cellStyle name="Normal 2 4 2 5 2 2 3 2" xfId="13551" xr:uid="{32758B9E-599A-4145-946D-F9C4B3D88B25}"/>
    <cellStyle name="Normal 2 4 2 5 2 2 3 3" xfId="21998" xr:uid="{6177F6DF-1ADC-4074-BB60-D31169529E90}"/>
    <cellStyle name="Normal 2 4 2 5 2 2 3 4" xfId="30445" xr:uid="{ABA0A242-AF20-45E6-B72A-A1F723C46772}"/>
    <cellStyle name="Normal 2 4 2 5 2 2 4" xfId="9333" xr:uid="{33982116-2B80-4260-B823-5D56735AA298}"/>
    <cellStyle name="Normal 2 4 2 5 2 2 5" xfId="17781" xr:uid="{D461DC4E-CACD-4E7B-A687-8AE78F2DE732}"/>
    <cellStyle name="Normal 2 4 2 5 2 2 6" xfId="26228" xr:uid="{0C60BAC4-EDC6-4FEA-BA2E-8B4EDC80D0BB}"/>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4787B62C-C18F-4356-B876-70B5080158B7}"/>
    <cellStyle name="Normal 2 4 2 5 2 3 2 2 3" xfId="24556" xr:uid="{DEBCA063-38D0-4263-A371-26C333CEA9F8}"/>
    <cellStyle name="Normal 2 4 2 5 2 3 2 2 4" xfId="33003" xr:uid="{F21DFC0F-BB53-467B-97B8-8B7D9DD8B7AB}"/>
    <cellStyle name="Normal 2 4 2 5 2 3 2 3" xfId="11891" xr:uid="{71B5F6DE-0E79-458D-8267-127C679FBCA7}"/>
    <cellStyle name="Normal 2 4 2 5 2 3 2 4" xfId="20339" xr:uid="{EB1E3113-E9B4-42D6-9B70-7625EDDBFFD2}"/>
    <cellStyle name="Normal 2 4 2 5 2 3 2 5" xfId="28786" xr:uid="{012945A0-6C56-4ED0-B646-9CBEE2D2662D}"/>
    <cellStyle name="Normal 2 4 2 5 2 3 3" xfId="5514" xr:uid="{00000000-0005-0000-0000-00008F0F0000}"/>
    <cellStyle name="Normal 2 4 2 5 2 3 3 2" xfId="13964" xr:uid="{F04ECB68-BB24-4126-BA86-CDBAEA564003}"/>
    <cellStyle name="Normal 2 4 2 5 2 3 3 3" xfId="22411" xr:uid="{D388EEB6-2226-4D9A-AD1D-C9E03BE5F014}"/>
    <cellStyle name="Normal 2 4 2 5 2 3 3 4" xfId="30858" xr:uid="{6555D6C8-335F-42C5-94BF-A1521A5F9986}"/>
    <cellStyle name="Normal 2 4 2 5 2 3 4" xfId="9746" xr:uid="{863029D1-B48C-434C-B4C3-21480DFE2F89}"/>
    <cellStyle name="Normal 2 4 2 5 2 3 5" xfId="18194" xr:uid="{200835CC-25A0-46DE-97F4-791B8E7EEE7C}"/>
    <cellStyle name="Normal 2 4 2 5 2 3 6" xfId="26641" xr:uid="{7EE099E0-A8D1-4B1B-ADF4-2653ACD90A67}"/>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B4E3976F-257A-42AF-8738-5BA9EEECACDC}"/>
    <cellStyle name="Normal 2 4 2 5 2 4 2 2 3" xfId="24969" xr:uid="{BBCB9D61-7C8A-4697-A6A2-9C91579CC605}"/>
    <cellStyle name="Normal 2 4 2 5 2 4 2 2 4" xfId="33416" xr:uid="{7996FA41-B1A7-4CF5-8C8E-738DED5A5491}"/>
    <cellStyle name="Normal 2 4 2 5 2 4 2 3" xfId="12304" xr:uid="{9287C1FA-2B09-45C2-8290-9616A12F847D}"/>
    <cellStyle name="Normal 2 4 2 5 2 4 2 4" xfId="20752" xr:uid="{DE8DCE49-5217-4E98-9C36-3B5D876BF0E4}"/>
    <cellStyle name="Normal 2 4 2 5 2 4 2 5" xfId="29199" xr:uid="{EEBF85EC-D113-479B-BB53-EEA57E64BA24}"/>
    <cellStyle name="Normal 2 4 2 5 2 4 3" xfId="5927" xr:uid="{00000000-0005-0000-0000-0000930F0000}"/>
    <cellStyle name="Normal 2 4 2 5 2 4 3 2" xfId="14377" xr:uid="{664F9CAE-4A69-4A9D-91E6-DE9B54A72529}"/>
    <cellStyle name="Normal 2 4 2 5 2 4 3 3" xfId="22824" xr:uid="{A588C595-133A-4E61-88AB-FD457ED6FD5F}"/>
    <cellStyle name="Normal 2 4 2 5 2 4 3 4" xfId="31271" xr:uid="{BC71C0CD-4A7A-406B-8D93-0F20699712DF}"/>
    <cellStyle name="Normal 2 4 2 5 2 4 4" xfId="10159" xr:uid="{856B5295-3D3F-43C0-94B7-4B12C1D4C5F4}"/>
    <cellStyle name="Normal 2 4 2 5 2 4 5" xfId="18607" xr:uid="{7985DC9D-A5BF-4306-B456-E24F486AD13E}"/>
    <cellStyle name="Normal 2 4 2 5 2 4 6" xfId="27054" xr:uid="{087D579A-B13A-4E83-9F3F-76EB5270F0EF}"/>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3EC3B735-C35F-4B04-811D-1FA51FF07AC1}"/>
    <cellStyle name="Normal 2 4 2 5 2 5 2 2 3" xfId="25382" xr:uid="{238277DB-AB5D-4FAF-9120-AB10F86204CF}"/>
    <cellStyle name="Normal 2 4 2 5 2 5 2 2 4" xfId="33829" xr:uid="{7FA62745-1655-4922-875B-7F4FD3B19042}"/>
    <cellStyle name="Normal 2 4 2 5 2 5 2 3" xfId="12717" xr:uid="{612B5802-8F10-4549-9A1D-DA49F7B87FD5}"/>
    <cellStyle name="Normal 2 4 2 5 2 5 2 4" xfId="21165" xr:uid="{3EF47FC1-1BB0-4208-9434-638EA115B076}"/>
    <cellStyle name="Normal 2 4 2 5 2 5 2 5" xfId="29612" xr:uid="{4EB99469-761E-4F0F-8D84-9C8DCBA6839E}"/>
    <cellStyle name="Normal 2 4 2 5 2 5 3" xfId="6340" xr:uid="{00000000-0005-0000-0000-0000970F0000}"/>
    <cellStyle name="Normal 2 4 2 5 2 5 3 2" xfId="14790" xr:uid="{A73024F4-E1CE-4002-B6A5-1262E095E80F}"/>
    <cellStyle name="Normal 2 4 2 5 2 5 3 3" xfId="23237" xr:uid="{CEB14CB3-9CEA-4BFB-9390-D6C464308D08}"/>
    <cellStyle name="Normal 2 4 2 5 2 5 3 4" xfId="31684" xr:uid="{71CB08C5-2052-48B2-849C-1CF736997255}"/>
    <cellStyle name="Normal 2 4 2 5 2 5 4" xfId="10572" xr:uid="{F19B1A8F-4777-43B0-8EBB-F9680BE1D537}"/>
    <cellStyle name="Normal 2 4 2 5 2 5 5" xfId="19020" xr:uid="{0F77B029-8F1B-4A6E-89BB-C46E905421EB}"/>
    <cellStyle name="Normal 2 4 2 5 2 5 6" xfId="27467" xr:uid="{ED20D590-F5C3-4E60-A052-F26877AD6976}"/>
    <cellStyle name="Normal 2 4 2 5 2 6" xfId="2470" xr:uid="{00000000-0005-0000-0000-0000980F0000}"/>
    <cellStyle name="Normal 2 4 2 5 2 6 2" xfId="6753" xr:uid="{00000000-0005-0000-0000-0000990F0000}"/>
    <cellStyle name="Normal 2 4 2 5 2 6 2 2" xfId="15203" xr:uid="{BB62FDED-B799-4BE8-89A2-49170D8EEC92}"/>
    <cellStyle name="Normal 2 4 2 5 2 6 2 3" xfId="23650" xr:uid="{079F75FF-F0BA-4723-8DAE-1266DF108344}"/>
    <cellStyle name="Normal 2 4 2 5 2 6 2 4" xfId="32097" xr:uid="{58FD4141-8DFF-4E33-A7B4-2811E0364D74}"/>
    <cellStyle name="Normal 2 4 2 5 2 6 3" xfId="10985" xr:uid="{5752041E-83A3-4C40-A2CC-292008AA294E}"/>
    <cellStyle name="Normal 2 4 2 5 2 6 4" xfId="19433" xr:uid="{C01BBECD-5FEF-4979-B6B3-2D31F9193977}"/>
    <cellStyle name="Normal 2 4 2 5 2 6 5" xfId="27880" xr:uid="{7A4A2893-C8EE-49A7-B877-EB135885695C}"/>
    <cellStyle name="Normal 2 4 2 5 2 7" xfId="4687" xr:uid="{00000000-0005-0000-0000-00009A0F0000}"/>
    <cellStyle name="Normal 2 4 2 5 2 7 2" xfId="13137" xr:uid="{106E51DB-6268-4025-ACB4-C2467AD05874}"/>
    <cellStyle name="Normal 2 4 2 5 2 7 3" xfId="21584" xr:uid="{1E3C1985-4554-4E37-9295-B16EA8ED2FE3}"/>
    <cellStyle name="Normal 2 4 2 5 2 7 4" xfId="30031" xr:uid="{F0D8B3CA-8516-4147-8B3C-F1F516C4FEE6}"/>
    <cellStyle name="Normal 2 4 2 5 2 8" xfId="8919" xr:uid="{95B29D39-C37C-47EC-BA69-DE4075429904}"/>
    <cellStyle name="Normal 2 4 2 5 2 9" xfId="17367" xr:uid="{7DFFAF55-F376-4366-A601-944D027E7C7A}"/>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AE44DF2C-044D-4132-ADB8-C9B072215300}"/>
    <cellStyle name="Normal 2 4 2 5 3 2 2 3" xfId="24142" xr:uid="{B5D2E6BB-B3BA-4B58-AA7C-55866A350B47}"/>
    <cellStyle name="Normal 2 4 2 5 3 2 2 4" xfId="32589" xr:uid="{53E7DFE2-3BA1-4168-8DBE-F974C10C6706}"/>
    <cellStyle name="Normal 2 4 2 5 3 2 3" xfId="11477" xr:uid="{13A45B2E-8240-4D0A-98A0-F46432A3FC79}"/>
    <cellStyle name="Normal 2 4 2 5 3 2 4" xfId="19925" xr:uid="{4E01FA55-2C17-43CD-A9DC-1CC56A8D428D}"/>
    <cellStyle name="Normal 2 4 2 5 3 2 5" xfId="28372" xr:uid="{ABA0C8EF-1EC3-47DE-AD6D-6472A729B700}"/>
    <cellStyle name="Normal 2 4 2 5 3 3" xfId="5100" xr:uid="{00000000-0005-0000-0000-00009E0F0000}"/>
    <cellStyle name="Normal 2 4 2 5 3 3 2" xfId="13550" xr:uid="{62AEF211-3138-4FF0-9103-38AF3ACA8FC2}"/>
    <cellStyle name="Normal 2 4 2 5 3 3 3" xfId="21997" xr:uid="{C20730AC-F9FF-4742-848E-67E66BAE9952}"/>
    <cellStyle name="Normal 2 4 2 5 3 3 4" xfId="30444" xr:uid="{71D5C563-1764-4D1E-B90B-91D60F4B4413}"/>
    <cellStyle name="Normal 2 4 2 5 3 4" xfId="9332" xr:uid="{552F40AF-1241-4598-A4AE-A2A28ACCD9ED}"/>
    <cellStyle name="Normal 2 4 2 5 3 5" xfId="17780" xr:uid="{EF31C131-2AE9-4AED-B2DF-27041772AFF2}"/>
    <cellStyle name="Normal 2 4 2 5 3 6" xfId="26227" xr:uid="{3AF1F9DC-63A1-4EB3-A22C-6CD9DAD8B7B3}"/>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8A308FAD-09A1-4F32-A296-934F3FCC4EC8}"/>
    <cellStyle name="Normal 2 4 2 5 4 2 2 3" xfId="24555" xr:uid="{A59475A4-40C0-4BE1-A015-719F40AAA9B3}"/>
    <cellStyle name="Normal 2 4 2 5 4 2 2 4" xfId="33002" xr:uid="{D6F11765-846B-4F5D-9E6E-EE0577478E51}"/>
    <cellStyle name="Normal 2 4 2 5 4 2 3" xfId="11890" xr:uid="{B3256A89-6D88-4C84-8C6B-73C101DDCA85}"/>
    <cellStyle name="Normal 2 4 2 5 4 2 4" xfId="20338" xr:uid="{AE2A2D8A-4626-4070-B1C5-D410A23D103D}"/>
    <cellStyle name="Normal 2 4 2 5 4 2 5" xfId="28785" xr:uid="{CB501A38-2809-4764-A375-2C4EB7004FD6}"/>
    <cellStyle name="Normal 2 4 2 5 4 3" xfId="5513" xr:uid="{00000000-0005-0000-0000-0000A20F0000}"/>
    <cellStyle name="Normal 2 4 2 5 4 3 2" xfId="13963" xr:uid="{4A54B122-7498-4C03-A627-DFCAAA93D039}"/>
    <cellStyle name="Normal 2 4 2 5 4 3 3" xfId="22410" xr:uid="{E1DF15F1-4AD5-4B0E-ACDE-D3F1ABF46C40}"/>
    <cellStyle name="Normal 2 4 2 5 4 3 4" xfId="30857" xr:uid="{1695B085-E064-45C7-95E8-F021FF711688}"/>
    <cellStyle name="Normal 2 4 2 5 4 4" xfId="9745" xr:uid="{E19ABE7F-79B5-461C-9F55-30BCBAC1A5A4}"/>
    <cellStyle name="Normal 2 4 2 5 4 5" xfId="18193" xr:uid="{6D94ED6C-C6B3-4648-928D-5B0131E7B93F}"/>
    <cellStyle name="Normal 2 4 2 5 4 6" xfId="26640" xr:uid="{0DBA876E-F78F-4974-924D-B2B4EC96EDC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D6572A61-7669-41CF-AB0F-3E0F503F87E0}"/>
    <cellStyle name="Normal 2 4 2 5 5 2 2 3" xfId="24968" xr:uid="{653F4901-379D-4FC4-88E9-2B62DB9E793D}"/>
    <cellStyle name="Normal 2 4 2 5 5 2 2 4" xfId="33415" xr:uid="{A549FE4F-DB34-4B5D-BCEC-F7335ACF9618}"/>
    <cellStyle name="Normal 2 4 2 5 5 2 3" xfId="12303" xr:uid="{ED8FD533-0CF5-460A-8FF1-94753F5E55F3}"/>
    <cellStyle name="Normal 2 4 2 5 5 2 4" xfId="20751" xr:uid="{6A9BF843-C8EF-4AAC-B2EB-C27046B2F650}"/>
    <cellStyle name="Normal 2 4 2 5 5 2 5" xfId="29198" xr:uid="{B7A6C616-7825-44B1-8879-3221E8C47B88}"/>
    <cellStyle name="Normal 2 4 2 5 5 3" xfId="5926" xr:uid="{00000000-0005-0000-0000-0000A60F0000}"/>
    <cellStyle name="Normal 2 4 2 5 5 3 2" xfId="14376" xr:uid="{CFDAD5D6-859E-4B99-85B5-D6137CD66EE9}"/>
    <cellStyle name="Normal 2 4 2 5 5 3 3" xfId="22823" xr:uid="{7C35CBA7-DB8E-48B3-95B4-31AD675EFFF0}"/>
    <cellStyle name="Normal 2 4 2 5 5 3 4" xfId="31270" xr:uid="{2E7E97FC-D991-4709-A7B8-49B891D91D35}"/>
    <cellStyle name="Normal 2 4 2 5 5 4" xfId="10158" xr:uid="{D8BB287F-2B77-4E16-9DFB-49BCD85885B8}"/>
    <cellStyle name="Normal 2 4 2 5 5 5" xfId="18606" xr:uid="{7DDAC09C-52B7-4435-8461-0BEB96B8C0F3}"/>
    <cellStyle name="Normal 2 4 2 5 5 6" xfId="27053" xr:uid="{0C1A6BA6-75CD-4CDE-A01D-5408DC543CCC}"/>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D1CF244C-E23A-4D5B-8D70-F033F1520009}"/>
    <cellStyle name="Normal 2 4 2 5 6 2 2 3" xfId="25381" xr:uid="{E77A16EE-3682-43C0-864F-DDB313141460}"/>
    <cellStyle name="Normal 2 4 2 5 6 2 2 4" xfId="33828" xr:uid="{093EC99B-5B09-4E1F-8776-AED56A305218}"/>
    <cellStyle name="Normal 2 4 2 5 6 2 3" xfId="12716" xr:uid="{9248CD31-2394-45B7-A9C2-3D1806233182}"/>
    <cellStyle name="Normal 2 4 2 5 6 2 4" xfId="21164" xr:uid="{69148729-9794-4C4F-825A-7E2856FF9831}"/>
    <cellStyle name="Normal 2 4 2 5 6 2 5" xfId="29611" xr:uid="{A378D87D-AD1D-4B10-B859-4EDD62A678CC}"/>
    <cellStyle name="Normal 2 4 2 5 6 3" xfId="6339" xr:uid="{00000000-0005-0000-0000-0000AA0F0000}"/>
    <cellStyle name="Normal 2 4 2 5 6 3 2" xfId="14789" xr:uid="{DFE28EEF-831E-43F1-A3CC-C3BB2F404AE8}"/>
    <cellStyle name="Normal 2 4 2 5 6 3 3" xfId="23236" xr:uid="{87C92183-D117-48B3-8125-82FA9F1572A5}"/>
    <cellStyle name="Normal 2 4 2 5 6 3 4" xfId="31683" xr:uid="{3901A0A5-E8C0-4904-A57B-376273E3F3D4}"/>
    <cellStyle name="Normal 2 4 2 5 6 4" xfId="10571" xr:uid="{96325230-B22F-4740-BB3B-B185F098D703}"/>
    <cellStyle name="Normal 2 4 2 5 6 5" xfId="19019" xr:uid="{ABC31788-0A60-4B65-A84E-629682F12608}"/>
    <cellStyle name="Normal 2 4 2 5 6 6" xfId="27466" xr:uid="{0F1DA7E4-D2CF-4FDB-98BE-5AB6A133BF7B}"/>
    <cellStyle name="Normal 2 4 2 5 7" xfId="2469" xr:uid="{00000000-0005-0000-0000-0000AB0F0000}"/>
    <cellStyle name="Normal 2 4 2 5 7 2" xfId="6752" xr:uid="{00000000-0005-0000-0000-0000AC0F0000}"/>
    <cellStyle name="Normal 2 4 2 5 7 2 2" xfId="15202" xr:uid="{9324E104-65C1-491E-96AD-D2D6CA263C98}"/>
    <cellStyle name="Normal 2 4 2 5 7 2 3" xfId="23649" xr:uid="{C2C864FE-6938-4C0C-89E0-6BF143A79ADB}"/>
    <cellStyle name="Normal 2 4 2 5 7 2 4" xfId="32096" xr:uid="{D504EC0A-596F-4676-9002-6E620FBBAC9C}"/>
    <cellStyle name="Normal 2 4 2 5 7 3" xfId="10984" xr:uid="{DC2CCF41-8AE5-4944-8582-8B38C3D8A1E0}"/>
    <cellStyle name="Normal 2 4 2 5 7 4" xfId="19432" xr:uid="{B7723094-E24F-4344-97B3-8C30CB03C23C}"/>
    <cellStyle name="Normal 2 4 2 5 7 5" xfId="27879" xr:uid="{D34C831F-F11E-4882-9CB2-D5E19A58EBF2}"/>
    <cellStyle name="Normal 2 4 2 5 8" xfId="4686" xr:uid="{00000000-0005-0000-0000-0000AD0F0000}"/>
    <cellStyle name="Normal 2 4 2 5 8 2" xfId="13136" xr:uid="{4DFF5DFD-A9E4-47B5-94EB-CA1B7B972CD7}"/>
    <cellStyle name="Normal 2 4 2 5 8 3" xfId="21583" xr:uid="{6CDC78DE-899D-4AA1-A1CA-9DD2BE6DA353}"/>
    <cellStyle name="Normal 2 4 2 5 8 4" xfId="30030" xr:uid="{2B01361C-AF0F-4E0C-B16B-397988FA2B7B}"/>
    <cellStyle name="Normal 2 4 2 5 9" xfId="8918" xr:uid="{34021064-59EF-4B6E-AE45-A3094B683514}"/>
    <cellStyle name="Normal 2 4 2 6" xfId="295" xr:uid="{00000000-0005-0000-0000-0000AE0F0000}"/>
    <cellStyle name="Normal 2 4 2 6 10" xfId="25815" xr:uid="{F255337C-D99B-402B-957E-04715BEF4F1D}"/>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4FBFD0C4-8B2B-4449-B925-AA408FBF6880}"/>
    <cellStyle name="Normal 2 4 2 6 2 2 2 3" xfId="24144" xr:uid="{EF4C2518-0708-474B-974E-0CD737C8488F}"/>
    <cellStyle name="Normal 2 4 2 6 2 2 2 4" xfId="32591" xr:uid="{13041B7D-EE56-4EA7-9373-D7C4B6F6DFF2}"/>
    <cellStyle name="Normal 2 4 2 6 2 2 3" xfId="11479" xr:uid="{AF16720E-ADF0-46D9-97C3-95EE27A520A9}"/>
    <cellStyle name="Normal 2 4 2 6 2 2 4" xfId="19927" xr:uid="{42C93BF9-B383-42C2-BB3C-AA76FC8F7A9F}"/>
    <cellStyle name="Normal 2 4 2 6 2 2 5" xfId="28374" xr:uid="{02314833-139D-49C1-908F-37FB44B38214}"/>
    <cellStyle name="Normal 2 4 2 6 2 3" xfId="5102" xr:uid="{00000000-0005-0000-0000-0000B20F0000}"/>
    <cellStyle name="Normal 2 4 2 6 2 3 2" xfId="13552" xr:uid="{5BE6214B-C26B-449C-A7BE-6D66FCE70A9D}"/>
    <cellStyle name="Normal 2 4 2 6 2 3 3" xfId="21999" xr:uid="{7A7AF8D5-4372-4F02-BF0E-EBF9CB54EC19}"/>
    <cellStyle name="Normal 2 4 2 6 2 3 4" xfId="30446" xr:uid="{886FCACF-3745-4CB2-8E03-13414A1F3EC4}"/>
    <cellStyle name="Normal 2 4 2 6 2 4" xfId="9334" xr:uid="{CEA02061-DF6A-457C-80F0-B3430B3DB2C3}"/>
    <cellStyle name="Normal 2 4 2 6 2 5" xfId="17782" xr:uid="{09FA37AE-30FC-444A-A8B1-18F05A478764}"/>
    <cellStyle name="Normal 2 4 2 6 2 6" xfId="26229" xr:uid="{4F077618-898C-4DAA-BFE6-1BD623A46C8D}"/>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057721BB-8082-4CE8-8024-68CD4CBB39FB}"/>
    <cellStyle name="Normal 2 4 2 6 3 2 2 3" xfId="24557" xr:uid="{19B4250F-E52F-4088-AEBB-8607ED05DA7C}"/>
    <cellStyle name="Normal 2 4 2 6 3 2 2 4" xfId="33004" xr:uid="{BB911939-8466-4D3B-88F4-11C6C5552566}"/>
    <cellStyle name="Normal 2 4 2 6 3 2 3" xfId="11892" xr:uid="{75D720EA-BC4C-4B6A-BB1C-BD7B5FB26ABD}"/>
    <cellStyle name="Normal 2 4 2 6 3 2 4" xfId="20340" xr:uid="{8235362C-A33E-4780-BC9E-35CB1898CF70}"/>
    <cellStyle name="Normal 2 4 2 6 3 2 5" xfId="28787" xr:uid="{E1DA8248-AE0B-45E1-AD32-97F2888B5B92}"/>
    <cellStyle name="Normal 2 4 2 6 3 3" xfId="5515" xr:uid="{00000000-0005-0000-0000-0000B60F0000}"/>
    <cellStyle name="Normal 2 4 2 6 3 3 2" xfId="13965" xr:uid="{403E94AF-15AE-427D-A804-D21BCEBB453C}"/>
    <cellStyle name="Normal 2 4 2 6 3 3 3" xfId="22412" xr:uid="{D4A677B5-EAFE-4AA1-8499-8958C66ADFF7}"/>
    <cellStyle name="Normal 2 4 2 6 3 3 4" xfId="30859" xr:uid="{385C9839-85A2-42DE-87D1-1A4AF9766FA9}"/>
    <cellStyle name="Normal 2 4 2 6 3 4" xfId="9747" xr:uid="{843C8600-0D2A-4339-8A94-21C97B7D4D28}"/>
    <cellStyle name="Normal 2 4 2 6 3 5" xfId="18195" xr:uid="{65F51827-D603-483D-99D2-DEB2272E3C1E}"/>
    <cellStyle name="Normal 2 4 2 6 3 6" xfId="26642" xr:uid="{527F31F2-DD79-4306-8B0B-D2B5B7A257D1}"/>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871044BB-8A93-4465-9172-601336F883E9}"/>
    <cellStyle name="Normal 2 4 2 6 4 2 2 3" xfId="24970" xr:uid="{EA7EC9A8-C415-44CF-B177-63C13310D3AA}"/>
    <cellStyle name="Normal 2 4 2 6 4 2 2 4" xfId="33417" xr:uid="{FAA6853B-DDAD-4C44-BFB8-3ED90917EDD3}"/>
    <cellStyle name="Normal 2 4 2 6 4 2 3" xfId="12305" xr:uid="{53686EA1-358D-4D54-96AE-55CD9C089C37}"/>
    <cellStyle name="Normal 2 4 2 6 4 2 4" xfId="20753" xr:uid="{664F469A-3694-40C7-B05B-39FB0B499F3F}"/>
    <cellStyle name="Normal 2 4 2 6 4 2 5" xfId="29200" xr:uid="{92E2D544-4251-4164-82B4-3E77D1A6CECC}"/>
    <cellStyle name="Normal 2 4 2 6 4 3" xfId="5928" xr:uid="{00000000-0005-0000-0000-0000BA0F0000}"/>
    <cellStyle name="Normal 2 4 2 6 4 3 2" xfId="14378" xr:uid="{54BECD5A-CFDA-4996-A2F5-D8ACC9C9070A}"/>
    <cellStyle name="Normal 2 4 2 6 4 3 3" xfId="22825" xr:uid="{428AC42B-9F58-4195-AC26-A660443E95E4}"/>
    <cellStyle name="Normal 2 4 2 6 4 3 4" xfId="31272" xr:uid="{DE7937F0-2646-4DCE-B3B8-62B572245CFF}"/>
    <cellStyle name="Normal 2 4 2 6 4 4" xfId="10160" xr:uid="{DF51604E-BA31-49D8-85EA-A88C3CCA4EDF}"/>
    <cellStyle name="Normal 2 4 2 6 4 5" xfId="18608" xr:uid="{5591BE8A-F99B-4270-833B-A2E8759D9E14}"/>
    <cellStyle name="Normal 2 4 2 6 4 6" xfId="27055" xr:uid="{08C9BFCC-C392-47CA-BC3E-F6D096CFDD68}"/>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AF705D48-83E0-42EC-AFE8-B72364EF7675}"/>
    <cellStyle name="Normal 2 4 2 6 5 2 2 3" xfId="25383" xr:uid="{BD326D34-3B3C-4F8E-A94E-1191680E5521}"/>
    <cellStyle name="Normal 2 4 2 6 5 2 2 4" xfId="33830" xr:uid="{1350D524-043B-4AD8-AA3E-E6956D43DEAB}"/>
    <cellStyle name="Normal 2 4 2 6 5 2 3" xfId="12718" xr:uid="{368A9820-61BF-4661-8DA3-A3368ABAD18D}"/>
    <cellStyle name="Normal 2 4 2 6 5 2 4" xfId="21166" xr:uid="{74080B8D-4C0D-43E3-B984-38476FD7EE59}"/>
    <cellStyle name="Normal 2 4 2 6 5 2 5" xfId="29613" xr:uid="{36FEF4A5-1017-493B-84FA-D9111B186120}"/>
    <cellStyle name="Normal 2 4 2 6 5 3" xfId="6341" xr:uid="{00000000-0005-0000-0000-0000BE0F0000}"/>
    <cellStyle name="Normal 2 4 2 6 5 3 2" xfId="14791" xr:uid="{226B538F-1F09-4CDC-9167-3532B6590AEE}"/>
    <cellStyle name="Normal 2 4 2 6 5 3 3" xfId="23238" xr:uid="{1075903A-C260-406E-851B-F3279E2840E0}"/>
    <cellStyle name="Normal 2 4 2 6 5 3 4" xfId="31685" xr:uid="{64E2FF62-1F0D-417C-B44E-BEC8BF99B681}"/>
    <cellStyle name="Normal 2 4 2 6 5 4" xfId="10573" xr:uid="{A443936B-E89F-47BA-9575-DC9EA35A1085}"/>
    <cellStyle name="Normal 2 4 2 6 5 5" xfId="19021" xr:uid="{E4BE7EC6-062B-42ED-B1D2-F9D02904C31E}"/>
    <cellStyle name="Normal 2 4 2 6 5 6" xfId="27468" xr:uid="{C6324161-46DC-4085-936F-25BE1C92D9AA}"/>
    <cellStyle name="Normal 2 4 2 6 6" xfId="2471" xr:uid="{00000000-0005-0000-0000-0000BF0F0000}"/>
    <cellStyle name="Normal 2 4 2 6 6 2" xfId="6754" xr:uid="{00000000-0005-0000-0000-0000C00F0000}"/>
    <cellStyle name="Normal 2 4 2 6 6 2 2" xfId="15204" xr:uid="{038CD6B1-5967-4648-AB0A-4B67F306182D}"/>
    <cellStyle name="Normal 2 4 2 6 6 2 3" xfId="23651" xr:uid="{2F6902BE-D81B-4713-A9A8-F35426A26EB2}"/>
    <cellStyle name="Normal 2 4 2 6 6 2 4" xfId="32098" xr:uid="{6F4C229D-7F52-4718-9471-9AAD7E047E3A}"/>
    <cellStyle name="Normal 2 4 2 6 6 3" xfId="10986" xr:uid="{374A9DC4-D8C9-466F-89B5-693D9C6ED8C3}"/>
    <cellStyle name="Normal 2 4 2 6 6 4" xfId="19434" xr:uid="{BD1871D2-5A4B-4C47-AE53-6783B4545DDC}"/>
    <cellStyle name="Normal 2 4 2 6 6 5" xfId="27881" xr:uid="{5E8A1EF5-8771-4D03-8AAE-C8F048E2D969}"/>
    <cellStyle name="Normal 2 4 2 6 7" xfId="4688" xr:uid="{00000000-0005-0000-0000-0000C10F0000}"/>
    <cellStyle name="Normal 2 4 2 6 7 2" xfId="13138" xr:uid="{6EBFEAF3-756A-4F99-AB84-3BB736FE591A}"/>
    <cellStyle name="Normal 2 4 2 6 7 3" xfId="21585" xr:uid="{735AE66E-2022-4819-A481-5DE26B56F200}"/>
    <cellStyle name="Normal 2 4 2 6 7 4" xfId="30032" xr:uid="{31D6B48A-5BEE-4ED3-9AD1-8CFC9B2DCFA7}"/>
    <cellStyle name="Normal 2 4 2 6 8" xfId="8920" xr:uid="{3A659C15-B5F1-4BD2-87C9-CF7183C3FF98}"/>
    <cellStyle name="Normal 2 4 2 6 9" xfId="17368" xr:uid="{C43946F9-1B1D-4718-BD16-9DD285CD21D6}"/>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15A307B9-6663-406C-8186-2F9DA62D547B}"/>
    <cellStyle name="Normal 2 4 2 7 2 2 3" xfId="24129" xr:uid="{A7FDC4B3-2557-46B1-A8CD-23CBBB91E581}"/>
    <cellStyle name="Normal 2 4 2 7 2 2 4" xfId="32576" xr:uid="{80885BCD-8120-42AF-932E-CD6E263AB57D}"/>
    <cellStyle name="Normal 2 4 2 7 2 3" xfId="11464" xr:uid="{E3B9FBD1-7AD9-44A4-98A8-7C7CF0F1B461}"/>
    <cellStyle name="Normal 2 4 2 7 2 4" xfId="19912" xr:uid="{494C3755-0511-48C2-AFCA-7E54E935403F}"/>
    <cellStyle name="Normal 2 4 2 7 2 5" xfId="28359" xr:uid="{D9AE1231-85F6-4DD9-95AA-CA90D3123398}"/>
    <cellStyle name="Normal 2 4 2 7 3" xfId="5087" xr:uid="{00000000-0005-0000-0000-0000C50F0000}"/>
    <cellStyle name="Normal 2 4 2 7 3 2" xfId="13537" xr:uid="{22229C74-A3BF-4DC8-BB54-70560A63F854}"/>
    <cellStyle name="Normal 2 4 2 7 3 3" xfId="21984" xr:uid="{E45F1B82-8DE1-4E3F-9F87-17864C5E8E02}"/>
    <cellStyle name="Normal 2 4 2 7 3 4" xfId="30431" xr:uid="{ABDC4A5F-8E0C-4B65-9A39-8D307BE6852E}"/>
    <cellStyle name="Normal 2 4 2 7 4" xfId="9319" xr:uid="{25487966-8FBC-4191-BE38-24B97E05B0C1}"/>
    <cellStyle name="Normal 2 4 2 7 5" xfId="17767" xr:uid="{920954A2-562B-42EA-B6BE-073C313A9D09}"/>
    <cellStyle name="Normal 2 4 2 7 6" xfId="26214" xr:uid="{8E2672B2-B842-41D5-A2A6-A5B42C2C6AB7}"/>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A75D71E5-14C9-4B2E-B5B4-FE0D80B29894}"/>
    <cellStyle name="Normal 2 4 2 8 2 2 3" xfId="24542" xr:uid="{800621B1-EEAC-4185-9D3B-1D2DFB1EAC39}"/>
    <cellStyle name="Normal 2 4 2 8 2 2 4" xfId="32989" xr:uid="{8094C2BA-068C-4A41-8705-65F8476BD8A2}"/>
    <cellStyle name="Normal 2 4 2 8 2 3" xfId="11877" xr:uid="{98CBA117-5926-45E4-8ECD-2250D81C8AB4}"/>
    <cellStyle name="Normal 2 4 2 8 2 4" xfId="20325" xr:uid="{E474B810-9EF3-4993-8D1B-9573E4C7ED99}"/>
    <cellStyle name="Normal 2 4 2 8 2 5" xfId="28772" xr:uid="{D3588BB9-E512-42B8-AD38-BB0F3DEA93D0}"/>
    <cellStyle name="Normal 2 4 2 8 3" xfId="5500" xr:uid="{00000000-0005-0000-0000-0000C90F0000}"/>
    <cellStyle name="Normal 2 4 2 8 3 2" xfId="13950" xr:uid="{C10B3F39-45DC-4C18-84A8-0085D83B7897}"/>
    <cellStyle name="Normal 2 4 2 8 3 3" xfId="22397" xr:uid="{F6182222-D118-420A-886A-CC6DEF55E72C}"/>
    <cellStyle name="Normal 2 4 2 8 3 4" xfId="30844" xr:uid="{86206223-5CA1-47AB-9011-CDE9E1ABF8E8}"/>
    <cellStyle name="Normal 2 4 2 8 4" xfId="9732" xr:uid="{410478EB-1385-43A4-8F85-44E77A84341B}"/>
    <cellStyle name="Normal 2 4 2 8 5" xfId="18180" xr:uid="{0733085B-0D2D-4A81-A37C-F64C42EC0AD4}"/>
    <cellStyle name="Normal 2 4 2 8 6" xfId="26627" xr:uid="{CE17F68E-CA1F-451D-9FF2-8D9537534378}"/>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3A87B73A-B91F-48DA-A4AC-6ED7D8FE7278}"/>
    <cellStyle name="Normal 2 4 2 9 2 2 3" xfId="24955" xr:uid="{DDA13B49-C43B-45E7-A134-52B80D2CE1F9}"/>
    <cellStyle name="Normal 2 4 2 9 2 2 4" xfId="33402" xr:uid="{326BFC7F-1F02-48C5-A83A-C604B33B75AC}"/>
    <cellStyle name="Normal 2 4 2 9 2 3" xfId="12290" xr:uid="{52E5E784-F142-4599-8335-8DF1D89B4D39}"/>
    <cellStyle name="Normal 2 4 2 9 2 4" xfId="20738" xr:uid="{7E5F9D7C-5163-4E94-A2F6-F51F07AAC070}"/>
    <cellStyle name="Normal 2 4 2 9 2 5" xfId="29185" xr:uid="{CDE8F47E-68B4-4252-BBAD-4BB246CA954F}"/>
    <cellStyle name="Normal 2 4 2 9 3" xfId="5913" xr:uid="{00000000-0005-0000-0000-0000CD0F0000}"/>
    <cellStyle name="Normal 2 4 2 9 3 2" xfId="14363" xr:uid="{5AFE0E3F-0F49-479B-B17C-293F04D8BCF0}"/>
    <cellStyle name="Normal 2 4 2 9 3 3" xfId="22810" xr:uid="{772CCEFD-AF25-4CF7-B9D2-589CBDC65D81}"/>
    <cellStyle name="Normal 2 4 2 9 3 4" xfId="31257" xr:uid="{75D9564C-109C-42E7-854D-F88C89B6C15E}"/>
    <cellStyle name="Normal 2 4 2 9 4" xfId="10145" xr:uid="{6A491F69-EFFA-463B-890F-CB43B97ADF06}"/>
    <cellStyle name="Normal 2 4 2 9 5" xfId="18593" xr:uid="{1E5CB497-A904-493E-9E92-EE57D4F20DEC}"/>
    <cellStyle name="Normal 2 4 2 9 6" xfId="27040" xr:uid="{4F6655F3-A28B-4CFF-9FC7-12038379ADB1}"/>
    <cellStyle name="Normal 2 4 3" xfId="296" xr:uid="{00000000-0005-0000-0000-0000CE0F0000}"/>
    <cellStyle name="Normal 2 4 3 10" xfId="8921" xr:uid="{050D7D76-5F4E-43CF-A3F0-C0669838D035}"/>
    <cellStyle name="Normal 2 4 3 11" xfId="17369" xr:uid="{64955A2A-CC12-4293-A75F-DF2CB1B67845}"/>
    <cellStyle name="Normal 2 4 3 12" xfId="25816" xr:uid="{5E8CDCAF-7F93-4D83-A43E-DDF0BD515736}"/>
    <cellStyle name="Normal 2 4 3 2" xfId="297" xr:uid="{00000000-0005-0000-0000-0000CF0F0000}"/>
    <cellStyle name="Normal 2 4 3 3" xfId="298" xr:uid="{00000000-0005-0000-0000-0000D00F0000}"/>
    <cellStyle name="Normal 2 4 3 3 10" xfId="8922" xr:uid="{3151CC05-6CC0-42C1-A4E9-4629136F0B91}"/>
    <cellStyle name="Normal 2 4 3 3 11" xfId="17370" xr:uid="{8112B79B-4DF4-4578-953E-694C83C23D27}"/>
    <cellStyle name="Normal 2 4 3 3 12" xfId="25817" xr:uid="{A1D0456B-24BB-4EEF-BE2E-169A71F95768}"/>
    <cellStyle name="Normal 2 4 3 3 2" xfId="299" xr:uid="{00000000-0005-0000-0000-0000D10F0000}"/>
    <cellStyle name="Normal 2 4 3 3 2 10" xfId="17371" xr:uid="{AB9234AB-0C8E-49D5-9676-6367320D5AD4}"/>
    <cellStyle name="Normal 2 4 3 3 2 11" xfId="25818" xr:uid="{1E4924C7-495E-4D56-A10B-96152C4D021E}"/>
    <cellStyle name="Normal 2 4 3 3 2 2" xfId="300" xr:uid="{00000000-0005-0000-0000-0000D20F0000}"/>
    <cellStyle name="Normal 2 4 3 3 2 2 10" xfId="25819" xr:uid="{CF7F4FC1-46BA-457D-8D6F-D6423191437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9F642CA0-1771-4021-BD88-6CF865B245EE}"/>
    <cellStyle name="Normal 2 4 3 3 2 2 2 2 2 3" xfId="24148" xr:uid="{F6AE571C-9580-4F5E-975E-702372A7A48A}"/>
    <cellStyle name="Normal 2 4 3 3 2 2 2 2 2 4" xfId="32595" xr:uid="{8E97062F-2650-4430-9452-EFDC0FD55060}"/>
    <cellStyle name="Normal 2 4 3 3 2 2 2 2 3" xfId="11483" xr:uid="{293C30D5-E3C4-4280-B60C-DD411B9C6B05}"/>
    <cellStyle name="Normal 2 4 3 3 2 2 2 2 4" xfId="19931" xr:uid="{70071CB3-5FBC-415F-9C76-6631885983F8}"/>
    <cellStyle name="Normal 2 4 3 3 2 2 2 2 5" xfId="28378" xr:uid="{D1A033C0-2D39-4F67-AF76-8CE03ADA4DCC}"/>
    <cellStyle name="Normal 2 4 3 3 2 2 2 3" xfId="5106" xr:uid="{00000000-0005-0000-0000-0000D60F0000}"/>
    <cellStyle name="Normal 2 4 3 3 2 2 2 3 2" xfId="13556" xr:uid="{2B7B3A37-CA81-45B0-8A12-55BD001D3C83}"/>
    <cellStyle name="Normal 2 4 3 3 2 2 2 3 3" xfId="22003" xr:uid="{1CEA2374-3D4F-410F-9B2C-EEC8333B9AAA}"/>
    <cellStyle name="Normal 2 4 3 3 2 2 2 3 4" xfId="30450" xr:uid="{B5E6CEA6-EC41-4B0E-BDCB-1BC89AFFA148}"/>
    <cellStyle name="Normal 2 4 3 3 2 2 2 4" xfId="9338" xr:uid="{ADEB90B6-5E9F-4189-B5B9-F4657915C9AC}"/>
    <cellStyle name="Normal 2 4 3 3 2 2 2 5" xfId="17786" xr:uid="{69BC7BBE-71F8-43B9-9066-E349159FCAA4}"/>
    <cellStyle name="Normal 2 4 3 3 2 2 2 6" xfId="26233" xr:uid="{B6A4EA1A-F75A-4507-A0B0-5E8E946AEC0E}"/>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0229D42C-345A-41EA-A2BF-E2F9C12D4658}"/>
    <cellStyle name="Normal 2 4 3 3 2 2 3 2 2 3" xfId="24561" xr:uid="{479A1762-70BC-4249-864C-CED087C09B64}"/>
    <cellStyle name="Normal 2 4 3 3 2 2 3 2 2 4" xfId="33008" xr:uid="{BF89881B-2D5F-4A1E-A263-F6289906BAE2}"/>
    <cellStyle name="Normal 2 4 3 3 2 2 3 2 3" xfId="11896" xr:uid="{8FA0297F-2E28-4A03-8C63-10402DE91FDA}"/>
    <cellStyle name="Normal 2 4 3 3 2 2 3 2 4" xfId="20344" xr:uid="{E1690C8D-3FDC-47EF-8865-46C5743AE4D9}"/>
    <cellStyle name="Normal 2 4 3 3 2 2 3 2 5" xfId="28791" xr:uid="{89299F88-65BA-4847-BA00-3F5A82737389}"/>
    <cellStyle name="Normal 2 4 3 3 2 2 3 3" xfId="5519" xr:uid="{00000000-0005-0000-0000-0000DA0F0000}"/>
    <cellStyle name="Normal 2 4 3 3 2 2 3 3 2" xfId="13969" xr:uid="{0A354D23-800B-4BA2-88EF-67120EA431A5}"/>
    <cellStyle name="Normal 2 4 3 3 2 2 3 3 3" xfId="22416" xr:uid="{10B047D6-0B87-4FC4-8F6C-8B871CBF37BB}"/>
    <cellStyle name="Normal 2 4 3 3 2 2 3 3 4" xfId="30863" xr:uid="{7F4F9457-3A68-488C-9F8F-7D7D918BAAD7}"/>
    <cellStyle name="Normal 2 4 3 3 2 2 3 4" xfId="9751" xr:uid="{F1F99DC0-1452-4D72-BC4F-0D712738694A}"/>
    <cellStyle name="Normal 2 4 3 3 2 2 3 5" xfId="18199" xr:uid="{94CEA776-9E92-4B16-B245-11207CBA7953}"/>
    <cellStyle name="Normal 2 4 3 3 2 2 3 6" xfId="26646" xr:uid="{9C8CF0D8-029B-45F1-8226-64AE7DE0B883}"/>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568D3420-40E8-4E5B-9F45-FD3064ADD4FB}"/>
    <cellStyle name="Normal 2 4 3 3 2 2 4 2 2 3" xfId="24974" xr:uid="{9F0421F6-5656-4EA2-80A0-8DA4F6E2712D}"/>
    <cellStyle name="Normal 2 4 3 3 2 2 4 2 2 4" xfId="33421" xr:uid="{795F0CAF-62D7-46D9-AC40-C089C58B33D2}"/>
    <cellStyle name="Normal 2 4 3 3 2 2 4 2 3" xfId="12309" xr:uid="{A23B1E05-DDBE-4E99-AF3B-2C05158EA1C7}"/>
    <cellStyle name="Normal 2 4 3 3 2 2 4 2 4" xfId="20757" xr:uid="{23FCEF2E-05ED-4430-9D1E-90316D643B52}"/>
    <cellStyle name="Normal 2 4 3 3 2 2 4 2 5" xfId="29204" xr:uid="{0B86FC00-AD82-4C00-9673-43A160A682FC}"/>
    <cellStyle name="Normal 2 4 3 3 2 2 4 3" xfId="5932" xr:uid="{00000000-0005-0000-0000-0000DE0F0000}"/>
    <cellStyle name="Normal 2 4 3 3 2 2 4 3 2" xfId="14382" xr:uid="{A5EE8443-CF11-4628-9854-301E6457949A}"/>
    <cellStyle name="Normal 2 4 3 3 2 2 4 3 3" xfId="22829" xr:uid="{82DA3406-D8F8-4784-8092-1D1E6FE89718}"/>
    <cellStyle name="Normal 2 4 3 3 2 2 4 3 4" xfId="31276" xr:uid="{D8260CC7-7489-4ED0-A5F0-ADA706899D7F}"/>
    <cellStyle name="Normal 2 4 3 3 2 2 4 4" xfId="10164" xr:uid="{74DE11B9-0059-4F1C-A83F-F45B4E6146AB}"/>
    <cellStyle name="Normal 2 4 3 3 2 2 4 5" xfId="18612" xr:uid="{4053B8FA-53D8-49E5-9144-82E343D78393}"/>
    <cellStyle name="Normal 2 4 3 3 2 2 4 6" xfId="27059" xr:uid="{A86BA33F-A448-4CF7-BB42-D5530E8C6307}"/>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70B83547-36F0-42FF-B7A1-43340ABB6185}"/>
    <cellStyle name="Normal 2 4 3 3 2 2 5 2 2 3" xfId="25387" xr:uid="{E834160E-9473-413E-90D7-03C0F2C8E397}"/>
    <cellStyle name="Normal 2 4 3 3 2 2 5 2 2 4" xfId="33834" xr:uid="{0547F2D4-AC3A-4D6B-A3EF-A20E28EE74A9}"/>
    <cellStyle name="Normal 2 4 3 3 2 2 5 2 3" xfId="12722" xr:uid="{5DEFAF5D-7305-4F41-BDAC-01293A5F5139}"/>
    <cellStyle name="Normal 2 4 3 3 2 2 5 2 4" xfId="21170" xr:uid="{26FC83FB-3AE4-448F-8C90-BB6F78F6E556}"/>
    <cellStyle name="Normal 2 4 3 3 2 2 5 2 5" xfId="29617" xr:uid="{EE70C2D8-2A3F-4819-9F58-52F322B4094E}"/>
    <cellStyle name="Normal 2 4 3 3 2 2 5 3" xfId="6345" xr:uid="{00000000-0005-0000-0000-0000E20F0000}"/>
    <cellStyle name="Normal 2 4 3 3 2 2 5 3 2" xfId="14795" xr:uid="{492721CB-C315-4C20-B8E2-F4E1EFAA6424}"/>
    <cellStyle name="Normal 2 4 3 3 2 2 5 3 3" xfId="23242" xr:uid="{72C494EC-0100-42A1-B7EF-9C9B5F67F8C6}"/>
    <cellStyle name="Normal 2 4 3 3 2 2 5 3 4" xfId="31689" xr:uid="{9E6F7D4C-1D2C-4419-B928-2044916F54B1}"/>
    <cellStyle name="Normal 2 4 3 3 2 2 5 4" xfId="10577" xr:uid="{6B9D6292-B1CD-44C5-A312-956006380E20}"/>
    <cellStyle name="Normal 2 4 3 3 2 2 5 5" xfId="19025" xr:uid="{16104C8D-218F-4165-921D-F07008E3061A}"/>
    <cellStyle name="Normal 2 4 3 3 2 2 5 6" xfId="27472" xr:uid="{2445B7DB-FBBF-436E-91FD-BC1F2366549E}"/>
    <cellStyle name="Normal 2 4 3 3 2 2 6" xfId="2475" xr:uid="{00000000-0005-0000-0000-0000E30F0000}"/>
    <cellStyle name="Normal 2 4 3 3 2 2 6 2" xfId="6758" xr:uid="{00000000-0005-0000-0000-0000E40F0000}"/>
    <cellStyle name="Normal 2 4 3 3 2 2 6 2 2" xfId="15208" xr:uid="{EB8C1F56-6FD9-429D-9F27-515AD83BAF5B}"/>
    <cellStyle name="Normal 2 4 3 3 2 2 6 2 3" xfId="23655" xr:uid="{DA14091F-DBDE-4F5B-9C75-C9E3311D3316}"/>
    <cellStyle name="Normal 2 4 3 3 2 2 6 2 4" xfId="32102" xr:uid="{AFB14BB8-544C-4219-BA37-777724B5C376}"/>
    <cellStyle name="Normal 2 4 3 3 2 2 6 3" xfId="10990" xr:uid="{300B717C-9C5A-4AD2-8F95-177879157B02}"/>
    <cellStyle name="Normal 2 4 3 3 2 2 6 4" xfId="19438" xr:uid="{C75F5619-736F-4443-AD11-BC4AEF795181}"/>
    <cellStyle name="Normal 2 4 3 3 2 2 6 5" xfId="27885" xr:uid="{BBE76ABC-ABBC-4E5B-B18D-8695577A09C9}"/>
    <cellStyle name="Normal 2 4 3 3 2 2 7" xfId="4692" xr:uid="{00000000-0005-0000-0000-0000E50F0000}"/>
    <cellStyle name="Normal 2 4 3 3 2 2 7 2" xfId="13142" xr:uid="{3E7DFCBC-3929-4F8A-BE1B-E9EEAAF4BE88}"/>
    <cellStyle name="Normal 2 4 3 3 2 2 7 3" xfId="21589" xr:uid="{BBDCBDD7-6F58-4EEF-9B5B-2E9A1F294934}"/>
    <cellStyle name="Normal 2 4 3 3 2 2 7 4" xfId="30036" xr:uid="{2B688B7F-72C9-4F59-9B6D-CF32F3A30F99}"/>
    <cellStyle name="Normal 2 4 3 3 2 2 8" xfId="8924" xr:uid="{0A7C5EBF-731F-4125-9775-D49BDA08AF26}"/>
    <cellStyle name="Normal 2 4 3 3 2 2 9" xfId="17372" xr:uid="{42667437-6078-47D5-B5AF-E7558C1D0D01}"/>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D7CDDD4A-AEDE-4A63-B7FB-31F5E8EEA230}"/>
    <cellStyle name="Normal 2 4 3 3 2 3 2 2 3" xfId="24147" xr:uid="{2865FA2D-978D-4644-9BD4-E75BDC3E002A}"/>
    <cellStyle name="Normal 2 4 3 3 2 3 2 2 4" xfId="32594" xr:uid="{7A5E87EE-DF56-4E8C-974A-D91AB090E242}"/>
    <cellStyle name="Normal 2 4 3 3 2 3 2 3" xfId="11482" xr:uid="{827CDA1C-199A-47F8-91CB-F7C3C1D2FD65}"/>
    <cellStyle name="Normal 2 4 3 3 2 3 2 4" xfId="19930" xr:uid="{4DF4276D-679F-4ACD-8F14-F1992BE2DAF3}"/>
    <cellStyle name="Normal 2 4 3 3 2 3 2 5" xfId="28377" xr:uid="{5ADDEF83-BD20-4ACC-AED6-84508061A453}"/>
    <cellStyle name="Normal 2 4 3 3 2 3 3" xfId="5105" xr:uid="{00000000-0005-0000-0000-0000E90F0000}"/>
    <cellStyle name="Normal 2 4 3 3 2 3 3 2" xfId="13555" xr:uid="{64D24F07-96B8-436D-8F0C-F2459498B932}"/>
    <cellStyle name="Normal 2 4 3 3 2 3 3 3" xfId="22002" xr:uid="{96249ED1-984D-4CD1-889A-7599AA62C637}"/>
    <cellStyle name="Normal 2 4 3 3 2 3 3 4" xfId="30449" xr:uid="{78B57E9F-98B1-4B54-A0A3-C2B40E6CA154}"/>
    <cellStyle name="Normal 2 4 3 3 2 3 4" xfId="9337" xr:uid="{62C32B09-A2CC-427D-8F2B-4669C56BEDF5}"/>
    <cellStyle name="Normal 2 4 3 3 2 3 5" xfId="17785" xr:uid="{3E1972B2-D706-4D2C-8725-1310681D21D9}"/>
    <cellStyle name="Normal 2 4 3 3 2 3 6" xfId="26232" xr:uid="{38AAA097-F7D6-44BB-B8F0-AF3AB82D2A64}"/>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CE0EADC5-F5C8-4429-8238-2554E29401D3}"/>
    <cellStyle name="Normal 2 4 3 3 2 4 2 2 3" xfId="24560" xr:uid="{31EADFC9-D1AD-435D-BF1A-CD55763C147F}"/>
    <cellStyle name="Normal 2 4 3 3 2 4 2 2 4" xfId="33007" xr:uid="{E17575F8-1BB7-44D3-A51D-69E837CCA9B8}"/>
    <cellStyle name="Normal 2 4 3 3 2 4 2 3" xfId="11895" xr:uid="{C9652096-4F2A-4B29-8A0D-D03766DE94B2}"/>
    <cellStyle name="Normal 2 4 3 3 2 4 2 4" xfId="20343" xr:uid="{AAF053D3-2166-4D1B-943E-6D81C18A815D}"/>
    <cellStyle name="Normal 2 4 3 3 2 4 2 5" xfId="28790" xr:uid="{81A8BBD1-91B3-4A62-B6EE-1D382B9DDAA3}"/>
    <cellStyle name="Normal 2 4 3 3 2 4 3" xfId="5518" xr:uid="{00000000-0005-0000-0000-0000ED0F0000}"/>
    <cellStyle name="Normal 2 4 3 3 2 4 3 2" xfId="13968" xr:uid="{2E6A46C0-5574-477B-8AB9-523E20151C28}"/>
    <cellStyle name="Normal 2 4 3 3 2 4 3 3" xfId="22415" xr:uid="{B180A476-CDD9-42A5-9827-BEBB3F46F26A}"/>
    <cellStyle name="Normal 2 4 3 3 2 4 3 4" xfId="30862" xr:uid="{1B00645D-132E-4498-8551-E96A145E4533}"/>
    <cellStyle name="Normal 2 4 3 3 2 4 4" xfId="9750" xr:uid="{FF863B15-177F-44B2-99E7-799E2F2DAAA7}"/>
    <cellStyle name="Normal 2 4 3 3 2 4 5" xfId="18198" xr:uid="{FB19E42F-39A2-41B1-9073-6594FD02565A}"/>
    <cellStyle name="Normal 2 4 3 3 2 4 6" xfId="26645" xr:uid="{5D6E345E-A5F1-4A17-8D59-C37A4854F3C9}"/>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39E12CD3-1DB4-4122-AE32-9DCD14BFF832}"/>
    <cellStyle name="Normal 2 4 3 3 2 5 2 2 3" xfId="24973" xr:uid="{A906A6A3-BC5C-4292-8756-4E3C4687B4E3}"/>
    <cellStyle name="Normal 2 4 3 3 2 5 2 2 4" xfId="33420" xr:uid="{AF176F04-CC91-48DD-83B0-A6D699C0897F}"/>
    <cellStyle name="Normal 2 4 3 3 2 5 2 3" xfId="12308" xr:uid="{AA182128-E968-40BA-AD81-F9EB4B2DEB22}"/>
    <cellStyle name="Normal 2 4 3 3 2 5 2 4" xfId="20756" xr:uid="{D4D88609-83D2-4E68-8DFC-7D9308D1F0DF}"/>
    <cellStyle name="Normal 2 4 3 3 2 5 2 5" xfId="29203" xr:uid="{BAD97930-7C6C-413E-AFF7-F9495FE8C977}"/>
    <cellStyle name="Normal 2 4 3 3 2 5 3" xfId="5931" xr:uid="{00000000-0005-0000-0000-0000F10F0000}"/>
    <cellStyle name="Normal 2 4 3 3 2 5 3 2" xfId="14381" xr:uid="{8BB0B171-070A-4604-874B-B04D6318BD7E}"/>
    <cellStyle name="Normal 2 4 3 3 2 5 3 3" xfId="22828" xr:uid="{AB7559FF-A858-4895-92C2-6412C3DAD3CF}"/>
    <cellStyle name="Normal 2 4 3 3 2 5 3 4" xfId="31275" xr:uid="{775965D7-41F0-4F6A-9DA2-9B2F118992F7}"/>
    <cellStyle name="Normal 2 4 3 3 2 5 4" xfId="10163" xr:uid="{2F1A937D-8EEE-4C3C-9A22-E21253389E45}"/>
    <cellStyle name="Normal 2 4 3 3 2 5 5" xfId="18611" xr:uid="{6426C409-69BC-40B5-BD8E-4ADA87F5DD04}"/>
    <cellStyle name="Normal 2 4 3 3 2 5 6" xfId="27058" xr:uid="{5405B939-3D1E-4E71-8178-E4666FE3A6BA}"/>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5604EA1B-84EA-429B-86FA-155A071B01CC}"/>
    <cellStyle name="Normal 2 4 3 3 2 6 2 2 3" xfId="25386" xr:uid="{4E69D027-27C7-471C-94EE-517E4137CB71}"/>
    <cellStyle name="Normal 2 4 3 3 2 6 2 2 4" xfId="33833" xr:uid="{5C8FDA0A-DEE9-4E25-BA32-2E07931534CA}"/>
    <cellStyle name="Normal 2 4 3 3 2 6 2 3" xfId="12721" xr:uid="{7C219140-E4F3-4655-B70B-D0A8F8F54E3B}"/>
    <cellStyle name="Normal 2 4 3 3 2 6 2 4" xfId="21169" xr:uid="{C73CD89C-CD9F-46FB-ABDE-64BC0959D587}"/>
    <cellStyle name="Normal 2 4 3 3 2 6 2 5" xfId="29616" xr:uid="{9BDABCB5-6096-4A07-88E7-CF393345D31A}"/>
    <cellStyle name="Normal 2 4 3 3 2 6 3" xfId="6344" xr:uid="{00000000-0005-0000-0000-0000F50F0000}"/>
    <cellStyle name="Normal 2 4 3 3 2 6 3 2" xfId="14794" xr:uid="{BB7F5C8E-A724-4B31-9CD8-2D7E05AB6257}"/>
    <cellStyle name="Normal 2 4 3 3 2 6 3 3" xfId="23241" xr:uid="{56E98E8C-BE0D-4DD5-A73E-F62C52BBA070}"/>
    <cellStyle name="Normal 2 4 3 3 2 6 3 4" xfId="31688" xr:uid="{19C22365-8787-4A5F-9A77-F527496B9873}"/>
    <cellStyle name="Normal 2 4 3 3 2 6 4" xfId="10576" xr:uid="{645F91B9-615A-48A2-B7F3-C72620B56830}"/>
    <cellStyle name="Normal 2 4 3 3 2 6 5" xfId="19024" xr:uid="{C3E26B64-7B32-4B4D-B628-5B4A27C23322}"/>
    <cellStyle name="Normal 2 4 3 3 2 6 6" xfId="27471" xr:uid="{814DF828-72D1-4C65-837D-8331E7319763}"/>
    <cellStyle name="Normal 2 4 3 3 2 7" xfId="2474" xr:uid="{00000000-0005-0000-0000-0000F60F0000}"/>
    <cellStyle name="Normal 2 4 3 3 2 7 2" xfId="6757" xr:uid="{00000000-0005-0000-0000-0000F70F0000}"/>
    <cellStyle name="Normal 2 4 3 3 2 7 2 2" xfId="15207" xr:uid="{660EDAC8-9110-4639-A5C4-4058AC8DDB93}"/>
    <cellStyle name="Normal 2 4 3 3 2 7 2 3" xfId="23654" xr:uid="{8F74611E-C88F-4B44-A89F-872B92B0E0F6}"/>
    <cellStyle name="Normal 2 4 3 3 2 7 2 4" xfId="32101" xr:uid="{8914EB19-29AC-4913-85CF-85D572EB8F0C}"/>
    <cellStyle name="Normal 2 4 3 3 2 7 3" xfId="10989" xr:uid="{E9F2C2A1-6D94-4539-A2BB-12E5304080DF}"/>
    <cellStyle name="Normal 2 4 3 3 2 7 4" xfId="19437" xr:uid="{D100313B-D0F5-482A-A2FD-239E178E270F}"/>
    <cellStyle name="Normal 2 4 3 3 2 7 5" xfId="27884" xr:uid="{6600953E-44F1-4775-B53E-9C070D2CB0A6}"/>
    <cellStyle name="Normal 2 4 3 3 2 8" xfId="4691" xr:uid="{00000000-0005-0000-0000-0000F80F0000}"/>
    <cellStyle name="Normal 2 4 3 3 2 8 2" xfId="13141" xr:uid="{2F68C205-DA1A-4008-BF96-AF2F2FE14D2F}"/>
    <cellStyle name="Normal 2 4 3 3 2 8 3" xfId="21588" xr:uid="{C8AAA98B-FD7F-4F06-B754-CB72B01F8D6F}"/>
    <cellStyle name="Normal 2 4 3 3 2 8 4" xfId="30035" xr:uid="{2BE3429A-2801-44CB-81FA-5008E7821846}"/>
    <cellStyle name="Normal 2 4 3 3 2 9" xfId="8923" xr:uid="{6292FDA3-E979-4DC3-8216-1BF795915E50}"/>
    <cellStyle name="Normal 2 4 3 3 3" xfId="301" xr:uid="{00000000-0005-0000-0000-0000F90F0000}"/>
    <cellStyle name="Normal 2 4 3 3 3 10" xfId="25820" xr:uid="{029C5FB8-BBFF-4008-946D-5C1C44637FC8}"/>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A991CFA6-18C8-4A42-9EC3-EE0E3182A820}"/>
    <cellStyle name="Normal 2 4 3 3 3 2 2 2 3" xfId="24149" xr:uid="{F2D18789-FBD0-4AB8-AB0D-6404D2980D60}"/>
    <cellStyle name="Normal 2 4 3 3 3 2 2 2 4" xfId="32596" xr:uid="{C6E0C389-AD3B-41BE-9682-91135F5013C1}"/>
    <cellStyle name="Normal 2 4 3 3 3 2 2 3" xfId="11484" xr:uid="{BA6968C4-5673-4BB1-A10D-5C3F9252CAC2}"/>
    <cellStyle name="Normal 2 4 3 3 3 2 2 4" xfId="19932" xr:uid="{9A76DC83-3E74-412A-8A53-35F0BAF7C11A}"/>
    <cellStyle name="Normal 2 4 3 3 3 2 2 5" xfId="28379" xr:uid="{146E21FF-9296-41FD-9B0F-C58D01341B17}"/>
    <cellStyle name="Normal 2 4 3 3 3 2 3" xfId="5107" xr:uid="{00000000-0005-0000-0000-0000FD0F0000}"/>
    <cellStyle name="Normal 2 4 3 3 3 2 3 2" xfId="13557" xr:uid="{9B80FA55-C52C-49C5-90CE-BE82225C72B3}"/>
    <cellStyle name="Normal 2 4 3 3 3 2 3 3" xfId="22004" xr:uid="{1722C173-FA6B-4F1E-AEA9-F336259AE005}"/>
    <cellStyle name="Normal 2 4 3 3 3 2 3 4" xfId="30451" xr:uid="{132ADD83-E775-437F-9878-808793EEC513}"/>
    <cellStyle name="Normal 2 4 3 3 3 2 4" xfId="9339" xr:uid="{39B8F8B5-47BC-4BD1-B6C6-0A054C10789A}"/>
    <cellStyle name="Normal 2 4 3 3 3 2 5" xfId="17787" xr:uid="{6E1663C0-992E-4DE2-A454-491FD3C5E7DB}"/>
    <cellStyle name="Normal 2 4 3 3 3 2 6" xfId="26234" xr:uid="{CB31E525-030E-454F-9BCB-E0D67A3040B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10C29A44-C82E-4FEF-A2F5-37F46971534F}"/>
    <cellStyle name="Normal 2 4 3 3 3 3 2 2 3" xfId="24562" xr:uid="{89C4AC68-BB05-45B0-AAF4-2112D4B4FC0A}"/>
    <cellStyle name="Normal 2 4 3 3 3 3 2 2 4" xfId="33009" xr:uid="{DDB89C11-C4B3-4D7D-BEB9-0C7095B4EB1C}"/>
    <cellStyle name="Normal 2 4 3 3 3 3 2 3" xfId="11897" xr:uid="{CDD689B8-37E0-4D8B-84CF-F044E5FA7B18}"/>
    <cellStyle name="Normal 2 4 3 3 3 3 2 4" xfId="20345" xr:uid="{F0071DC4-6962-4892-BD9E-EA1913B83ADD}"/>
    <cellStyle name="Normal 2 4 3 3 3 3 2 5" xfId="28792" xr:uid="{EA921703-D2B8-42E1-85A4-D736697EE580}"/>
    <cellStyle name="Normal 2 4 3 3 3 3 3" xfId="5520" xr:uid="{00000000-0005-0000-0000-000001100000}"/>
    <cellStyle name="Normal 2 4 3 3 3 3 3 2" xfId="13970" xr:uid="{F15DF4A5-240E-485B-9969-4485B86E09E1}"/>
    <cellStyle name="Normal 2 4 3 3 3 3 3 3" xfId="22417" xr:uid="{AAEF3763-E804-4C25-A0B0-B9D0386AD509}"/>
    <cellStyle name="Normal 2 4 3 3 3 3 3 4" xfId="30864" xr:uid="{AF321456-FB45-48C2-93AB-186259ADABB0}"/>
    <cellStyle name="Normal 2 4 3 3 3 3 4" xfId="9752" xr:uid="{58115684-CC9B-4E5B-9FE7-E50C5BA0BA56}"/>
    <cellStyle name="Normal 2 4 3 3 3 3 5" xfId="18200" xr:uid="{9B2E0DAC-38CF-410D-B699-7893AB75D62F}"/>
    <cellStyle name="Normal 2 4 3 3 3 3 6" xfId="26647" xr:uid="{1E7732D9-3B86-4C73-B323-E2182EE1308E}"/>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36C28342-B33E-4F1C-AC19-8DA96EE531DA}"/>
    <cellStyle name="Normal 2 4 3 3 3 4 2 2 3" xfId="24975" xr:uid="{A5E45635-AD0E-4CC4-A054-29B0E96C5227}"/>
    <cellStyle name="Normal 2 4 3 3 3 4 2 2 4" xfId="33422" xr:uid="{38C978CF-6933-4930-86E0-C8447F49349F}"/>
    <cellStyle name="Normal 2 4 3 3 3 4 2 3" xfId="12310" xr:uid="{1DCE7857-5B04-461C-83A2-A99E64EC4F5F}"/>
    <cellStyle name="Normal 2 4 3 3 3 4 2 4" xfId="20758" xr:uid="{9150A79B-7BC8-4AFC-98DE-BF8AD7FFC07C}"/>
    <cellStyle name="Normal 2 4 3 3 3 4 2 5" xfId="29205" xr:uid="{71464C47-DF84-48B0-A47B-FDF8879F12BF}"/>
    <cellStyle name="Normal 2 4 3 3 3 4 3" xfId="5933" xr:uid="{00000000-0005-0000-0000-000005100000}"/>
    <cellStyle name="Normal 2 4 3 3 3 4 3 2" xfId="14383" xr:uid="{B6471197-67AF-4F53-BBFC-EB21C8738092}"/>
    <cellStyle name="Normal 2 4 3 3 3 4 3 3" xfId="22830" xr:uid="{3F08DE34-65BE-448E-8918-C15EE877DEE9}"/>
    <cellStyle name="Normal 2 4 3 3 3 4 3 4" xfId="31277" xr:uid="{8BC21C77-6AB7-46F3-AD9D-D44489715738}"/>
    <cellStyle name="Normal 2 4 3 3 3 4 4" xfId="10165" xr:uid="{E4D2077B-A921-47F2-8404-939DEB168E1F}"/>
    <cellStyle name="Normal 2 4 3 3 3 4 5" xfId="18613" xr:uid="{DE1C30A7-142C-419A-A5C1-89E9D308C41A}"/>
    <cellStyle name="Normal 2 4 3 3 3 4 6" xfId="27060" xr:uid="{EB2F273C-5CAA-48EE-9453-D2F29D92CFDB}"/>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732B23B3-F8AD-4739-BEC1-B13E2CFD5144}"/>
    <cellStyle name="Normal 2 4 3 3 3 5 2 2 3" xfId="25388" xr:uid="{C0DC97B7-9019-4433-9C9F-1B1A297797A6}"/>
    <cellStyle name="Normal 2 4 3 3 3 5 2 2 4" xfId="33835" xr:uid="{F2D1E013-ED1D-4D47-99C2-EEBF5A5B6609}"/>
    <cellStyle name="Normal 2 4 3 3 3 5 2 3" xfId="12723" xr:uid="{7D81A290-7E0E-40D9-9CD5-1B7101B0DD91}"/>
    <cellStyle name="Normal 2 4 3 3 3 5 2 4" xfId="21171" xr:uid="{9A298159-0882-4CBA-B571-DCFAB44E8D31}"/>
    <cellStyle name="Normal 2 4 3 3 3 5 2 5" xfId="29618" xr:uid="{5EB26BB9-5A3D-49A0-98E9-55A1E2AB5A30}"/>
    <cellStyle name="Normal 2 4 3 3 3 5 3" xfId="6346" xr:uid="{00000000-0005-0000-0000-000009100000}"/>
    <cellStyle name="Normal 2 4 3 3 3 5 3 2" xfId="14796" xr:uid="{2105A9E0-1838-4497-9C64-1A419F545D5E}"/>
    <cellStyle name="Normal 2 4 3 3 3 5 3 3" xfId="23243" xr:uid="{C432C1F3-BF0F-4D78-83BE-D343105B90E1}"/>
    <cellStyle name="Normal 2 4 3 3 3 5 3 4" xfId="31690" xr:uid="{09E71210-3B13-43EE-A30C-F13C0ACA4836}"/>
    <cellStyle name="Normal 2 4 3 3 3 5 4" xfId="10578" xr:uid="{7527D0AF-7CCA-4C97-BEAF-DB779A91F799}"/>
    <cellStyle name="Normal 2 4 3 3 3 5 5" xfId="19026" xr:uid="{9B786CA6-0EF4-4241-8388-F06C172A0A37}"/>
    <cellStyle name="Normal 2 4 3 3 3 5 6" xfId="27473" xr:uid="{055FCBE8-EDA1-4281-B4F1-7A3F32DEB18B}"/>
    <cellStyle name="Normal 2 4 3 3 3 6" xfId="2476" xr:uid="{00000000-0005-0000-0000-00000A100000}"/>
    <cellStyle name="Normal 2 4 3 3 3 6 2" xfId="6759" xr:uid="{00000000-0005-0000-0000-00000B100000}"/>
    <cellStyle name="Normal 2 4 3 3 3 6 2 2" xfId="15209" xr:uid="{A0D0266A-BDC6-4AA6-A674-15B485C7D43B}"/>
    <cellStyle name="Normal 2 4 3 3 3 6 2 3" xfId="23656" xr:uid="{4A9E3DDD-88EB-410E-8698-74D70DC3E487}"/>
    <cellStyle name="Normal 2 4 3 3 3 6 2 4" xfId="32103" xr:uid="{57EDA67B-0862-4ED7-9A78-5BD91E582C6F}"/>
    <cellStyle name="Normal 2 4 3 3 3 6 3" xfId="10991" xr:uid="{4B6A2FC1-5BFE-44A6-9A74-39B74EC88D01}"/>
    <cellStyle name="Normal 2 4 3 3 3 6 4" xfId="19439" xr:uid="{302B93CD-41D5-4C21-9505-94A12AA314C0}"/>
    <cellStyle name="Normal 2 4 3 3 3 6 5" xfId="27886" xr:uid="{8DB7427A-5C22-4773-A044-552A6C9C7F42}"/>
    <cellStyle name="Normal 2 4 3 3 3 7" xfId="4693" xr:uid="{00000000-0005-0000-0000-00000C100000}"/>
    <cellStyle name="Normal 2 4 3 3 3 7 2" xfId="13143" xr:uid="{A346BA22-C501-4054-95C7-49B32AB15F99}"/>
    <cellStyle name="Normal 2 4 3 3 3 7 3" xfId="21590" xr:uid="{98331BE5-FED6-43A5-8198-F6507F8F7526}"/>
    <cellStyle name="Normal 2 4 3 3 3 7 4" xfId="30037" xr:uid="{049861EE-8F4F-4DF0-AF8D-0F5976576805}"/>
    <cellStyle name="Normal 2 4 3 3 3 8" xfId="8925" xr:uid="{BECEA18A-3EB3-403F-AE1B-47DF9F3A205E}"/>
    <cellStyle name="Normal 2 4 3 3 3 9" xfId="17373" xr:uid="{76DCA0E9-BBC7-4071-8A36-0614770B9B78}"/>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0CB4F791-335D-483D-9E90-B8CAE89D8CEA}"/>
    <cellStyle name="Normal 2 4 3 3 4 2 2 3" xfId="24146" xr:uid="{D1D454A3-7A49-4D15-9B0A-E684731BD84B}"/>
    <cellStyle name="Normal 2 4 3 3 4 2 2 4" xfId="32593" xr:uid="{D0E7B314-C8D5-4338-AD47-8567103EBA9A}"/>
    <cellStyle name="Normal 2 4 3 3 4 2 3" xfId="11481" xr:uid="{64834A19-64C2-4C12-8668-DE82C458369B}"/>
    <cellStyle name="Normal 2 4 3 3 4 2 4" xfId="19929" xr:uid="{4B9014C2-7AE0-41B8-9ACF-E467CC253880}"/>
    <cellStyle name="Normal 2 4 3 3 4 2 5" xfId="28376" xr:uid="{D7437F28-EEF5-4B2E-B2EC-7C0BAD420C86}"/>
    <cellStyle name="Normal 2 4 3 3 4 3" xfId="5104" xr:uid="{00000000-0005-0000-0000-000010100000}"/>
    <cellStyle name="Normal 2 4 3 3 4 3 2" xfId="13554" xr:uid="{64A736CA-4C6A-4CE6-8417-DFCC28114353}"/>
    <cellStyle name="Normal 2 4 3 3 4 3 3" xfId="22001" xr:uid="{40BE897A-B417-4A6B-A7E2-42DBCCB4B6F8}"/>
    <cellStyle name="Normal 2 4 3 3 4 3 4" xfId="30448" xr:uid="{9BC04E41-DE96-4436-A16F-B16566720A41}"/>
    <cellStyle name="Normal 2 4 3 3 4 4" xfId="9336" xr:uid="{2A58574E-153C-4233-85D5-9132CCD83C4A}"/>
    <cellStyle name="Normal 2 4 3 3 4 5" xfId="17784" xr:uid="{36859B06-068E-4617-B57C-2B96133A9D46}"/>
    <cellStyle name="Normal 2 4 3 3 4 6" xfId="26231" xr:uid="{F3438DEB-D419-476C-A936-4D5EC7CA6828}"/>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81FD6155-EE7F-4D0D-A794-2A36BAD2E938}"/>
    <cellStyle name="Normal 2 4 3 3 5 2 2 3" xfId="24559" xr:uid="{BCFC1542-E88F-4C93-BB67-D74B85519A30}"/>
    <cellStyle name="Normal 2 4 3 3 5 2 2 4" xfId="33006" xr:uid="{1FC3DBE9-6892-4447-9E68-FF8DE2088661}"/>
    <cellStyle name="Normal 2 4 3 3 5 2 3" xfId="11894" xr:uid="{BEA11A11-C732-4331-A589-C829D5DE8045}"/>
    <cellStyle name="Normal 2 4 3 3 5 2 4" xfId="20342" xr:uid="{3032CD80-13EB-455B-B80A-F319CDB3F741}"/>
    <cellStyle name="Normal 2 4 3 3 5 2 5" xfId="28789" xr:uid="{B9EED268-05E6-4EAB-9551-8ABC1BBCC03B}"/>
    <cellStyle name="Normal 2 4 3 3 5 3" xfId="5517" xr:uid="{00000000-0005-0000-0000-000014100000}"/>
    <cellStyle name="Normal 2 4 3 3 5 3 2" xfId="13967" xr:uid="{84DACBCC-D2BE-49F8-BA2A-08118E0DDC81}"/>
    <cellStyle name="Normal 2 4 3 3 5 3 3" xfId="22414" xr:uid="{65630B03-E52F-47CA-8772-76174C755CF9}"/>
    <cellStyle name="Normal 2 4 3 3 5 3 4" xfId="30861" xr:uid="{A7A08242-98BA-436A-B931-5602B0375160}"/>
    <cellStyle name="Normal 2 4 3 3 5 4" xfId="9749" xr:uid="{DC62B54B-49C8-41F0-AACB-C29B9B4186A9}"/>
    <cellStyle name="Normal 2 4 3 3 5 5" xfId="18197" xr:uid="{EEEB3501-AB12-4AF8-9442-0D35BCD3412B}"/>
    <cellStyle name="Normal 2 4 3 3 5 6" xfId="26644" xr:uid="{A7BB02C5-B2E5-43E5-976D-7E5AA3B50757}"/>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278547D6-E8A5-4127-A0F6-64D5745DB1CF}"/>
    <cellStyle name="Normal 2 4 3 3 6 2 2 3" xfId="24972" xr:uid="{1E558FEC-9F7B-4BA4-B617-2DFAF2C6E346}"/>
    <cellStyle name="Normal 2 4 3 3 6 2 2 4" xfId="33419" xr:uid="{85D9D767-22F2-428D-B0B7-F860936CAF46}"/>
    <cellStyle name="Normal 2 4 3 3 6 2 3" xfId="12307" xr:uid="{4F5A6F7E-5B52-494B-A963-D4A5CF9B7953}"/>
    <cellStyle name="Normal 2 4 3 3 6 2 4" xfId="20755" xr:uid="{7CC44D7E-DEC1-41DD-B32B-1B80326D2A57}"/>
    <cellStyle name="Normal 2 4 3 3 6 2 5" xfId="29202" xr:uid="{22B6EBA7-F460-4351-8BC9-D8AFD623378B}"/>
    <cellStyle name="Normal 2 4 3 3 6 3" xfId="5930" xr:uid="{00000000-0005-0000-0000-000018100000}"/>
    <cellStyle name="Normal 2 4 3 3 6 3 2" xfId="14380" xr:uid="{7174ADFE-4976-41AA-9305-55B617AF1260}"/>
    <cellStyle name="Normal 2 4 3 3 6 3 3" xfId="22827" xr:uid="{08E4FC75-EE0B-4D8B-B5E3-60AA9D01DB50}"/>
    <cellStyle name="Normal 2 4 3 3 6 3 4" xfId="31274" xr:uid="{F3F8BC61-611A-47B6-B159-88DEEEDBA97B}"/>
    <cellStyle name="Normal 2 4 3 3 6 4" xfId="10162" xr:uid="{FB85FC20-88BD-4E49-9038-9C17B389D022}"/>
    <cellStyle name="Normal 2 4 3 3 6 5" xfId="18610" xr:uid="{4F19688F-BBB9-4DE0-92B5-5F41083B03F7}"/>
    <cellStyle name="Normal 2 4 3 3 6 6" xfId="27057" xr:uid="{625A9373-63B8-42D7-A98B-8C1A4F61EF19}"/>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0B603B7E-97F7-4410-98E7-E1A09C2FC78F}"/>
    <cellStyle name="Normal 2 4 3 3 7 2 2 3" xfId="25385" xr:uid="{714D4244-1F4D-479C-8020-FEDF7DD7A52A}"/>
    <cellStyle name="Normal 2 4 3 3 7 2 2 4" xfId="33832" xr:uid="{A5957AB0-6B82-499F-90B4-5E480301075D}"/>
    <cellStyle name="Normal 2 4 3 3 7 2 3" xfId="12720" xr:uid="{3066521B-D970-4666-B73A-BBA347F14245}"/>
    <cellStyle name="Normal 2 4 3 3 7 2 4" xfId="21168" xr:uid="{32DE67DB-24E8-4728-B203-4DA28DAC8D03}"/>
    <cellStyle name="Normal 2 4 3 3 7 2 5" xfId="29615" xr:uid="{3C34DE7F-E2D6-4986-B407-9D1791A20CD7}"/>
    <cellStyle name="Normal 2 4 3 3 7 3" xfId="6343" xr:uid="{00000000-0005-0000-0000-00001C100000}"/>
    <cellStyle name="Normal 2 4 3 3 7 3 2" xfId="14793" xr:uid="{335480B9-DB1F-4C33-A8EB-4D40D340F21E}"/>
    <cellStyle name="Normal 2 4 3 3 7 3 3" xfId="23240" xr:uid="{C6D12218-8AEC-4D29-94EC-442707C2DE5B}"/>
    <cellStyle name="Normal 2 4 3 3 7 3 4" xfId="31687" xr:uid="{F8377EF0-A32F-4467-8A4A-3E55DC8A555C}"/>
    <cellStyle name="Normal 2 4 3 3 7 4" xfId="10575" xr:uid="{21ED73F6-A987-480B-9559-90E6FAD918AC}"/>
    <cellStyle name="Normal 2 4 3 3 7 5" xfId="19023" xr:uid="{829165DF-9249-4D98-ABC4-75691D1A271D}"/>
    <cellStyle name="Normal 2 4 3 3 7 6" xfId="27470" xr:uid="{5AAABC68-8993-4A68-82B7-36C14B5A84F7}"/>
    <cellStyle name="Normal 2 4 3 3 8" xfId="2473" xr:uid="{00000000-0005-0000-0000-00001D100000}"/>
    <cellStyle name="Normal 2 4 3 3 8 2" xfId="6756" xr:uid="{00000000-0005-0000-0000-00001E100000}"/>
    <cellStyle name="Normal 2 4 3 3 8 2 2" xfId="15206" xr:uid="{8BF2148E-9ECE-44EE-BC00-A9E56D7FC69F}"/>
    <cellStyle name="Normal 2 4 3 3 8 2 3" xfId="23653" xr:uid="{D9EA5192-2E74-4C6C-9A15-6E56DD5D0AB6}"/>
    <cellStyle name="Normal 2 4 3 3 8 2 4" xfId="32100" xr:uid="{C539B422-3889-443E-A7BC-7A02AA820FFC}"/>
    <cellStyle name="Normal 2 4 3 3 8 3" xfId="10988" xr:uid="{B488A3D3-5D83-4B25-9686-50E2B5065552}"/>
    <cellStyle name="Normal 2 4 3 3 8 4" xfId="19436" xr:uid="{B82196C4-7634-4084-B15E-952F90629AB4}"/>
    <cellStyle name="Normal 2 4 3 3 8 5" xfId="27883" xr:uid="{DF5985EF-F9B8-4EAE-BF15-3FB411CD18AA}"/>
    <cellStyle name="Normal 2 4 3 3 9" xfId="4690" xr:uid="{00000000-0005-0000-0000-00001F100000}"/>
    <cellStyle name="Normal 2 4 3 3 9 2" xfId="13140" xr:uid="{9E7596DE-EE2A-4597-A384-15946500EB59}"/>
    <cellStyle name="Normal 2 4 3 3 9 3" xfId="21587" xr:uid="{B42C940B-878F-41BD-B993-94701844D5F4}"/>
    <cellStyle name="Normal 2 4 3 3 9 4" xfId="30034" xr:uid="{5DB72C0D-7314-475D-979F-1AB4CC109288}"/>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366E25BF-1DF8-44CD-8D83-89EA653BB67A}"/>
    <cellStyle name="Normal 2 4 3 4 2 2 3" xfId="24145" xr:uid="{0D8D147F-9D10-407F-9365-3A16582E89B5}"/>
    <cellStyle name="Normal 2 4 3 4 2 2 4" xfId="32592" xr:uid="{280460F0-215D-4BF8-A705-EE1AC0F2F33A}"/>
    <cellStyle name="Normal 2 4 3 4 2 3" xfId="11480" xr:uid="{59149771-99F3-48B9-A250-9E6278CCE244}"/>
    <cellStyle name="Normal 2 4 3 4 2 4" xfId="19928" xr:uid="{63A3F97F-A3DC-4877-A0FC-BF2ABE09A0BB}"/>
    <cellStyle name="Normal 2 4 3 4 2 5" xfId="28375" xr:uid="{00DAD97E-52CF-4FCA-9244-2037F4F97DA9}"/>
    <cellStyle name="Normal 2 4 3 4 3" xfId="5103" xr:uid="{00000000-0005-0000-0000-000023100000}"/>
    <cellStyle name="Normal 2 4 3 4 3 2" xfId="13553" xr:uid="{6B7FB3CE-6768-4FA7-8914-B4ED38CE4A5A}"/>
    <cellStyle name="Normal 2 4 3 4 3 3" xfId="22000" xr:uid="{8C23609B-D6F0-4B23-8731-4B97BC95E011}"/>
    <cellStyle name="Normal 2 4 3 4 3 4" xfId="30447" xr:uid="{66B4B9C9-AE67-4BB7-9EBC-51D56E68927E}"/>
    <cellStyle name="Normal 2 4 3 4 4" xfId="9335" xr:uid="{CB995EFA-C394-42AA-8995-E02234464CE9}"/>
    <cellStyle name="Normal 2 4 3 4 5" xfId="17783" xr:uid="{373DCA4B-862A-45D6-A055-9C3CE6E78C34}"/>
    <cellStyle name="Normal 2 4 3 4 6" xfId="26230" xr:uid="{F544A957-2E33-44E4-9F51-9878AD2E3F68}"/>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769BA396-B489-4D41-8F33-D36B0FB09803}"/>
    <cellStyle name="Normal 2 4 3 5 2 2 3" xfId="24558" xr:uid="{0DE21297-CC52-4575-896F-717D25DB8BE3}"/>
    <cellStyle name="Normal 2 4 3 5 2 2 4" xfId="33005" xr:uid="{0803E524-19A6-4272-BE4C-8D5B575C4B25}"/>
    <cellStyle name="Normal 2 4 3 5 2 3" xfId="11893" xr:uid="{453A762B-34F1-44CE-995C-1A8DFA09650F}"/>
    <cellStyle name="Normal 2 4 3 5 2 4" xfId="20341" xr:uid="{6B3740D5-723F-42D4-9A38-59F7CEADD2FE}"/>
    <cellStyle name="Normal 2 4 3 5 2 5" xfId="28788" xr:uid="{DB007A80-DD10-4C83-A1AB-3DD0476AF4E9}"/>
    <cellStyle name="Normal 2 4 3 5 3" xfId="5516" xr:uid="{00000000-0005-0000-0000-000027100000}"/>
    <cellStyle name="Normal 2 4 3 5 3 2" xfId="13966" xr:uid="{7161603F-6565-47FB-911C-92E18C5D9CA5}"/>
    <cellStyle name="Normal 2 4 3 5 3 3" xfId="22413" xr:uid="{402CFD87-6307-4A2D-9484-CBF81C6C8D77}"/>
    <cellStyle name="Normal 2 4 3 5 3 4" xfId="30860" xr:uid="{AC733FE3-B65F-4BAD-B713-F56668312BD2}"/>
    <cellStyle name="Normal 2 4 3 5 4" xfId="9748" xr:uid="{15511795-0B5C-4C3E-9DDC-81DF4F209FEB}"/>
    <cellStyle name="Normal 2 4 3 5 5" xfId="18196" xr:uid="{0AB539D9-BAC9-4FFA-98E6-5520B21270F4}"/>
    <cellStyle name="Normal 2 4 3 5 6" xfId="26643" xr:uid="{3A7E22A6-4B77-436F-9225-C7556090E39A}"/>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6B22BA60-1740-4553-B0C9-224661321DF7}"/>
    <cellStyle name="Normal 2 4 3 6 2 2 3" xfId="24971" xr:uid="{4A8DD3CA-225F-450C-B7BC-3A4D4C8FD612}"/>
    <cellStyle name="Normal 2 4 3 6 2 2 4" xfId="33418" xr:uid="{12E25FCE-263B-4264-A885-4204B080FFCF}"/>
    <cellStyle name="Normal 2 4 3 6 2 3" xfId="12306" xr:uid="{FFB4C9FA-2103-4803-B3D2-B0CC14C88A0F}"/>
    <cellStyle name="Normal 2 4 3 6 2 4" xfId="20754" xr:uid="{3AE71360-953E-455A-8BD4-41BF56592984}"/>
    <cellStyle name="Normal 2 4 3 6 2 5" xfId="29201" xr:uid="{237D8EC3-77DC-4699-8C7B-200FAB9B31FD}"/>
    <cellStyle name="Normal 2 4 3 6 3" xfId="5929" xr:uid="{00000000-0005-0000-0000-00002B100000}"/>
    <cellStyle name="Normal 2 4 3 6 3 2" xfId="14379" xr:uid="{F6B6CE6C-5576-48D9-9BDD-505C22257070}"/>
    <cellStyle name="Normal 2 4 3 6 3 3" xfId="22826" xr:uid="{8B41A1DB-17AF-4AE6-9F3B-78C9A99B676B}"/>
    <cellStyle name="Normal 2 4 3 6 3 4" xfId="31273" xr:uid="{9857E742-EE7D-43FD-A4BA-9F5541399789}"/>
    <cellStyle name="Normal 2 4 3 6 4" xfId="10161" xr:uid="{6C4BD66E-1A55-4D5C-A329-974D08862FD0}"/>
    <cellStyle name="Normal 2 4 3 6 5" xfId="18609" xr:uid="{F6C5CB67-A261-47A5-8CBE-1CB5FC56FE36}"/>
    <cellStyle name="Normal 2 4 3 6 6" xfId="27056" xr:uid="{11978B37-87B1-43EA-85C8-F3C026380E41}"/>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59B9377F-BE0D-4F5B-B484-3042055AD71B}"/>
    <cellStyle name="Normal 2 4 3 7 2 2 3" xfId="25384" xr:uid="{6E8E9979-26CC-46BD-958D-8A32FA89F58C}"/>
    <cellStyle name="Normal 2 4 3 7 2 2 4" xfId="33831" xr:uid="{B9B471FB-A146-4BA1-BCCC-425E2C7D26CE}"/>
    <cellStyle name="Normal 2 4 3 7 2 3" xfId="12719" xr:uid="{202ED1ED-B0F8-4142-9B85-200C556EBF4A}"/>
    <cellStyle name="Normal 2 4 3 7 2 4" xfId="21167" xr:uid="{86057A6D-1AC3-426A-82B9-EDB5E7F71315}"/>
    <cellStyle name="Normal 2 4 3 7 2 5" xfId="29614" xr:uid="{294019E1-0680-4DB2-AFF9-0A88380E4BAB}"/>
    <cellStyle name="Normal 2 4 3 7 3" xfId="6342" xr:uid="{00000000-0005-0000-0000-00002F100000}"/>
    <cellStyle name="Normal 2 4 3 7 3 2" xfId="14792" xr:uid="{8EC75804-817B-4C2D-BB3D-06F530F4A9AB}"/>
    <cellStyle name="Normal 2 4 3 7 3 3" xfId="23239" xr:uid="{C9FB6A05-F9F4-4C28-B119-0B465E2D2F75}"/>
    <cellStyle name="Normal 2 4 3 7 3 4" xfId="31686" xr:uid="{819D8F17-0410-4506-AE8A-B6718BB3B7A4}"/>
    <cellStyle name="Normal 2 4 3 7 4" xfId="10574" xr:uid="{827DC1C1-D3B6-4AC3-9CA1-53CBA96732F6}"/>
    <cellStyle name="Normal 2 4 3 7 5" xfId="19022" xr:uid="{D195B8C9-6854-4EE6-AF6B-491238F67A72}"/>
    <cellStyle name="Normal 2 4 3 7 6" xfId="27469" xr:uid="{9291089D-75FC-4563-A470-59463107B158}"/>
    <cellStyle name="Normal 2 4 3 8" xfId="2472" xr:uid="{00000000-0005-0000-0000-000030100000}"/>
    <cellStyle name="Normal 2 4 3 8 2" xfId="6755" xr:uid="{00000000-0005-0000-0000-000031100000}"/>
    <cellStyle name="Normal 2 4 3 8 2 2" xfId="15205" xr:uid="{66EFDA32-1121-47D0-B83C-4D8B46366D80}"/>
    <cellStyle name="Normal 2 4 3 8 2 3" xfId="23652" xr:uid="{E505439D-FF53-479C-8ACF-D046A2A60A68}"/>
    <cellStyle name="Normal 2 4 3 8 2 4" xfId="32099" xr:uid="{44831EED-2F62-4055-9B37-A808CDB201AE}"/>
    <cellStyle name="Normal 2 4 3 8 3" xfId="10987" xr:uid="{BE8C7893-D50B-4946-B747-19F17F143081}"/>
    <cellStyle name="Normal 2 4 3 8 4" xfId="19435" xr:uid="{0ED9EE10-B756-4C69-88B1-4C97895B92DB}"/>
    <cellStyle name="Normal 2 4 3 8 5" xfId="27882" xr:uid="{544DDF42-8C66-4CF0-8F86-8EE17AA7996E}"/>
    <cellStyle name="Normal 2 4 3 9" xfId="4689" xr:uid="{00000000-0005-0000-0000-000032100000}"/>
    <cellStyle name="Normal 2 4 3 9 2" xfId="13139" xr:uid="{AF001DEB-329F-450F-BCDC-53598F64BD69}"/>
    <cellStyle name="Normal 2 4 3 9 3" xfId="21586" xr:uid="{89E6DEFF-7051-4DC3-A3B5-D16C72A49A53}"/>
    <cellStyle name="Normal 2 4 3 9 4" xfId="30033" xr:uid="{B593BD5A-BF69-45DA-ADD0-6B1FF56DC679}"/>
    <cellStyle name="Normal 2 4 4" xfId="302" xr:uid="{00000000-0005-0000-0000-000033100000}"/>
    <cellStyle name="Normal 2 4 5" xfId="303" xr:uid="{00000000-0005-0000-0000-000034100000}"/>
    <cellStyle name="Normal 2 4 5 10" xfId="4694" xr:uid="{00000000-0005-0000-0000-000035100000}"/>
    <cellStyle name="Normal 2 4 5 10 2" xfId="13144" xr:uid="{E3F1141A-B03C-44C4-8CF5-65781E053056}"/>
    <cellStyle name="Normal 2 4 5 10 3" xfId="21591" xr:uid="{01C47975-5556-42CC-AE1B-513F28A48476}"/>
    <cellStyle name="Normal 2 4 5 10 4" xfId="30038" xr:uid="{E72EA014-0650-4159-9552-57DCE1537177}"/>
    <cellStyle name="Normal 2 4 5 11" xfId="8926" xr:uid="{9627F11C-B220-490F-A0D4-CFE04C4D8548}"/>
    <cellStyle name="Normal 2 4 5 12" xfId="17374" xr:uid="{C2C9EB09-7C4E-42CA-8E8E-DCA114153A40}"/>
    <cellStyle name="Normal 2 4 5 13" xfId="25821" xr:uid="{37A08CAB-FB85-443E-9602-31DE65698998}"/>
    <cellStyle name="Normal 2 4 5 2" xfId="304" xr:uid="{00000000-0005-0000-0000-000036100000}"/>
    <cellStyle name="Normal 2 4 5 2 10" xfId="8927" xr:uid="{5E4F5948-0E26-489D-82C4-E1B39CD0BD95}"/>
    <cellStyle name="Normal 2 4 5 2 11" xfId="17375" xr:uid="{E63636A3-7580-4F39-9C80-571F7F24FAE1}"/>
    <cellStyle name="Normal 2 4 5 2 12" xfId="25822" xr:uid="{2F1096D9-7767-489B-B1C1-442FF5CD35BD}"/>
    <cellStyle name="Normal 2 4 5 2 2" xfId="305" xr:uid="{00000000-0005-0000-0000-000037100000}"/>
    <cellStyle name="Normal 2 4 5 2 2 10" xfId="17376" xr:uid="{F819AD9E-9456-4B63-A8B9-0D382D60BB17}"/>
    <cellStyle name="Normal 2 4 5 2 2 11" xfId="25823" xr:uid="{4652C98B-B985-4A2E-952A-D3E91508656B}"/>
    <cellStyle name="Normal 2 4 5 2 2 2" xfId="306" xr:uid="{00000000-0005-0000-0000-000038100000}"/>
    <cellStyle name="Normal 2 4 5 2 2 2 10" xfId="25824" xr:uid="{67FF24B8-10F9-4C75-8893-63F7C6054221}"/>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F2E30FA2-5E4D-4DA4-80FB-7A81F9959797}"/>
    <cellStyle name="Normal 2 4 5 2 2 2 2 2 2 3" xfId="24153" xr:uid="{5AD71837-47F8-4105-8E1B-1C825397D0BA}"/>
    <cellStyle name="Normal 2 4 5 2 2 2 2 2 2 4" xfId="32600" xr:uid="{C99A9655-DB1E-4A7C-A1DC-2D9A40BED004}"/>
    <cellStyle name="Normal 2 4 5 2 2 2 2 2 3" xfId="11488" xr:uid="{0CA7895B-01B7-401C-930C-5A8EDFE791EA}"/>
    <cellStyle name="Normal 2 4 5 2 2 2 2 2 4" xfId="19936" xr:uid="{C3DC5EFE-0ECD-407A-86B6-64260579E5E9}"/>
    <cellStyle name="Normal 2 4 5 2 2 2 2 2 5" xfId="28383" xr:uid="{A9EF39AE-B129-4F8E-8589-1F3A9CA73E41}"/>
    <cellStyle name="Normal 2 4 5 2 2 2 2 3" xfId="5111" xr:uid="{00000000-0005-0000-0000-00003C100000}"/>
    <cellStyle name="Normal 2 4 5 2 2 2 2 3 2" xfId="13561" xr:uid="{95E196D9-8D26-4156-BD96-FB1A5FF25E7A}"/>
    <cellStyle name="Normal 2 4 5 2 2 2 2 3 3" xfId="22008" xr:uid="{37B4A717-6912-4611-86A4-2AE1D58129D8}"/>
    <cellStyle name="Normal 2 4 5 2 2 2 2 3 4" xfId="30455" xr:uid="{3D168FB6-F50D-4BFA-AA78-FE5D842A76CB}"/>
    <cellStyle name="Normal 2 4 5 2 2 2 2 4" xfId="9343" xr:uid="{7B901BE4-73EE-4B6B-BF69-1BCA7F0B588B}"/>
    <cellStyle name="Normal 2 4 5 2 2 2 2 5" xfId="17791" xr:uid="{5BFA6988-4361-4011-8B7C-52FBAA2B7BBD}"/>
    <cellStyle name="Normal 2 4 5 2 2 2 2 6" xfId="26238" xr:uid="{B52624A5-4CFC-4FD7-9BBD-09820CA8C1D1}"/>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64F43380-B177-419F-8791-C8969BC36171}"/>
    <cellStyle name="Normal 2 4 5 2 2 2 3 2 2 3" xfId="24566" xr:uid="{34AADBC3-C056-4E0A-A6EF-E8C2ED49AF82}"/>
    <cellStyle name="Normal 2 4 5 2 2 2 3 2 2 4" xfId="33013" xr:uid="{ED20E8AA-EFEB-4DE2-B290-76ABBD0CC05A}"/>
    <cellStyle name="Normal 2 4 5 2 2 2 3 2 3" xfId="11901" xr:uid="{D38AE955-AFE9-4B67-AA2A-BC4C212C55C4}"/>
    <cellStyle name="Normal 2 4 5 2 2 2 3 2 4" xfId="20349" xr:uid="{AFC3E940-3836-4AD4-AB82-B478B1D0E8EF}"/>
    <cellStyle name="Normal 2 4 5 2 2 2 3 2 5" xfId="28796" xr:uid="{425F878A-D2F2-4787-A116-77B3D9D60D8B}"/>
    <cellStyle name="Normal 2 4 5 2 2 2 3 3" xfId="5524" xr:uid="{00000000-0005-0000-0000-000040100000}"/>
    <cellStyle name="Normal 2 4 5 2 2 2 3 3 2" xfId="13974" xr:uid="{62E68914-4074-4303-9D86-3266E9B8FBD0}"/>
    <cellStyle name="Normal 2 4 5 2 2 2 3 3 3" xfId="22421" xr:uid="{DD9FA29A-463E-49D8-85B2-2F70CEB3810D}"/>
    <cellStyle name="Normal 2 4 5 2 2 2 3 3 4" xfId="30868" xr:uid="{65AB46E6-BF11-449E-9B44-04526921D25E}"/>
    <cellStyle name="Normal 2 4 5 2 2 2 3 4" xfId="9756" xr:uid="{24B268DB-A6C8-4DE2-ABA9-DD1789D011AD}"/>
    <cellStyle name="Normal 2 4 5 2 2 2 3 5" xfId="18204" xr:uid="{F47F83D2-8E83-45E8-8986-816140824B5A}"/>
    <cellStyle name="Normal 2 4 5 2 2 2 3 6" xfId="26651" xr:uid="{D6E7B015-49C8-4236-B49A-189F6F7377CB}"/>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1FA697FA-74A0-4B39-A7C3-656F4AB47E8B}"/>
    <cellStyle name="Normal 2 4 5 2 2 2 4 2 2 3" xfId="24979" xr:uid="{44C91C94-0C86-4BFC-B21E-97B5AE06A95D}"/>
    <cellStyle name="Normal 2 4 5 2 2 2 4 2 2 4" xfId="33426" xr:uid="{5EFF088E-E43C-4447-9B49-B69C7A4E3CF6}"/>
    <cellStyle name="Normal 2 4 5 2 2 2 4 2 3" xfId="12314" xr:uid="{02C84E2B-3246-4437-9929-9DCFC6FE4EBB}"/>
    <cellStyle name="Normal 2 4 5 2 2 2 4 2 4" xfId="20762" xr:uid="{A6FD3DE0-3C9E-4761-8A09-317183F9728E}"/>
    <cellStyle name="Normal 2 4 5 2 2 2 4 2 5" xfId="29209" xr:uid="{42C2CB04-D798-4A1A-8A21-E788ECF0F64E}"/>
    <cellStyle name="Normal 2 4 5 2 2 2 4 3" xfId="5937" xr:uid="{00000000-0005-0000-0000-000044100000}"/>
    <cellStyle name="Normal 2 4 5 2 2 2 4 3 2" xfId="14387" xr:uid="{368EA92C-ACC7-46FF-AB13-38A75432D157}"/>
    <cellStyle name="Normal 2 4 5 2 2 2 4 3 3" xfId="22834" xr:uid="{698D1CFB-B6D9-426B-AE01-44383FB1215F}"/>
    <cellStyle name="Normal 2 4 5 2 2 2 4 3 4" xfId="31281" xr:uid="{53AF435B-FA33-4200-982D-249B1122F81F}"/>
    <cellStyle name="Normal 2 4 5 2 2 2 4 4" xfId="10169" xr:uid="{8530BDFC-425F-4138-AEDE-C6DAEAB23A32}"/>
    <cellStyle name="Normal 2 4 5 2 2 2 4 5" xfId="18617" xr:uid="{C5899098-62F9-4314-835B-C66197A318A2}"/>
    <cellStyle name="Normal 2 4 5 2 2 2 4 6" xfId="27064" xr:uid="{99F7C565-138C-4882-BD71-DEB70631E1DA}"/>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3775EC24-F806-4C20-B5BA-0C0FD7C3E141}"/>
    <cellStyle name="Normal 2 4 5 2 2 2 5 2 2 3" xfId="25392" xr:uid="{5277D2AD-8A87-41EF-A4EA-A05FEE1641EB}"/>
    <cellStyle name="Normal 2 4 5 2 2 2 5 2 2 4" xfId="33839" xr:uid="{B359AD9E-86DE-44B0-8907-0F962F7402E6}"/>
    <cellStyle name="Normal 2 4 5 2 2 2 5 2 3" xfId="12727" xr:uid="{9D295A59-883E-41F8-BAC8-53E8430C1162}"/>
    <cellStyle name="Normal 2 4 5 2 2 2 5 2 4" xfId="21175" xr:uid="{4F36E79C-A312-4E5C-BD80-4BF67025E604}"/>
    <cellStyle name="Normal 2 4 5 2 2 2 5 2 5" xfId="29622" xr:uid="{95F2DFCD-D657-42CD-80A4-8E8BF8332648}"/>
    <cellStyle name="Normal 2 4 5 2 2 2 5 3" xfId="6350" xr:uid="{00000000-0005-0000-0000-000048100000}"/>
    <cellStyle name="Normal 2 4 5 2 2 2 5 3 2" xfId="14800" xr:uid="{855F6847-348A-4F00-BB27-DA693B190197}"/>
    <cellStyle name="Normal 2 4 5 2 2 2 5 3 3" xfId="23247" xr:uid="{BFE47E80-EE5D-433B-A502-81E3A4603596}"/>
    <cellStyle name="Normal 2 4 5 2 2 2 5 3 4" xfId="31694" xr:uid="{A5825880-9379-4CBA-BE76-76DFC0C9D06E}"/>
    <cellStyle name="Normal 2 4 5 2 2 2 5 4" xfId="10582" xr:uid="{C1981153-A828-4377-ACF2-0048A6B13629}"/>
    <cellStyle name="Normal 2 4 5 2 2 2 5 5" xfId="19030" xr:uid="{DA9360AF-F8D1-4A7F-BBF2-D7310761F98E}"/>
    <cellStyle name="Normal 2 4 5 2 2 2 5 6" xfId="27477" xr:uid="{1584D4BC-A4C5-4EE4-AA56-B73A8C10A27A}"/>
    <cellStyle name="Normal 2 4 5 2 2 2 6" xfId="2480" xr:uid="{00000000-0005-0000-0000-000049100000}"/>
    <cellStyle name="Normal 2 4 5 2 2 2 6 2" xfId="6763" xr:uid="{00000000-0005-0000-0000-00004A100000}"/>
    <cellStyle name="Normal 2 4 5 2 2 2 6 2 2" xfId="15213" xr:uid="{0F7A6A12-0F63-4113-9EEB-86B8AC9FC522}"/>
    <cellStyle name="Normal 2 4 5 2 2 2 6 2 3" xfId="23660" xr:uid="{12704EC0-F274-431F-A01F-04E9EFE03E13}"/>
    <cellStyle name="Normal 2 4 5 2 2 2 6 2 4" xfId="32107" xr:uid="{293F7217-FA2D-40F7-BF00-A4EDD6D8D719}"/>
    <cellStyle name="Normal 2 4 5 2 2 2 6 3" xfId="10995" xr:uid="{64B9505F-A2C9-4022-A941-A3590AF1C309}"/>
    <cellStyle name="Normal 2 4 5 2 2 2 6 4" xfId="19443" xr:uid="{B763EB11-FF5F-4D58-A333-9B4A4E68D0D3}"/>
    <cellStyle name="Normal 2 4 5 2 2 2 6 5" xfId="27890" xr:uid="{9B4F159B-D533-40E2-91B0-1093C2B0E0C4}"/>
    <cellStyle name="Normal 2 4 5 2 2 2 7" xfId="4697" xr:uid="{00000000-0005-0000-0000-00004B100000}"/>
    <cellStyle name="Normal 2 4 5 2 2 2 7 2" xfId="13147" xr:uid="{A5E22224-133A-4329-9CB9-186CE71BC816}"/>
    <cellStyle name="Normal 2 4 5 2 2 2 7 3" xfId="21594" xr:uid="{5826BA3E-C521-4831-BD5C-7F50F1B32187}"/>
    <cellStyle name="Normal 2 4 5 2 2 2 7 4" xfId="30041" xr:uid="{99809751-3BF6-48B3-9F29-7F66E9E462C8}"/>
    <cellStyle name="Normal 2 4 5 2 2 2 8" xfId="8929" xr:uid="{A7361548-43AB-4C4C-9F45-715CC75BC84C}"/>
    <cellStyle name="Normal 2 4 5 2 2 2 9" xfId="17377" xr:uid="{EA336745-691F-4453-837B-12433A3B3D2E}"/>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67770F6C-0259-4879-8292-F1ED757F9143}"/>
    <cellStyle name="Normal 2 4 5 2 2 3 2 2 3" xfId="24152" xr:uid="{14B2E01F-BA43-409E-8A97-9762D63AC8DB}"/>
    <cellStyle name="Normal 2 4 5 2 2 3 2 2 4" xfId="32599" xr:uid="{5093040F-F15C-4C50-AD48-6AEE08D67E58}"/>
    <cellStyle name="Normal 2 4 5 2 2 3 2 3" xfId="11487" xr:uid="{F09351EF-3F18-40EB-BEFD-93B3CB25CB2D}"/>
    <cellStyle name="Normal 2 4 5 2 2 3 2 4" xfId="19935" xr:uid="{A77F7BA4-8ACC-42CC-9B38-2128551A457D}"/>
    <cellStyle name="Normal 2 4 5 2 2 3 2 5" xfId="28382" xr:uid="{FA995F89-8DCE-4FD6-A87E-C697CB727867}"/>
    <cellStyle name="Normal 2 4 5 2 2 3 3" xfId="5110" xr:uid="{00000000-0005-0000-0000-00004F100000}"/>
    <cellStyle name="Normal 2 4 5 2 2 3 3 2" xfId="13560" xr:uid="{98494F94-7CE6-4041-9FE4-DEF3A5ED648A}"/>
    <cellStyle name="Normal 2 4 5 2 2 3 3 3" xfId="22007" xr:uid="{BC836A73-F760-4489-9BD8-A283B8510861}"/>
    <cellStyle name="Normal 2 4 5 2 2 3 3 4" xfId="30454" xr:uid="{E46FF210-7401-4DE4-8104-F566E9172EE1}"/>
    <cellStyle name="Normal 2 4 5 2 2 3 4" xfId="9342" xr:uid="{A0579D65-0157-42E8-ABE2-618073C35532}"/>
    <cellStyle name="Normal 2 4 5 2 2 3 5" xfId="17790" xr:uid="{8E405FDA-6698-4561-BB58-070D638F2B3B}"/>
    <cellStyle name="Normal 2 4 5 2 2 3 6" xfId="26237" xr:uid="{B6569485-DFE7-4EE1-9C64-1D7496F4A682}"/>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702DEE37-F34A-4F4C-9A18-BC437F45628B}"/>
    <cellStyle name="Normal 2 4 5 2 2 4 2 2 3" xfId="24565" xr:uid="{F70A0818-7EFA-4EAF-BB1F-A61AD878591B}"/>
    <cellStyle name="Normal 2 4 5 2 2 4 2 2 4" xfId="33012" xr:uid="{E2D5DB82-2B1C-4EF4-8DCB-AB26764598BE}"/>
    <cellStyle name="Normal 2 4 5 2 2 4 2 3" xfId="11900" xr:uid="{BDC53B69-A06D-435D-84E9-F96E9FB922A4}"/>
    <cellStyle name="Normal 2 4 5 2 2 4 2 4" xfId="20348" xr:uid="{FF970939-2FED-4EEA-A40E-994BF68445EF}"/>
    <cellStyle name="Normal 2 4 5 2 2 4 2 5" xfId="28795" xr:uid="{D320BF03-CE43-4F8C-BD68-534C4CF0E110}"/>
    <cellStyle name="Normal 2 4 5 2 2 4 3" xfId="5523" xr:uid="{00000000-0005-0000-0000-000053100000}"/>
    <cellStyle name="Normal 2 4 5 2 2 4 3 2" xfId="13973" xr:uid="{646B13F5-3081-4D36-AB15-9FD2CDED6F5F}"/>
    <cellStyle name="Normal 2 4 5 2 2 4 3 3" xfId="22420" xr:uid="{41DEB76D-E3ED-44C1-917B-C17EB11DF57A}"/>
    <cellStyle name="Normal 2 4 5 2 2 4 3 4" xfId="30867" xr:uid="{D7C8A785-593E-4D3D-A08F-52D66F9E2EB5}"/>
    <cellStyle name="Normal 2 4 5 2 2 4 4" xfId="9755" xr:uid="{78C7A8A9-8238-4CBE-8AA2-B42971E69A58}"/>
    <cellStyle name="Normal 2 4 5 2 2 4 5" xfId="18203" xr:uid="{06383E9C-9EA1-45CC-BDF1-9528008EB115}"/>
    <cellStyle name="Normal 2 4 5 2 2 4 6" xfId="26650" xr:uid="{9DC4829E-63DF-431E-8454-7A8EA3DA8A1D}"/>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FE86C40A-73C2-4725-9032-B9DB8813C06F}"/>
    <cellStyle name="Normal 2 4 5 2 2 5 2 2 3" xfId="24978" xr:uid="{79388D70-9FB4-4B3C-8E65-1362A4381A74}"/>
    <cellStyle name="Normal 2 4 5 2 2 5 2 2 4" xfId="33425" xr:uid="{22DEF01C-12B8-4B6A-9366-03996F4B98CE}"/>
    <cellStyle name="Normal 2 4 5 2 2 5 2 3" xfId="12313" xr:uid="{C24AD38A-2154-40C1-9EE6-907FD4C8AF30}"/>
    <cellStyle name="Normal 2 4 5 2 2 5 2 4" xfId="20761" xr:uid="{0ABC6949-334F-4B39-831E-D40DEEC17ED1}"/>
    <cellStyle name="Normal 2 4 5 2 2 5 2 5" xfId="29208" xr:uid="{E4596770-59F6-441E-A0A3-5AB06241F0C4}"/>
    <cellStyle name="Normal 2 4 5 2 2 5 3" xfId="5936" xr:uid="{00000000-0005-0000-0000-000057100000}"/>
    <cellStyle name="Normal 2 4 5 2 2 5 3 2" xfId="14386" xr:uid="{674FC91A-B100-4423-B220-91E6D665ED15}"/>
    <cellStyle name="Normal 2 4 5 2 2 5 3 3" xfId="22833" xr:uid="{E9FA9960-DDF4-487B-8F65-8B3C4C667952}"/>
    <cellStyle name="Normal 2 4 5 2 2 5 3 4" xfId="31280" xr:uid="{F29E3BCA-BCE1-4CA8-B8FE-81D61CC0965B}"/>
    <cellStyle name="Normal 2 4 5 2 2 5 4" xfId="10168" xr:uid="{29E352F9-8E1A-47BA-A07F-65561258DE38}"/>
    <cellStyle name="Normal 2 4 5 2 2 5 5" xfId="18616" xr:uid="{BB62B797-1B55-4C91-86F0-124F9AACED8C}"/>
    <cellStyle name="Normal 2 4 5 2 2 5 6" xfId="27063" xr:uid="{A4EAB2FC-3C9B-4C7A-99FA-6E208C793A69}"/>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8556C6C4-30B0-4810-8C0D-D2A6227D8015}"/>
    <cellStyle name="Normal 2 4 5 2 2 6 2 2 3" xfId="25391" xr:uid="{1C61CCF2-DF75-4703-927E-3B0290E9F6E3}"/>
    <cellStyle name="Normal 2 4 5 2 2 6 2 2 4" xfId="33838" xr:uid="{809AEDAA-F05E-4F7C-A17C-FC08B0BDB824}"/>
    <cellStyle name="Normal 2 4 5 2 2 6 2 3" xfId="12726" xr:uid="{A2DDF172-E8E8-4448-AB22-D8C9262B56D0}"/>
    <cellStyle name="Normal 2 4 5 2 2 6 2 4" xfId="21174" xr:uid="{C6F355C8-8103-479C-82B8-F33C2ACF81DB}"/>
    <cellStyle name="Normal 2 4 5 2 2 6 2 5" xfId="29621" xr:uid="{38C54B36-48A1-4CE8-8539-AD65FE9758FC}"/>
    <cellStyle name="Normal 2 4 5 2 2 6 3" xfId="6349" xr:uid="{00000000-0005-0000-0000-00005B100000}"/>
    <cellStyle name="Normal 2 4 5 2 2 6 3 2" xfId="14799" xr:uid="{D1B9B018-08BD-4BB2-917D-01D58BA15DEB}"/>
    <cellStyle name="Normal 2 4 5 2 2 6 3 3" xfId="23246" xr:uid="{F2878B1A-66FA-4199-B0D5-C7FEE93F71E6}"/>
    <cellStyle name="Normal 2 4 5 2 2 6 3 4" xfId="31693" xr:uid="{653C2BBC-B2B8-490F-820B-C9228E28ABD4}"/>
    <cellStyle name="Normal 2 4 5 2 2 6 4" xfId="10581" xr:uid="{99B690F7-A66E-466B-B6B6-74CCEE516271}"/>
    <cellStyle name="Normal 2 4 5 2 2 6 5" xfId="19029" xr:uid="{0B540957-C8ED-4BB1-855E-1C110F69CEC8}"/>
    <cellStyle name="Normal 2 4 5 2 2 6 6" xfId="27476" xr:uid="{E1DAFC91-6AF2-4234-BCD2-F85707C75549}"/>
    <cellStyle name="Normal 2 4 5 2 2 7" xfId="2479" xr:uid="{00000000-0005-0000-0000-00005C100000}"/>
    <cellStyle name="Normal 2 4 5 2 2 7 2" xfId="6762" xr:uid="{00000000-0005-0000-0000-00005D100000}"/>
    <cellStyle name="Normal 2 4 5 2 2 7 2 2" xfId="15212" xr:uid="{3F75FDF0-17A6-47FF-A43A-68F2129C6EE3}"/>
    <cellStyle name="Normal 2 4 5 2 2 7 2 3" xfId="23659" xr:uid="{4B1E5C03-484E-4631-B866-C90BD95BCF35}"/>
    <cellStyle name="Normal 2 4 5 2 2 7 2 4" xfId="32106" xr:uid="{0D720853-49C6-462A-B2D5-4E47A55582BB}"/>
    <cellStyle name="Normal 2 4 5 2 2 7 3" xfId="10994" xr:uid="{C3030F7A-D1F3-4426-BE73-3196AF1F0280}"/>
    <cellStyle name="Normal 2 4 5 2 2 7 4" xfId="19442" xr:uid="{C6A116BC-DF67-4546-8460-B6FE6BAEB753}"/>
    <cellStyle name="Normal 2 4 5 2 2 7 5" xfId="27889" xr:uid="{E1DF9161-1B3B-4183-A469-693FE48EC3AD}"/>
    <cellStyle name="Normal 2 4 5 2 2 8" xfId="4696" xr:uid="{00000000-0005-0000-0000-00005E100000}"/>
    <cellStyle name="Normal 2 4 5 2 2 8 2" xfId="13146" xr:uid="{64EF49F1-E673-4A0E-BAC7-796333972D1F}"/>
    <cellStyle name="Normal 2 4 5 2 2 8 3" xfId="21593" xr:uid="{299E679F-ABD9-481C-ACEE-63BC218879F2}"/>
    <cellStyle name="Normal 2 4 5 2 2 8 4" xfId="30040" xr:uid="{90A699B2-5888-4491-990C-82B7523820CB}"/>
    <cellStyle name="Normal 2 4 5 2 2 9" xfId="8928" xr:uid="{E4EA2B8B-1595-486C-B6BA-0709C1BBE0A3}"/>
    <cellStyle name="Normal 2 4 5 2 3" xfId="307" xr:uid="{00000000-0005-0000-0000-00005F100000}"/>
    <cellStyle name="Normal 2 4 5 2 3 10" xfId="25825" xr:uid="{E874F74A-95E3-49E1-B2E4-A31E618042BB}"/>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ED8E7EEC-A9BA-4C70-AF6E-160AAFB09E44}"/>
    <cellStyle name="Normal 2 4 5 2 3 2 2 2 3" xfId="24154" xr:uid="{670F58F8-65A9-4730-A545-52C8AAC126F9}"/>
    <cellStyle name="Normal 2 4 5 2 3 2 2 2 4" xfId="32601" xr:uid="{D126524C-F651-4C95-89A7-29808F5C5A2F}"/>
    <cellStyle name="Normal 2 4 5 2 3 2 2 3" xfId="11489" xr:uid="{35E501ED-B47C-49FC-BC64-108AF2ADE8BC}"/>
    <cellStyle name="Normal 2 4 5 2 3 2 2 4" xfId="19937" xr:uid="{77F030EF-8B37-45F8-9C48-729D691B9905}"/>
    <cellStyle name="Normal 2 4 5 2 3 2 2 5" xfId="28384" xr:uid="{0D263E29-DCDF-4D5F-98A9-E2158E5BE238}"/>
    <cellStyle name="Normal 2 4 5 2 3 2 3" xfId="5112" xr:uid="{00000000-0005-0000-0000-000063100000}"/>
    <cellStyle name="Normal 2 4 5 2 3 2 3 2" xfId="13562" xr:uid="{DAEC220E-73B3-4C37-91E9-84AFE805CEE5}"/>
    <cellStyle name="Normal 2 4 5 2 3 2 3 3" xfId="22009" xr:uid="{0600A2DA-44FD-422A-9DCE-07A94356592D}"/>
    <cellStyle name="Normal 2 4 5 2 3 2 3 4" xfId="30456" xr:uid="{B160B913-6E9A-46F6-9DDF-BEA759E5BD57}"/>
    <cellStyle name="Normal 2 4 5 2 3 2 4" xfId="9344" xr:uid="{79079FE2-E7D5-4202-864F-EE9A9CC3CB53}"/>
    <cellStyle name="Normal 2 4 5 2 3 2 5" xfId="17792" xr:uid="{D5B9E456-3E98-4049-9C94-1C568DB580DE}"/>
    <cellStyle name="Normal 2 4 5 2 3 2 6" xfId="26239" xr:uid="{CFEDEBD7-F5D1-47A8-A767-BB3D5AE91ED9}"/>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AF0E896B-EBBF-476C-BEB5-FF266B70A0A7}"/>
    <cellStyle name="Normal 2 4 5 2 3 3 2 2 3" xfId="24567" xr:uid="{20A5766B-5C91-42A8-8935-20BF7CF8962D}"/>
    <cellStyle name="Normal 2 4 5 2 3 3 2 2 4" xfId="33014" xr:uid="{A3F6EC9D-527C-4882-9BF3-3643E2E52DB9}"/>
    <cellStyle name="Normal 2 4 5 2 3 3 2 3" xfId="11902" xr:uid="{02C46AD9-7F76-4D55-8748-EC01B5FB93F3}"/>
    <cellStyle name="Normal 2 4 5 2 3 3 2 4" xfId="20350" xr:uid="{89568C77-0A3C-49DC-A723-DB0898008E56}"/>
    <cellStyle name="Normal 2 4 5 2 3 3 2 5" xfId="28797" xr:uid="{B5064945-6839-4432-AB12-DBB966D031E6}"/>
    <cellStyle name="Normal 2 4 5 2 3 3 3" xfId="5525" xr:uid="{00000000-0005-0000-0000-000067100000}"/>
    <cellStyle name="Normal 2 4 5 2 3 3 3 2" xfId="13975" xr:uid="{823CD297-A9E1-4E76-ADA1-8F74B18B923C}"/>
    <cellStyle name="Normal 2 4 5 2 3 3 3 3" xfId="22422" xr:uid="{A9865E17-D093-412C-B9DA-9B0B97263D23}"/>
    <cellStyle name="Normal 2 4 5 2 3 3 3 4" xfId="30869" xr:uid="{86005420-1B1A-4088-87A9-365F4960B904}"/>
    <cellStyle name="Normal 2 4 5 2 3 3 4" xfId="9757" xr:uid="{8C153720-0C25-4631-93AA-B504520AE4A3}"/>
    <cellStyle name="Normal 2 4 5 2 3 3 5" xfId="18205" xr:uid="{7ACC903B-5EDD-4835-AEEC-F9BD89C2BB90}"/>
    <cellStyle name="Normal 2 4 5 2 3 3 6" xfId="26652" xr:uid="{07ED3C8D-C322-4405-BC36-841FD51B7AFD}"/>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955DE3F4-DBB4-40E0-A22E-7F053EEFCBEA}"/>
    <cellStyle name="Normal 2 4 5 2 3 4 2 2 3" xfId="24980" xr:uid="{0B5585E4-C2BC-4BF7-83DD-5823AC2BCC01}"/>
    <cellStyle name="Normal 2 4 5 2 3 4 2 2 4" xfId="33427" xr:uid="{282DA71B-A630-4390-892B-B8FD635501EE}"/>
    <cellStyle name="Normal 2 4 5 2 3 4 2 3" xfId="12315" xr:uid="{FB68C471-1CEE-44E4-A30B-611FCCDA0418}"/>
    <cellStyle name="Normal 2 4 5 2 3 4 2 4" xfId="20763" xr:uid="{F1B10722-C4D2-4A47-969A-54A1D4F0C050}"/>
    <cellStyle name="Normal 2 4 5 2 3 4 2 5" xfId="29210" xr:uid="{429EC8D0-F6D5-4970-B29C-45CB5EAFF43F}"/>
    <cellStyle name="Normal 2 4 5 2 3 4 3" xfId="5938" xr:uid="{00000000-0005-0000-0000-00006B100000}"/>
    <cellStyle name="Normal 2 4 5 2 3 4 3 2" xfId="14388" xr:uid="{6955B5CD-3D75-4EFF-925F-3C7163D4A8EC}"/>
    <cellStyle name="Normal 2 4 5 2 3 4 3 3" xfId="22835" xr:uid="{9A11DAC7-0E7F-47D4-BAAA-95A3D0424A37}"/>
    <cellStyle name="Normal 2 4 5 2 3 4 3 4" xfId="31282" xr:uid="{F502BF7D-B8FD-4404-A8B5-2512029C090F}"/>
    <cellStyle name="Normal 2 4 5 2 3 4 4" xfId="10170" xr:uid="{17DF9454-682E-495C-BFE0-99B8D33A0E0C}"/>
    <cellStyle name="Normal 2 4 5 2 3 4 5" xfId="18618" xr:uid="{AC6B97FB-F6D5-4793-A8B6-29564F8E3E52}"/>
    <cellStyle name="Normal 2 4 5 2 3 4 6" xfId="27065" xr:uid="{5CF9FEB0-99C8-43B2-BDA9-4A5B6C08FED1}"/>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2745719E-2FDF-4DB7-8AE5-988D0C3451AD}"/>
    <cellStyle name="Normal 2 4 5 2 3 5 2 2 3" xfId="25393" xr:uid="{270FE7E0-9B98-4224-8DD2-09B82268501F}"/>
    <cellStyle name="Normal 2 4 5 2 3 5 2 2 4" xfId="33840" xr:uid="{BF27C967-F355-4E93-85FF-D960B7CDD327}"/>
    <cellStyle name="Normal 2 4 5 2 3 5 2 3" xfId="12728" xr:uid="{1A029566-6544-49C7-96D1-4597F9327CDF}"/>
    <cellStyle name="Normal 2 4 5 2 3 5 2 4" xfId="21176" xr:uid="{8FE78DE6-4895-477C-8434-6608BD512AC9}"/>
    <cellStyle name="Normal 2 4 5 2 3 5 2 5" xfId="29623" xr:uid="{F01AEDC2-8E8A-47A7-B4BE-EE257546A8A8}"/>
    <cellStyle name="Normal 2 4 5 2 3 5 3" xfId="6351" xr:uid="{00000000-0005-0000-0000-00006F100000}"/>
    <cellStyle name="Normal 2 4 5 2 3 5 3 2" xfId="14801" xr:uid="{55915C99-88D2-4A4B-9EA1-DB0B381D0C4F}"/>
    <cellStyle name="Normal 2 4 5 2 3 5 3 3" xfId="23248" xr:uid="{C32661B1-A0AF-4856-9AA0-CFCFD21D30DB}"/>
    <cellStyle name="Normal 2 4 5 2 3 5 3 4" xfId="31695" xr:uid="{7FD220E2-216C-46EC-9085-F63FD73677C0}"/>
    <cellStyle name="Normal 2 4 5 2 3 5 4" xfId="10583" xr:uid="{B407DD84-1E66-4167-9745-FF92C98FA484}"/>
    <cellStyle name="Normal 2 4 5 2 3 5 5" xfId="19031" xr:uid="{72D01AD2-0B82-409D-BFED-CCBA462EB682}"/>
    <cellStyle name="Normal 2 4 5 2 3 5 6" xfId="27478" xr:uid="{37C5D0C1-B6EB-40E5-8AA1-DEFF33D2E525}"/>
    <cellStyle name="Normal 2 4 5 2 3 6" xfId="2481" xr:uid="{00000000-0005-0000-0000-000070100000}"/>
    <cellStyle name="Normal 2 4 5 2 3 6 2" xfId="6764" xr:uid="{00000000-0005-0000-0000-000071100000}"/>
    <cellStyle name="Normal 2 4 5 2 3 6 2 2" xfId="15214" xr:uid="{34A55E7E-68A8-483F-9231-4F8A4F10CC2D}"/>
    <cellStyle name="Normal 2 4 5 2 3 6 2 3" xfId="23661" xr:uid="{7A252D6A-8717-4F46-A5A5-D738FD251DC9}"/>
    <cellStyle name="Normal 2 4 5 2 3 6 2 4" xfId="32108" xr:uid="{FFA8B482-E8CB-44C3-B033-4DE465C7CA22}"/>
    <cellStyle name="Normal 2 4 5 2 3 6 3" xfId="10996" xr:uid="{2025B606-C745-4197-BA7E-19B4BF248052}"/>
    <cellStyle name="Normal 2 4 5 2 3 6 4" xfId="19444" xr:uid="{0B851C19-874D-4D70-9F8A-4958FAD57CC2}"/>
    <cellStyle name="Normal 2 4 5 2 3 6 5" xfId="27891" xr:uid="{92FE7801-30AD-4276-AA71-34E49EBEDADB}"/>
    <cellStyle name="Normal 2 4 5 2 3 7" xfId="4698" xr:uid="{00000000-0005-0000-0000-000072100000}"/>
    <cellStyle name="Normal 2 4 5 2 3 7 2" xfId="13148" xr:uid="{BE77CDB3-C9DC-4E07-A1C6-8A36286039DB}"/>
    <cellStyle name="Normal 2 4 5 2 3 7 3" xfId="21595" xr:uid="{5711E12B-A2F7-4A0E-886F-DDC26C22E294}"/>
    <cellStyle name="Normal 2 4 5 2 3 7 4" xfId="30042" xr:uid="{6EA0B1F8-2884-455B-8A75-E4911098134E}"/>
    <cellStyle name="Normal 2 4 5 2 3 8" xfId="8930" xr:uid="{51F26AEB-3627-4326-850E-D9546FDDB7F3}"/>
    <cellStyle name="Normal 2 4 5 2 3 9" xfId="17378" xr:uid="{CB0DB57A-8B60-4FDD-9163-C8DEDD687A5C}"/>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D661E656-D0B6-492D-B0A7-6626002A3795}"/>
    <cellStyle name="Normal 2 4 5 2 4 2 2 3" xfId="24151" xr:uid="{2372FA03-0BE4-466D-B187-248419417F78}"/>
    <cellStyle name="Normal 2 4 5 2 4 2 2 4" xfId="32598" xr:uid="{95A3812D-59C2-4A4D-84C6-4696FE318FC2}"/>
    <cellStyle name="Normal 2 4 5 2 4 2 3" xfId="11486" xr:uid="{66CA0516-9BC8-474B-BE10-049F2C9DAD57}"/>
    <cellStyle name="Normal 2 4 5 2 4 2 4" xfId="19934" xr:uid="{54CD9D5F-80B1-44B2-8E81-B53394750057}"/>
    <cellStyle name="Normal 2 4 5 2 4 2 5" xfId="28381" xr:uid="{54ED6395-55D9-4657-8F15-2DCCC1A87F97}"/>
    <cellStyle name="Normal 2 4 5 2 4 3" xfId="5109" xr:uid="{00000000-0005-0000-0000-000076100000}"/>
    <cellStyle name="Normal 2 4 5 2 4 3 2" xfId="13559" xr:uid="{8775A687-9934-45AC-B02F-0E05FCA0FEAD}"/>
    <cellStyle name="Normal 2 4 5 2 4 3 3" xfId="22006" xr:uid="{4F36492D-03AB-443B-B6BC-BF3CF68267BA}"/>
    <cellStyle name="Normal 2 4 5 2 4 3 4" xfId="30453" xr:uid="{30138740-1785-41F9-B937-B48FCC886B0D}"/>
    <cellStyle name="Normal 2 4 5 2 4 4" xfId="9341" xr:uid="{3204CFC9-FEFB-44E8-9EE2-50555F8C103D}"/>
    <cellStyle name="Normal 2 4 5 2 4 5" xfId="17789" xr:uid="{7DEABE78-E987-404B-962A-501D699E89C6}"/>
    <cellStyle name="Normal 2 4 5 2 4 6" xfId="26236" xr:uid="{D742C473-1771-4417-843A-2C79904603A4}"/>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F9EB63DA-D150-4713-AC7E-3E9FDD890FA9}"/>
    <cellStyle name="Normal 2 4 5 2 5 2 2 3" xfId="24564" xr:uid="{68A8D98F-618A-4CC6-AE7E-35B16553F7D0}"/>
    <cellStyle name="Normal 2 4 5 2 5 2 2 4" xfId="33011" xr:uid="{BD2F2CA3-B706-4CA2-A8B7-EC9CB725BE7A}"/>
    <cellStyle name="Normal 2 4 5 2 5 2 3" xfId="11899" xr:uid="{0F4CD500-BFF2-403B-B73B-3A6B31C8AD96}"/>
    <cellStyle name="Normal 2 4 5 2 5 2 4" xfId="20347" xr:uid="{0FB7FBCE-CAF1-4E17-943E-D45245BD0EEC}"/>
    <cellStyle name="Normal 2 4 5 2 5 2 5" xfId="28794" xr:uid="{884AA1CC-8012-442A-865E-4B87960F17E3}"/>
    <cellStyle name="Normal 2 4 5 2 5 3" xfId="5522" xr:uid="{00000000-0005-0000-0000-00007A100000}"/>
    <cellStyle name="Normal 2 4 5 2 5 3 2" xfId="13972" xr:uid="{0A68EA8A-FD42-4078-8FA0-D7DFB8AECCAA}"/>
    <cellStyle name="Normal 2 4 5 2 5 3 3" xfId="22419" xr:uid="{D2D2FFE5-2B6A-4AF8-999B-F6FA9945ABBF}"/>
    <cellStyle name="Normal 2 4 5 2 5 3 4" xfId="30866" xr:uid="{CB9A00C8-D61D-478A-875C-8D40FC3868A5}"/>
    <cellStyle name="Normal 2 4 5 2 5 4" xfId="9754" xr:uid="{D5539DB9-FF9E-495F-B168-40A1E498417E}"/>
    <cellStyle name="Normal 2 4 5 2 5 5" xfId="18202" xr:uid="{D0F19DF0-C4EA-4C0D-BE33-0AE833F657A1}"/>
    <cellStyle name="Normal 2 4 5 2 5 6" xfId="26649" xr:uid="{EE34847F-E5D6-4221-AF7A-19F754378F10}"/>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04FDE70F-9F00-4B4F-B9D8-FF80684054B1}"/>
    <cellStyle name="Normal 2 4 5 2 6 2 2 3" xfId="24977" xr:uid="{57D4166F-C30F-4639-966E-E6BD04014389}"/>
    <cellStyle name="Normal 2 4 5 2 6 2 2 4" xfId="33424" xr:uid="{B1FDFFB0-99DB-4A24-996C-61EE7925EC61}"/>
    <cellStyle name="Normal 2 4 5 2 6 2 3" xfId="12312" xr:uid="{9DBF4275-6310-43D5-B468-12A9E5CF36E3}"/>
    <cellStyle name="Normal 2 4 5 2 6 2 4" xfId="20760" xr:uid="{07FAD4C3-A0D0-4F85-8C90-33CBDE95A08A}"/>
    <cellStyle name="Normal 2 4 5 2 6 2 5" xfId="29207" xr:uid="{9CB5E562-B42C-489D-BDBA-7B36263FF0B7}"/>
    <cellStyle name="Normal 2 4 5 2 6 3" xfId="5935" xr:uid="{00000000-0005-0000-0000-00007E100000}"/>
    <cellStyle name="Normal 2 4 5 2 6 3 2" xfId="14385" xr:uid="{7A2A2DDC-F0A3-46B6-BA66-7748ECDB7E64}"/>
    <cellStyle name="Normal 2 4 5 2 6 3 3" xfId="22832" xr:uid="{55B86EC2-F5B8-4D82-836B-F32038A5E1A5}"/>
    <cellStyle name="Normal 2 4 5 2 6 3 4" xfId="31279" xr:uid="{A5943825-E1DD-489D-9667-D23778966FE8}"/>
    <cellStyle name="Normal 2 4 5 2 6 4" xfId="10167" xr:uid="{748E6071-AE42-4E4D-9B0B-615383A44B84}"/>
    <cellStyle name="Normal 2 4 5 2 6 5" xfId="18615" xr:uid="{1CBF3258-9944-44F9-83BC-827CF1D15582}"/>
    <cellStyle name="Normal 2 4 5 2 6 6" xfId="27062" xr:uid="{293C7821-C795-45ED-A202-D2DBFBF9C75C}"/>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403EA92C-C57C-4F8A-A9A0-D8393C008788}"/>
    <cellStyle name="Normal 2 4 5 2 7 2 2 3" xfId="25390" xr:uid="{7EB0E1A4-83A1-4E34-AE35-0B6859902EFB}"/>
    <cellStyle name="Normal 2 4 5 2 7 2 2 4" xfId="33837" xr:uid="{25C3BEC3-154F-404F-A63D-4E5ED91D6A6A}"/>
    <cellStyle name="Normal 2 4 5 2 7 2 3" xfId="12725" xr:uid="{32224771-6E17-4F0E-924C-D80FE28E3E3B}"/>
    <cellStyle name="Normal 2 4 5 2 7 2 4" xfId="21173" xr:uid="{CF499F45-9443-4A72-B7D2-96A6B26F3F8C}"/>
    <cellStyle name="Normal 2 4 5 2 7 2 5" xfId="29620" xr:uid="{89F4C5EE-8E5C-4DFF-A086-339CCD503AD2}"/>
    <cellStyle name="Normal 2 4 5 2 7 3" xfId="6348" xr:uid="{00000000-0005-0000-0000-000082100000}"/>
    <cellStyle name="Normal 2 4 5 2 7 3 2" xfId="14798" xr:uid="{A9A1B334-8B8A-4F63-81B1-EAA643F311A8}"/>
    <cellStyle name="Normal 2 4 5 2 7 3 3" xfId="23245" xr:uid="{090F0CFC-90F0-4140-B940-F125350CC8BB}"/>
    <cellStyle name="Normal 2 4 5 2 7 3 4" xfId="31692" xr:uid="{FA7990CF-3D76-477A-843F-916B09BC09B3}"/>
    <cellStyle name="Normal 2 4 5 2 7 4" xfId="10580" xr:uid="{B52D79C9-A21D-47BF-A4CE-154570405DE8}"/>
    <cellStyle name="Normal 2 4 5 2 7 5" xfId="19028" xr:uid="{5838F5AD-5475-4C7F-9677-EB361CD1129F}"/>
    <cellStyle name="Normal 2 4 5 2 7 6" xfId="27475" xr:uid="{CE33479F-EB2A-43F3-85CE-2E2DEF175258}"/>
    <cellStyle name="Normal 2 4 5 2 8" xfId="2478" xr:uid="{00000000-0005-0000-0000-000083100000}"/>
    <cellStyle name="Normal 2 4 5 2 8 2" xfId="6761" xr:uid="{00000000-0005-0000-0000-000084100000}"/>
    <cellStyle name="Normal 2 4 5 2 8 2 2" xfId="15211" xr:uid="{6578E674-1544-43E7-828E-7CC7350FBB4C}"/>
    <cellStyle name="Normal 2 4 5 2 8 2 3" xfId="23658" xr:uid="{687A5508-71BF-425E-A0D5-2ABDECD774E8}"/>
    <cellStyle name="Normal 2 4 5 2 8 2 4" xfId="32105" xr:uid="{F808BB76-1E63-4952-9C39-C242DC2CE270}"/>
    <cellStyle name="Normal 2 4 5 2 8 3" xfId="10993" xr:uid="{CD4C750B-798A-4CB3-94A3-171863625973}"/>
    <cellStyle name="Normal 2 4 5 2 8 4" xfId="19441" xr:uid="{867C2D73-579B-4B9A-B743-1B2125980F17}"/>
    <cellStyle name="Normal 2 4 5 2 8 5" xfId="27888" xr:uid="{770A7FB4-5853-4402-93FE-3810DD8AF928}"/>
    <cellStyle name="Normal 2 4 5 2 9" xfId="4695" xr:uid="{00000000-0005-0000-0000-000085100000}"/>
    <cellStyle name="Normal 2 4 5 2 9 2" xfId="13145" xr:uid="{EA3A3EFF-4F2F-4ACE-9153-70208E1F97A9}"/>
    <cellStyle name="Normal 2 4 5 2 9 3" xfId="21592" xr:uid="{7F2EDB29-53A6-412B-8637-5EB98818FCC5}"/>
    <cellStyle name="Normal 2 4 5 2 9 4" xfId="30039" xr:uid="{01D93011-BAD7-43F2-8374-0736DDAED627}"/>
    <cellStyle name="Normal 2 4 5 3" xfId="308" xr:uid="{00000000-0005-0000-0000-000086100000}"/>
    <cellStyle name="Normal 2 4 5 3 10" xfId="17379" xr:uid="{07F23FF1-EDC2-4E96-BAEC-762554DD18DF}"/>
    <cellStyle name="Normal 2 4 5 3 11" xfId="25826" xr:uid="{BF1BCB9C-DED5-4452-9DBD-DDDDC25A9340}"/>
    <cellStyle name="Normal 2 4 5 3 2" xfId="309" xr:uid="{00000000-0005-0000-0000-000087100000}"/>
    <cellStyle name="Normal 2 4 5 3 2 10" xfId="25827" xr:uid="{94A52D2B-B93F-4BF2-B81E-FF3DFB726823}"/>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3524DD48-1CDF-42C0-BC5C-6FA6CA42905A}"/>
    <cellStyle name="Normal 2 4 5 3 2 2 2 2 3" xfId="24156" xr:uid="{D93B263D-DD72-478B-9F09-6A7AD7B6E883}"/>
    <cellStyle name="Normal 2 4 5 3 2 2 2 2 4" xfId="32603" xr:uid="{F50B2688-A2C0-44D0-9C89-B32B7692EA65}"/>
    <cellStyle name="Normal 2 4 5 3 2 2 2 3" xfId="11491" xr:uid="{6587337F-5967-4757-9697-AD436CD0A771}"/>
    <cellStyle name="Normal 2 4 5 3 2 2 2 4" xfId="19939" xr:uid="{8A5DBCC5-2A60-456E-9A91-E2A1414F41E5}"/>
    <cellStyle name="Normal 2 4 5 3 2 2 2 5" xfId="28386" xr:uid="{4A27CCDF-8C4C-4901-BC07-E067C1558EAB}"/>
    <cellStyle name="Normal 2 4 5 3 2 2 3" xfId="5114" xr:uid="{00000000-0005-0000-0000-00008B100000}"/>
    <cellStyle name="Normal 2 4 5 3 2 2 3 2" xfId="13564" xr:uid="{C7E4EC75-1835-4FD9-B421-EFE0364C577F}"/>
    <cellStyle name="Normal 2 4 5 3 2 2 3 3" xfId="22011" xr:uid="{28A0EC53-0AFF-4E45-9A1A-F465830AB59B}"/>
    <cellStyle name="Normal 2 4 5 3 2 2 3 4" xfId="30458" xr:uid="{7C115CDB-AD3D-4115-B4CC-6AA164DD2008}"/>
    <cellStyle name="Normal 2 4 5 3 2 2 4" xfId="9346" xr:uid="{3CCF22B5-20C8-42E4-AAB6-4C62DAF2361D}"/>
    <cellStyle name="Normal 2 4 5 3 2 2 5" xfId="17794" xr:uid="{BDBD65B4-E4AB-4B9C-A55E-FE60166A3155}"/>
    <cellStyle name="Normal 2 4 5 3 2 2 6" xfId="26241" xr:uid="{C9A7E4DA-40E1-4873-A4DE-C6455C6451D5}"/>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B7FB1DE9-4934-4227-B584-79A0A3DF688E}"/>
    <cellStyle name="Normal 2 4 5 3 2 3 2 2 3" xfId="24569" xr:uid="{91CD3A7D-5E0B-4159-9862-98A86B484F53}"/>
    <cellStyle name="Normal 2 4 5 3 2 3 2 2 4" xfId="33016" xr:uid="{514EED13-E087-407A-B3FC-9E8008C44F98}"/>
    <cellStyle name="Normal 2 4 5 3 2 3 2 3" xfId="11904" xr:uid="{6DE798D3-B55B-4E25-AB17-3F48B40D41CB}"/>
    <cellStyle name="Normal 2 4 5 3 2 3 2 4" xfId="20352" xr:uid="{79AB3C95-2703-4B79-A737-198595F86BDA}"/>
    <cellStyle name="Normal 2 4 5 3 2 3 2 5" xfId="28799" xr:uid="{7F2872E7-CE15-4129-A596-1ADDBBCC8A08}"/>
    <cellStyle name="Normal 2 4 5 3 2 3 3" xfId="5527" xr:uid="{00000000-0005-0000-0000-00008F100000}"/>
    <cellStyle name="Normal 2 4 5 3 2 3 3 2" xfId="13977" xr:uid="{9B944F21-98ED-4CBE-A652-34441059692C}"/>
    <cellStyle name="Normal 2 4 5 3 2 3 3 3" xfId="22424" xr:uid="{E6C67172-10A7-49A4-B77F-C046A4965312}"/>
    <cellStyle name="Normal 2 4 5 3 2 3 3 4" xfId="30871" xr:uid="{1D7B3C05-9EB8-4283-BCF5-3F53AED6F5CB}"/>
    <cellStyle name="Normal 2 4 5 3 2 3 4" xfId="9759" xr:uid="{9D4663EF-14CF-423A-AC2F-9F08FAE0A12A}"/>
    <cellStyle name="Normal 2 4 5 3 2 3 5" xfId="18207" xr:uid="{10DE51D5-779E-40CF-A156-67027F63EB2A}"/>
    <cellStyle name="Normal 2 4 5 3 2 3 6" xfId="26654" xr:uid="{F0FC8FCA-7793-4790-B27D-86FF3FC0CCE7}"/>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D970FDF3-02FF-414C-8652-4B1553BE6B32}"/>
    <cellStyle name="Normal 2 4 5 3 2 4 2 2 3" xfId="24982" xr:uid="{9C9CD1F5-7925-43F5-A8C0-6CECBCE7E4B0}"/>
    <cellStyle name="Normal 2 4 5 3 2 4 2 2 4" xfId="33429" xr:uid="{D3A1589D-8238-42EC-8148-0E11BBD66827}"/>
    <cellStyle name="Normal 2 4 5 3 2 4 2 3" xfId="12317" xr:uid="{353C828F-7543-478E-9251-FB03D2D431AA}"/>
    <cellStyle name="Normal 2 4 5 3 2 4 2 4" xfId="20765" xr:uid="{62F1BC37-4B59-4022-BC79-DB133470CABD}"/>
    <cellStyle name="Normal 2 4 5 3 2 4 2 5" xfId="29212" xr:uid="{549F0C02-7BCB-4E57-9998-2FF2A2CF8A5A}"/>
    <cellStyle name="Normal 2 4 5 3 2 4 3" xfId="5940" xr:uid="{00000000-0005-0000-0000-000093100000}"/>
    <cellStyle name="Normal 2 4 5 3 2 4 3 2" xfId="14390" xr:uid="{C932395D-F1B6-413C-9404-5E57423E475C}"/>
    <cellStyle name="Normal 2 4 5 3 2 4 3 3" xfId="22837" xr:uid="{45983859-0536-414C-883F-0D2823F36F87}"/>
    <cellStyle name="Normal 2 4 5 3 2 4 3 4" xfId="31284" xr:uid="{783D288E-F046-403D-9EB2-058F1B4C34D7}"/>
    <cellStyle name="Normal 2 4 5 3 2 4 4" xfId="10172" xr:uid="{3DA6E228-0801-40A2-9A70-453F0594B734}"/>
    <cellStyle name="Normal 2 4 5 3 2 4 5" xfId="18620" xr:uid="{1CCE37C8-073F-480B-ACA7-E2CFCA2574B7}"/>
    <cellStyle name="Normal 2 4 5 3 2 4 6" xfId="27067" xr:uid="{12CA68D3-98BE-4FA6-8882-96A609D3FA1F}"/>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E641EE31-B2B2-4C97-89A9-A0C9D3C2A85B}"/>
    <cellStyle name="Normal 2 4 5 3 2 5 2 2 3" xfId="25395" xr:uid="{73EBAD1B-5AF6-4314-944A-5A31B91845EB}"/>
    <cellStyle name="Normal 2 4 5 3 2 5 2 2 4" xfId="33842" xr:uid="{C9B2B6BB-AD7D-4013-BAEF-04FB5162B0E3}"/>
    <cellStyle name="Normal 2 4 5 3 2 5 2 3" xfId="12730" xr:uid="{F1257EA5-32A3-4F46-95C8-81AE0E64D320}"/>
    <cellStyle name="Normal 2 4 5 3 2 5 2 4" xfId="21178" xr:uid="{94B0A998-AF3A-4A50-B56B-A598227DF0E3}"/>
    <cellStyle name="Normal 2 4 5 3 2 5 2 5" xfId="29625" xr:uid="{728A077F-BCF2-4082-A020-395E50840174}"/>
    <cellStyle name="Normal 2 4 5 3 2 5 3" xfId="6353" xr:uid="{00000000-0005-0000-0000-000097100000}"/>
    <cellStyle name="Normal 2 4 5 3 2 5 3 2" xfId="14803" xr:uid="{7993B22A-C733-4993-91D5-22C89CB7FB9F}"/>
    <cellStyle name="Normal 2 4 5 3 2 5 3 3" xfId="23250" xr:uid="{76FA0F09-EE80-4301-B9AE-9389DA976F4E}"/>
    <cellStyle name="Normal 2 4 5 3 2 5 3 4" xfId="31697" xr:uid="{553CFAAD-4313-4259-88EF-CD366693CECA}"/>
    <cellStyle name="Normal 2 4 5 3 2 5 4" xfId="10585" xr:uid="{B0606F70-D752-4A67-99C5-7421D0FD1B17}"/>
    <cellStyle name="Normal 2 4 5 3 2 5 5" xfId="19033" xr:uid="{B0C75CB6-A85E-4E6A-85BC-0DB5B0F34C8E}"/>
    <cellStyle name="Normal 2 4 5 3 2 5 6" xfId="27480" xr:uid="{05A78FF3-2B4F-42C6-AD11-ADB80583EAAC}"/>
    <cellStyle name="Normal 2 4 5 3 2 6" xfId="2483" xr:uid="{00000000-0005-0000-0000-000098100000}"/>
    <cellStyle name="Normal 2 4 5 3 2 6 2" xfId="6766" xr:uid="{00000000-0005-0000-0000-000099100000}"/>
    <cellStyle name="Normal 2 4 5 3 2 6 2 2" xfId="15216" xr:uid="{46C5B83D-D7DA-45DB-9833-E5388D58BB9B}"/>
    <cellStyle name="Normal 2 4 5 3 2 6 2 3" xfId="23663" xr:uid="{14E6515B-E60C-41B1-A21E-203095CBC101}"/>
    <cellStyle name="Normal 2 4 5 3 2 6 2 4" xfId="32110" xr:uid="{2C62F984-4B05-440C-A3BC-EA3F2426FBEB}"/>
    <cellStyle name="Normal 2 4 5 3 2 6 3" xfId="10998" xr:uid="{CB4868DF-B47B-4D62-948A-637F176ACCED}"/>
    <cellStyle name="Normal 2 4 5 3 2 6 4" xfId="19446" xr:uid="{31E1FC38-2700-4131-A9B8-6C27937E43EC}"/>
    <cellStyle name="Normal 2 4 5 3 2 6 5" xfId="27893" xr:uid="{F67511F7-2B93-43FF-A2E0-B7188C8C8D73}"/>
    <cellStyle name="Normal 2 4 5 3 2 7" xfId="4700" xr:uid="{00000000-0005-0000-0000-00009A100000}"/>
    <cellStyle name="Normal 2 4 5 3 2 7 2" xfId="13150" xr:uid="{FF69E776-F71D-431D-9BF1-C94A024CCF28}"/>
    <cellStyle name="Normal 2 4 5 3 2 7 3" xfId="21597" xr:uid="{0D4E0204-7EFF-417D-A742-4CB6F6BBF0F1}"/>
    <cellStyle name="Normal 2 4 5 3 2 7 4" xfId="30044" xr:uid="{784F5E93-5D43-4C9F-9170-AD2D89BA8D80}"/>
    <cellStyle name="Normal 2 4 5 3 2 8" xfId="8932" xr:uid="{1AC0DDE3-29DD-4EA4-8180-E27546C926F4}"/>
    <cellStyle name="Normal 2 4 5 3 2 9" xfId="17380" xr:uid="{59BC2A60-E137-42D9-850C-0BF778DCCE49}"/>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38D186A5-EECF-4F96-A9F9-2300022E170C}"/>
    <cellStyle name="Normal 2 4 5 3 3 2 2 3" xfId="24155" xr:uid="{B107792B-46CA-4D01-A019-2EC65FFB5DC9}"/>
    <cellStyle name="Normal 2 4 5 3 3 2 2 4" xfId="32602" xr:uid="{161E96E0-D7A2-4EE0-AB2B-13F0D834193A}"/>
    <cellStyle name="Normal 2 4 5 3 3 2 3" xfId="11490" xr:uid="{A564D588-F815-4E38-AAD5-F3D46FA254C4}"/>
    <cellStyle name="Normal 2 4 5 3 3 2 4" xfId="19938" xr:uid="{A19D75B4-A0F0-4711-A43C-FB48A0FBC808}"/>
    <cellStyle name="Normal 2 4 5 3 3 2 5" xfId="28385" xr:uid="{856D45CF-B3DE-4D62-9EAF-DC278E9E827D}"/>
    <cellStyle name="Normal 2 4 5 3 3 3" xfId="5113" xr:uid="{00000000-0005-0000-0000-00009E100000}"/>
    <cellStyle name="Normal 2 4 5 3 3 3 2" xfId="13563" xr:uid="{85F93DD4-426F-4A11-B35C-AA9D8D7566BD}"/>
    <cellStyle name="Normal 2 4 5 3 3 3 3" xfId="22010" xr:uid="{213680E3-F5C3-4B85-82BA-24007768E96D}"/>
    <cellStyle name="Normal 2 4 5 3 3 3 4" xfId="30457" xr:uid="{91793899-D4C2-4008-B3BB-675CD1AB0489}"/>
    <cellStyle name="Normal 2 4 5 3 3 4" xfId="9345" xr:uid="{A4DDB9A0-5329-4E48-B486-2DE51C965186}"/>
    <cellStyle name="Normal 2 4 5 3 3 5" xfId="17793" xr:uid="{85B6611D-254E-423C-84F9-15480792A584}"/>
    <cellStyle name="Normal 2 4 5 3 3 6" xfId="26240" xr:uid="{51B75497-2318-4330-8A86-AADEE145160E}"/>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E6FA3FB3-798D-45CF-884F-A95C26F58F6B}"/>
    <cellStyle name="Normal 2 4 5 3 4 2 2 3" xfId="24568" xr:uid="{9A5560F0-225F-480C-AF68-547E8D32484F}"/>
    <cellStyle name="Normal 2 4 5 3 4 2 2 4" xfId="33015" xr:uid="{5588CA4D-C51A-4DD2-9BBA-D147F43CADE2}"/>
    <cellStyle name="Normal 2 4 5 3 4 2 3" xfId="11903" xr:uid="{583F000C-8CC5-4419-A0EB-C2A7E2E21641}"/>
    <cellStyle name="Normal 2 4 5 3 4 2 4" xfId="20351" xr:uid="{3932B40B-9748-406A-82A3-C8221593761E}"/>
    <cellStyle name="Normal 2 4 5 3 4 2 5" xfId="28798" xr:uid="{346031BB-7E8B-4F6A-B46B-4DACE58D3113}"/>
    <cellStyle name="Normal 2 4 5 3 4 3" xfId="5526" xr:uid="{00000000-0005-0000-0000-0000A2100000}"/>
    <cellStyle name="Normal 2 4 5 3 4 3 2" xfId="13976" xr:uid="{43611C35-9A6A-4DDB-877A-520DD74703FE}"/>
    <cellStyle name="Normal 2 4 5 3 4 3 3" xfId="22423" xr:uid="{4E0C7E47-557D-4F6A-8079-532D65128B6C}"/>
    <cellStyle name="Normal 2 4 5 3 4 3 4" xfId="30870" xr:uid="{E9561AA2-F54A-44FA-9AAE-0D62EC398EC2}"/>
    <cellStyle name="Normal 2 4 5 3 4 4" xfId="9758" xr:uid="{5642BCBD-C63E-4876-982C-496FB52909D0}"/>
    <cellStyle name="Normal 2 4 5 3 4 5" xfId="18206" xr:uid="{07859B92-9A5A-4071-B85B-AE89986156C9}"/>
    <cellStyle name="Normal 2 4 5 3 4 6" xfId="26653" xr:uid="{ED96E670-7080-4AA5-B5BE-21F5A4763AFD}"/>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EEF8B01C-9BFB-4BED-91D4-6BF724F4C39E}"/>
    <cellStyle name="Normal 2 4 5 3 5 2 2 3" xfId="24981" xr:uid="{66C59FD8-9A30-4476-8D54-E4397D121BE2}"/>
    <cellStyle name="Normal 2 4 5 3 5 2 2 4" xfId="33428" xr:uid="{85AFC4C6-74EC-4FAC-BD78-FF45CD83B7C3}"/>
    <cellStyle name="Normal 2 4 5 3 5 2 3" xfId="12316" xr:uid="{D0ACCC4E-80F4-4BEE-9175-9D77646DB610}"/>
    <cellStyle name="Normal 2 4 5 3 5 2 4" xfId="20764" xr:uid="{634B2229-7869-4EAC-A401-DD0A039EBC64}"/>
    <cellStyle name="Normal 2 4 5 3 5 2 5" xfId="29211" xr:uid="{C113ECD8-9A91-40B6-9017-87D176975A23}"/>
    <cellStyle name="Normal 2 4 5 3 5 3" xfId="5939" xr:uid="{00000000-0005-0000-0000-0000A6100000}"/>
    <cellStyle name="Normal 2 4 5 3 5 3 2" xfId="14389" xr:uid="{32B46318-EA21-42A7-B727-83F47CE29F12}"/>
    <cellStyle name="Normal 2 4 5 3 5 3 3" xfId="22836" xr:uid="{433FE1F3-02E5-475A-9D03-414CBE328B11}"/>
    <cellStyle name="Normal 2 4 5 3 5 3 4" xfId="31283" xr:uid="{6459014E-8508-46A7-829B-C5216CB59361}"/>
    <cellStyle name="Normal 2 4 5 3 5 4" xfId="10171" xr:uid="{A9A88A4A-BA65-427D-9287-66AAD2F5FE4D}"/>
    <cellStyle name="Normal 2 4 5 3 5 5" xfId="18619" xr:uid="{9057DC6D-972E-4866-A65D-237D1CE420FD}"/>
    <cellStyle name="Normal 2 4 5 3 5 6" xfId="27066" xr:uid="{730D13FA-9824-4C8D-84D0-F5D90C336901}"/>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58672EC8-0E45-4A25-AD5C-8AEDDE174924}"/>
    <cellStyle name="Normal 2 4 5 3 6 2 2 3" xfId="25394" xr:uid="{33DC39BE-5D27-4E03-A12C-FD534659BA6C}"/>
    <cellStyle name="Normal 2 4 5 3 6 2 2 4" xfId="33841" xr:uid="{413E268E-CFC6-4653-918F-E5FE9807137F}"/>
    <cellStyle name="Normal 2 4 5 3 6 2 3" xfId="12729" xr:uid="{55F49C1A-EB4C-4F28-8911-F0D32627372E}"/>
    <cellStyle name="Normal 2 4 5 3 6 2 4" xfId="21177" xr:uid="{D2E4BFFF-D349-40CC-AC42-F7E37BF81892}"/>
    <cellStyle name="Normal 2 4 5 3 6 2 5" xfId="29624" xr:uid="{C4A76A93-7C21-437B-BA33-F96C9D26D4CF}"/>
    <cellStyle name="Normal 2 4 5 3 6 3" xfId="6352" xr:uid="{00000000-0005-0000-0000-0000AA100000}"/>
    <cellStyle name="Normal 2 4 5 3 6 3 2" xfId="14802" xr:uid="{AFB93107-94DD-401C-8939-B40717A28AC5}"/>
    <cellStyle name="Normal 2 4 5 3 6 3 3" xfId="23249" xr:uid="{9FA94DF7-FF00-4FB3-B8F1-A521145C662F}"/>
    <cellStyle name="Normal 2 4 5 3 6 3 4" xfId="31696" xr:uid="{96D1C5F5-9B1C-46FD-8D0D-84CC6EA7C2BD}"/>
    <cellStyle name="Normal 2 4 5 3 6 4" xfId="10584" xr:uid="{D24C62CA-6930-414D-B713-CAA9242C477A}"/>
    <cellStyle name="Normal 2 4 5 3 6 5" xfId="19032" xr:uid="{F0CBE7B2-A53D-4993-ABD3-FA80670533A4}"/>
    <cellStyle name="Normal 2 4 5 3 6 6" xfId="27479" xr:uid="{EE9BA891-1FEB-4487-9AA2-6D8586C835B6}"/>
    <cellStyle name="Normal 2 4 5 3 7" xfId="2482" xr:uid="{00000000-0005-0000-0000-0000AB100000}"/>
    <cellStyle name="Normal 2 4 5 3 7 2" xfId="6765" xr:uid="{00000000-0005-0000-0000-0000AC100000}"/>
    <cellStyle name="Normal 2 4 5 3 7 2 2" xfId="15215" xr:uid="{8996048F-C4D4-4E73-B252-910816369A83}"/>
    <cellStyle name="Normal 2 4 5 3 7 2 3" xfId="23662" xr:uid="{87896F75-AA8D-493D-B9B2-AC8E66F91DBE}"/>
    <cellStyle name="Normal 2 4 5 3 7 2 4" xfId="32109" xr:uid="{3F9B11F0-09ED-4F2A-887D-3B052480DE9C}"/>
    <cellStyle name="Normal 2 4 5 3 7 3" xfId="10997" xr:uid="{EFB5773D-D8D3-4926-AEA7-5E968A49059F}"/>
    <cellStyle name="Normal 2 4 5 3 7 4" xfId="19445" xr:uid="{F6215929-506D-451B-BB11-D6D3723BA89B}"/>
    <cellStyle name="Normal 2 4 5 3 7 5" xfId="27892" xr:uid="{F542FA81-003A-4086-AF1C-83B89EE02C91}"/>
    <cellStyle name="Normal 2 4 5 3 8" xfId="4699" xr:uid="{00000000-0005-0000-0000-0000AD100000}"/>
    <cellStyle name="Normal 2 4 5 3 8 2" xfId="13149" xr:uid="{03ADCA58-0EEC-4579-9FBB-AE2ABCE7E65D}"/>
    <cellStyle name="Normal 2 4 5 3 8 3" xfId="21596" xr:uid="{DAA8FFA7-4A5A-4D32-ABC6-12965D2E4F4D}"/>
    <cellStyle name="Normal 2 4 5 3 8 4" xfId="30043" xr:uid="{20A89C87-7935-4077-A6FB-34A00CC5AD37}"/>
    <cellStyle name="Normal 2 4 5 3 9" xfId="8931" xr:uid="{576FE722-DBAF-4E20-BD23-BE289FE1E8B7}"/>
    <cellStyle name="Normal 2 4 5 4" xfId="310" xr:uid="{00000000-0005-0000-0000-0000AE100000}"/>
    <cellStyle name="Normal 2 4 5 4 10" xfId="25828" xr:uid="{135A7E72-C193-4B6D-9BAD-F2293101A4E9}"/>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F81A326A-EAC5-4642-B053-84FABF407C3C}"/>
    <cellStyle name="Normal 2 4 5 4 2 2 2 3" xfId="24157" xr:uid="{1B41B1A1-1D41-43EE-8BFA-71E06E0B515E}"/>
    <cellStyle name="Normal 2 4 5 4 2 2 2 4" xfId="32604" xr:uid="{D047F9A4-6CB6-4729-82FD-A37739477D80}"/>
    <cellStyle name="Normal 2 4 5 4 2 2 3" xfId="11492" xr:uid="{0F731D98-67C5-4702-ABEF-54E1AB556044}"/>
    <cellStyle name="Normal 2 4 5 4 2 2 4" xfId="19940" xr:uid="{CCF68839-1E1F-4183-9E9A-357CA02DA32E}"/>
    <cellStyle name="Normal 2 4 5 4 2 2 5" xfId="28387" xr:uid="{2D2AAECA-A97C-4C3B-A434-E266E2052641}"/>
    <cellStyle name="Normal 2 4 5 4 2 3" xfId="5115" xr:uid="{00000000-0005-0000-0000-0000B2100000}"/>
    <cellStyle name="Normal 2 4 5 4 2 3 2" xfId="13565" xr:uid="{291B2B38-3644-47F7-9951-673076EE03BF}"/>
    <cellStyle name="Normal 2 4 5 4 2 3 3" xfId="22012" xr:uid="{7EA3D393-2939-482D-907E-90B0AC669337}"/>
    <cellStyle name="Normal 2 4 5 4 2 3 4" xfId="30459" xr:uid="{A2E555D3-CA74-4105-92CF-3BEDED6F6911}"/>
    <cellStyle name="Normal 2 4 5 4 2 4" xfId="9347" xr:uid="{AF86A906-E27A-4DE5-BEDE-29B8077C5FD5}"/>
    <cellStyle name="Normal 2 4 5 4 2 5" xfId="17795" xr:uid="{F935924C-909D-4DBF-A03C-8C78025201BD}"/>
    <cellStyle name="Normal 2 4 5 4 2 6" xfId="26242" xr:uid="{7F8068F3-21FA-41C4-9772-D789D9D3D0A4}"/>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8FD4F5BE-B772-4946-B695-15A6FC94DDD2}"/>
    <cellStyle name="Normal 2 4 5 4 3 2 2 3" xfId="24570" xr:uid="{F5D8BE64-2AE0-49F5-B2A3-3350238474D6}"/>
    <cellStyle name="Normal 2 4 5 4 3 2 2 4" xfId="33017" xr:uid="{C1E28D2D-DCAE-439C-A0C0-3D98433DADBE}"/>
    <cellStyle name="Normal 2 4 5 4 3 2 3" xfId="11905" xr:uid="{045A0A72-2D1F-4B25-A5C9-F66861937B53}"/>
    <cellStyle name="Normal 2 4 5 4 3 2 4" xfId="20353" xr:uid="{6E756927-FD2C-4315-B0AA-FBA4C4942C43}"/>
    <cellStyle name="Normal 2 4 5 4 3 2 5" xfId="28800" xr:uid="{2F74E090-AF97-495A-9C48-F6C5E45C2DBA}"/>
    <cellStyle name="Normal 2 4 5 4 3 3" xfId="5528" xr:uid="{00000000-0005-0000-0000-0000B6100000}"/>
    <cellStyle name="Normal 2 4 5 4 3 3 2" xfId="13978" xr:uid="{761FC59A-9D17-47B9-B098-E563B352BC6D}"/>
    <cellStyle name="Normal 2 4 5 4 3 3 3" xfId="22425" xr:uid="{9217B863-C8D5-4ADC-BA14-7D331C7315C7}"/>
    <cellStyle name="Normal 2 4 5 4 3 3 4" xfId="30872" xr:uid="{6B71E447-BA06-4B28-83E5-0509445C23F7}"/>
    <cellStyle name="Normal 2 4 5 4 3 4" xfId="9760" xr:uid="{B22EBC2D-D6FB-49A3-9019-2D0A87272328}"/>
    <cellStyle name="Normal 2 4 5 4 3 5" xfId="18208" xr:uid="{85F0B883-E071-4116-82FD-9AAE78B428EB}"/>
    <cellStyle name="Normal 2 4 5 4 3 6" xfId="26655" xr:uid="{6708E474-9299-4447-AFB0-5D5D9A311D3A}"/>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742381FA-86E8-4F64-B27A-C00F60AC8B36}"/>
    <cellStyle name="Normal 2 4 5 4 4 2 2 3" xfId="24983" xr:uid="{0B7EF24D-B1B0-4BBA-A2BA-FF5CB7864A15}"/>
    <cellStyle name="Normal 2 4 5 4 4 2 2 4" xfId="33430" xr:uid="{516FD030-1706-494B-874E-B15201DED451}"/>
    <cellStyle name="Normal 2 4 5 4 4 2 3" xfId="12318" xr:uid="{2552A90D-7B99-469F-99E6-155F60FD12A9}"/>
    <cellStyle name="Normal 2 4 5 4 4 2 4" xfId="20766" xr:uid="{1BE0E089-B41A-4A2D-9ABF-13D1F7B87E19}"/>
    <cellStyle name="Normal 2 4 5 4 4 2 5" xfId="29213" xr:uid="{A6907641-3C7B-4427-AFF9-6E90604ED838}"/>
    <cellStyle name="Normal 2 4 5 4 4 3" xfId="5941" xr:uid="{00000000-0005-0000-0000-0000BA100000}"/>
    <cellStyle name="Normal 2 4 5 4 4 3 2" xfId="14391" xr:uid="{AF415363-0E47-4754-831C-B1E9ECC26FA9}"/>
    <cellStyle name="Normal 2 4 5 4 4 3 3" xfId="22838" xr:uid="{C76BF9C3-0BA6-46AC-9E37-A40AC957CE05}"/>
    <cellStyle name="Normal 2 4 5 4 4 3 4" xfId="31285" xr:uid="{E860471D-5E8B-4920-814B-48411F66EC30}"/>
    <cellStyle name="Normal 2 4 5 4 4 4" xfId="10173" xr:uid="{7BDC4F84-C99F-4BAF-9D09-0695A344EA46}"/>
    <cellStyle name="Normal 2 4 5 4 4 5" xfId="18621" xr:uid="{59EB92B7-25FA-4A13-8349-1F3E38FFA634}"/>
    <cellStyle name="Normal 2 4 5 4 4 6" xfId="27068" xr:uid="{C904EB5D-0655-45EC-9B75-A479D2F47500}"/>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AC9447E7-053D-4AFB-824C-65123D7D46A9}"/>
    <cellStyle name="Normal 2 4 5 4 5 2 2 3" xfId="25396" xr:uid="{F6AEF511-E0D0-4EE8-8576-6D632D923387}"/>
    <cellStyle name="Normal 2 4 5 4 5 2 2 4" xfId="33843" xr:uid="{52A6BF8A-DAB7-4C29-B0A9-E3950521FC2C}"/>
    <cellStyle name="Normal 2 4 5 4 5 2 3" xfId="12731" xr:uid="{3B8CF00C-D598-4821-AE96-BFC31F5E4664}"/>
    <cellStyle name="Normal 2 4 5 4 5 2 4" xfId="21179" xr:uid="{19DA4F2F-C0E2-4FD0-B21C-0ED62CA17FBC}"/>
    <cellStyle name="Normal 2 4 5 4 5 2 5" xfId="29626" xr:uid="{499E54B4-A593-42AC-9F00-FA4DF4A0CA71}"/>
    <cellStyle name="Normal 2 4 5 4 5 3" xfId="6354" xr:uid="{00000000-0005-0000-0000-0000BE100000}"/>
    <cellStyle name="Normal 2 4 5 4 5 3 2" xfId="14804" xr:uid="{B03640B5-009C-481D-9632-269B5915574E}"/>
    <cellStyle name="Normal 2 4 5 4 5 3 3" xfId="23251" xr:uid="{F14A1EDD-6E42-448B-9BF5-EDDE9BC74C95}"/>
    <cellStyle name="Normal 2 4 5 4 5 3 4" xfId="31698" xr:uid="{EBBDD435-8341-47C1-8D0D-49A9E243BE72}"/>
    <cellStyle name="Normal 2 4 5 4 5 4" xfId="10586" xr:uid="{7E4DACE4-42F6-4078-B668-2F285C73092B}"/>
    <cellStyle name="Normal 2 4 5 4 5 5" xfId="19034" xr:uid="{2F6C12EB-C283-4F36-971D-486236BF0F79}"/>
    <cellStyle name="Normal 2 4 5 4 5 6" xfId="27481" xr:uid="{A3FF2D97-25B8-451B-BE7A-A12B22336B73}"/>
    <cellStyle name="Normal 2 4 5 4 6" xfId="2484" xr:uid="{00000000-0005-0000-0000-0000BF100000}"/>
    <cellStyle name="Normal 2 4 5 4 6 2" xfId="6767" xr:uid="{00000000-0005-0000-0000-0000C0100000}"/>
    <cellStyle name="Normal 2 4 5 4 6 2 2" xfId="15217" xr:uid="{83CED1FF-D8B9-4440-918F-389115D5586A}"/>
    <cellStyle name="Normal 2 4 5 4 6 2 3" xfId="23664" xr:uid="{1F28A7BA-DE49-417F-9DFC-27F827BC5FD9}"/>
    <cellStyle name="Normal 2 4 5 4 6 2 4" xfId="32111" xr:uid="{11095877-227B-4A14-A095-D3AF359C6173}"/>
    <cellStyle name="Normal 2 4 5 4 6 3" xfId="10999" xr:uid="{D68E9E0E-BD7A-4AB9-8D0C-983A2E1D5F8D}"/>
    <cellStyle name="Normal 2 4 5 4 6 4" xfId="19447" xr:uid="{A6F91773-1D6E-49F4-9AC3-3904041C41FB}"/>
    <cellStyle name="Normal 2 4 5 4 6 5" xfId="27894" xr:uid="{D89EE7A0-CCDD-4C38-8CD6-EF09990059E4}"/>
    <cellStyle name="Normal 2 4 5 4 7" xfId="4701" xr:uid="{00000000-0005-0000-0000-0000C1100000}"/>
    <cellStyle name="Normal 2 4 5 4 7 2" xfId="13151" xr:uid="{E5CCEB74-83C4-4C0F-A145-78B2DD29FB62}"/>
    <cellStyle name="Normal 2 4 5 4 7 3" xfId="21598" xr:uid="{EFF7066B-4254-4664-8C3C-6B3A5EB2AA3E}"/>
    <cellStyle name="Normal 2 4 5 4 7 4" xfId="30045" xr:uid="{4038FD77-F7BD-4AE0-BC4C-800C092DB122}"/>
    <cellStyle name="Normal 2 4 5 4 8" xfId="8933" xr:uid="{602BA85B-735B-48F7-A760-1B0BCCBB52F9}"/>
    <cellStyle name="Normal 2 4 5 4 9" xfId="17381" xr:uid="{023D3C7D-ECAA-439E-A406-8099A4EFE459}"/>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47DB60A5-4810-4A86-872B-53C7779635EB}"/>
    <cellStyle name="Normal 2 4 5 5 2 2 3" xfId="24150" xr:uid="{E0E9087B-6F78-4742-B03C-D33EB88F1ED0}"/>
    <cellStyle name="Normal 2 4 5 5 2 2 4" xfId="32597" xr:uid="{1FA8C3AA-0E1F-4363-8AA7-5FFC7B65F5AB}"/>
    <cellStyle name="Normal 2 4 5 5 2 3" xfId="11485" xr:uid="{7D84CA31-1CB3-47B1-BF29-3E1D7438FA7E}"/>
    <cellStyle name="Normal 2 4 5 5 2 4" xfId="19933" xr:uid="{0714A612-26F6-41F4-888B-E2388F6BF010}"/>
    <cellStyle name="Normal 2 4 5 5 2 5" xfId="28380" xr:uid="{D88B9CC9-FB7D-450A-900D-35F7D4DB8B82}"/>
    <cellStyle name="Normal 2 4 5 5 3" xfId="5108" xr:uid="{00000000-0005-0000-0000-0000C5100000}"/>
    <cellStyle name="Normal 2 4 5 5 3 2" xfId="13558" xr:uid="{3EBF6E30-25D1-4603-9D74-F9010404350D}"/>
    <cellStyle name="Normal 2 4 5 5 3 3" xfId="22005" xr:uid="{8DADBC23-6B72-430B-AF26-585BE09DAE5F}"/>
    <cellStyle name="Normal 2 4 5 5 3 4" xfId="30452" xr:uid="{5145175D-0D18-45AB-9BD5-7F59F91A3464}"/>
    <cellStyle name="Normal 2 4 5 5 4" xfId="9340" xr:uid="{4AF361F8-61C8-4BE6-9C7B-A2034B151DBD}"/>
    <cellStyle name="Normal 2 4 5 5 5" xfId="17788" xr:uid="{E9CA40D3-F063-4C30-BD1F-7651CFBB7BA3}"/>
    <cellStyle name="Normal 2 4 5 5 6" xfId="26235" xr:uid="{0BCE0839-9A18-41A1-B679-30007861BA1C}"/>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160D0C63-149C-43DC-8BB2-C749EF3F9A44}"/>
    <cellStyle name="Normal 2 4 5 6 2 2 3" xfId="24563" xr:uid="{FC64CC6A-6634-46FF-AA5C-E43CA28DE1C0}"/>
    <cellStyle name="Normal 2 4 5 6 2 2 4" xfId="33010" xr:uid="{18907A57-0822-4785-B50F-E2AB988DDCDB}"/>
    <cellStyle name="Normal 2 4 5 6 2 3" xfId="11898" xr:uid="{38805EBC-11F6-48E0-A58C-5B244CE91D91}"/>
    <cellStyle name="Normal 2 4 5 6 2 4" xfId="20346" xr:uid="{D49FD9A9-9C64-4828-9FE1-9890E06FB2B2}"/>
    <cellStyle name="Normal 2 4 5 6 2 5" xfId="28793" xr:uid="{F345C1E6-8E24-4C8C-BA20-22F34B626F09}"/>
    <cellStyle name="Normal 2 4 5 6 3" xfId="5521" xr:uid="{00000000-0005-0000-0000-0000C9100000}"/>
    <cellStyle name="Normal 2 4 5 6 3 2" xfId="13971" xr:uid="{F2692E94-DE0D-4719-858D-D4ABA36B503D}"/>
    <cellStyle name="Normal 2 4 5 6 3 3" xfId="22418" xr:uid="{03EAEA0C-9226-4D3D-AF62-297FC27624E4}"/>
    <cellStyle name="Normal 2 4 5 6 3 4" xfId="30865" xr:uid="{4EF15AC1-E14E-4F9D-A9E4-CD9406D09F83}"/>
    <cellStyle name="Normal 2 4 5 6 4" xfId="9753" xr:uid="{D77F2C7C-2C47-4173-A182-935104576997}"/>
    <cellStyle name="Normal 2 4 5 6 5" xfId="18201" xr:uid="{0290B596-E6A7-432B-B680-60C2539265A3}"/>
    <cellStyle name="Normal 2 4 5 6 6" xfId="26648" xr:uid="{EA22A220-262C-4E9D-A4B4-783F63790E3B}"/>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C69F64E1-0117-4FB1-8F54-3333BAD65785}"/>
    <cellStyle name="Normal 2 4 5 7 2 2 3" xfId="24976" xr:uid="{8DBA4DBD-AF98-4E62-9C6A-88DE7DB8AD16}"/>
    <cellStyle name="Normal 2 4 5 7 2 2 4" xfId="33423" xr:uid="{CDE9C21F-F668-42A6-839C-BF6D323C2570}"/>
    <cellStyle name="Normal 2 4 5 7 2 3" xfId="12311" xr:uid="{775D1F64-577F-427C-9767-8FEF60F663EB}"/>
    <cellStyle name="Normal 2 4 5 7 2 4" xfId="20759" xr:uid="{284DC0D5-C97B-4997-9370-432C097E839D}"/>
    <cellStyle name="Normal 2 4 5 7 2 5" xfId="29206" xr:uid="{673069DB-1B5C-4C5A-862A-679810D654DC}"/>
    <cellStyle name="Normal 2 4 5 7 3" xfId="5934" xr:uid="{00000000-0005-0000-0000-0000CD100000}"/>
    <cellStyle name="Normal 2 4 5 7 3 2" xfId="14384" xr:uid="{C7610481-FD95-46AB-AF97-7C19CAB61DC6}"/>
    <cellStyle name="Normal 2 4 5 7 3 3" xfId="22831" xr:uid="{DB119D5C-0C80-4028-8DED-4C3C539695C0}"/>
    <cellStyle name="Normal 2 4 5 7 3 4" xfId="31278" xr:uid="{E318EDF0-0B4E-4BFB-BABD-244820FC82D6}"/>
    <cellStyle name="Normal 2 4 5 7 4" xfId="10166" xr:uid="{057A41DD-D626-4A30-8361-CD88E6A06D7A}"/>
    <cellStyle name="Normal 2 4 5 7 5" xfId="18614" xr:uid="{208B1AB1-FCCB-452A-A496-E1D054237780}"/>
    <cellStyle name="Normal 2 4 5 7 6" xfId="27061" xr:uid="{4C50E084-1A76-4B1E-BD00-C96DD8C7B0F6}"/>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9BEED966-7429-42A5-A139-CB97B0F9583B}"/>
    <cellStyle name="Normal 2 4 5 8 2 2 3" xfId="25389" xr:uid="{C6A8B86E-5711-447F-9A15-2A559F2A722A}"/>
    <cellStyle name="Normal 2 4 5 8 2 2 4" xfId="33836" xr:uid="{494CE82B-1F46-45E2-A13C-5E712244ACF7}"/>
    <cellStyle name="Normal 2 4 5 8 2 3" xfId="12724" xr:uid="{090A1463-74AA-4585-B3C2-246FB87A8B89}"/>
    <cellStyle name="Normal 2 4 5 8 2 4" xfId="21172" xr:uid="{92A0D49A-EEEA-46AD-B104-F12C0449A7D6}"/>
    <cellStyle name="Normal 2 4 5 8 2 5" xfId="29619" xr:uid="{4EBCC250-66D8-4E4B-B9F9-0ED1F1836DEA}"/>
    <cellStyle name="Normal 2 4 5 8 3" xfId="6347" xr:uid="{00000000-0005-0000-0000-0000D1100000}"/>
    <cellStyle name="Normal 2 4 5 8 3 2" xfId="14797" xr:uid="{01C119D8-47B9-489A-9C7E-AE05A2EA5A9D}"/>
    <cellStyle name="Normal 2 4 5 8 3 3" xfId="23244" xr:uid="{574D63EC-B626-4A2F-8A33-C2BAAB83F7A2}"/>
    <cellStyle name="Normal 2 4 5 8 3 4" xfId="31691" xr:uid="{55911FC7-29DA-4AEA-9E0F-F8AF7657F37C}"/>
    <cellStyle name="Normal 2 4 5 8 4" xfId="10579" xr:uid="{73A27E12-A947-465D-8A7D-1A1B2117192B}"/>
    <cellStyle name="Normal 2 4 5 8 5" xfId="19027" xr:uid="{7865794C-BD69-4B0D-A775-70920F6D0C56}"/>
    <cellStyle name="Normal 2 4 5 8 6" xfId="27474" xr:uid="{1F9E0D2D-DFE5-4CCA-B361-D13B51473BC8}"/>
    <cellStyle name="Normal 2 4 5 9" xfId="2477" xr:uid="{00000000-0005-0000-0000-0000D2100000}"/>
    <cellStyle name="Normal 2 4 5 9 2" xfId="6760" xr:uid="{00000000-0005-0000-0000-0000D3100000}"/>
    <cellStyle name="Normal 2 4 5 9 2 2" xfId="15210" xr:uid="{93EB2AF1-6C62-41C9-B0D0-C2201BBC1807}"/>
    <cellStyle name="Normal 2 4 5 9 2 3" xfId="23657" xr:uid="{5010E633-ED01-4C2D-962F-6AE723BD96F1}"/>
    <cellStyle name="Normal 2 4 5 9 2 4" xfId="32104" xr:uid="{129DA86F-BA2B-49F3-BD3E-7E8C7755540C}"/>
    <cellStyle name="Normal 2 4 5 9 3" xfId="10992" xr:uid="{5DA0673A-2262-4DAD-BB5B-8BEF4618C4C0}"/>
    <cellStyle name="Normal 2 4 5 9 4" xfId="19440" xr:uid="{294796F1-359E-43E8-ADEF-C6ADE0C1526F}"/>
    <cellStyle name="Normal 2 4 5 9 5" xfId="27887" xr:uid="{3FF317B8-BFA9-433F-AB7E-C5BB60CD3574}"/>
    <cellStyle name="Normal 2 4 6" xfId="311" xr:uid="{00000000-0005-0000-0000-0000D4100000}"/>
    <cellStyle name="Normal 2 4 7" xfId="312" xr:uid="{00000000-0005-0000-0000-0000D5100000}"/>
    <cellStyle name="Normal 2 4 7 10" xfId="17382" xr:uid="{97ED0AA3-F2CC-4128-8AA7-D24B172D806F}"/>
    <cellStyle name="Normal 2 4 7 11" xfId="25829" xr:uid="{5E8F0B10-6469-43E6-8FAF-43A54F0EA0E2}"/>
    <cellStyle name="Normal 2 4 7 2" xfId="313" xr:uid="{00000000-0005-0000-0000-0000D6100000}"/>
    <cellStyle name="Normal 2 4 7 2 10" xfId="25830" xr:uid="{CF220594-FC06-4475-B482-02BD30102379}"/>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64F0C225-A4B4-45AD-8A38-3547CD1A884D}"/>
    <cellStyle name="Normal 2 4 7 2 2 2 2 3" xfId="24159" xr:uid="{F5897540-7D65-4DA4-B294-1B0EBC8EC790}"/>
    <cellStyle name="Normal 2 4 7 2 2 2 2 4" xfId="32606" xr:uid="{4CCC404F-CE16-4B05-A61B-C2D2CAA8174F}"/>
    <cellStyle name="Normal 2 4 7 2 2 2 3" xfId="11494" xr:uid="{43FE959E-52A6-458D-9775-BAA53545F940}"/>
    <cellStyle name="Normal 2 4 7 2 2 2 4" xfId="19942" xr:uid="{E16AFB4D-B303-4DFA-A541-A0E9834102F6}"/>
    <cellStyle name="Normal 2 4 7 2 2 2 5" xfId="28389" xr:uid="{62EF7B66-EBE2-48EC-98D0-F0ACA78AA3E9}"/>
    <cellStyle name="Normal 2 4 7 2 2 3" xfId="5117" xr:uid="{00000000-0005-0000-0000-0000DA100000}"/>
    <cellStyle name="Normal 2 4 7 2 2 3 2" xfId="13567" xr:uid="{0612AF20-686E-4079-97AC-86CAED890371}"/>
    <cellStyle name="Normal 2 4 7 2 2 3 3" xfId="22014" xr:uid="{EE84360B-F061-431C-8E29-C1A1B0C19D97}"/>
    <cellStyle name="Normal 2 4 7 2 2 3 4" xfId="30461" xr:uid="{79678AE7-46F6-4455-A032-F47684B7BCC4}"/>
    <cellStyle name="Normal 2 4 7 2 2 4" xfId="9349" xr:uid="{83A0B0DF-0534-4C02-93F0-5A164CB37C65}"/>
    <cellStyle name="Normal 2 4 7 2 2 5" xfId="17797" xr:uid="{FCFC13A7-7F2B-47B3-9C28-868D81105F3B}"/>
    <cellStyle name="Normal 2 4 7 2 2 6" xfId="26244" xr:uid="{E124DFAC-9DA1-4512-A7DA-BA4045A9983C}"/>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A69A6608-778C-4816-8CEB-E64B4927E33B}"/>
    <cellStyle name="Normal 2 4 7 2 3 2 2 3" xfId="24572" xr:uid="{FAEF7C65-44D3-4CFF-9097-779F3B14CF53}"/>
    <cellStyle name="Normal 2 4 7 2 3 2 2 4" xfId="33019" xr:uid="{43B1BD33-A8CB-4DA7-95A6-6099C0A6DD4E}"/>
    <cellStyle name="Normal 2 4 7 2 3 2 3" xfId="11907" xr:uid="{6A74166C-2D88-4AE8-93B6-8CAEAF47C607}"/>
    <cellStyle name="Normal 2 4 7 2 3 2 4" xfId="20355" xr:uid="{646EA71E-8191-49DA-AA1A-07E528643EEA}"/>
    <cellStyle name="Normal 2 4 7 2 3 2 5" xfId="28802" xr:uid="{A355BF54-6FC1-4752-9A02-8EE5EFE847FD}"/>
    <cellStyle name="Normal 2 4 7 2 3 3" xfId="5530" xr:uid="{00000000-0005-0000-0000-0000DE100000}"/>
    <cellStyle name="Normal 2 4 7 2 3 3 2" xfId="13980" xr:uid="{BA363300-3B59-4774-A8FD-E9637E00A178}"/>
    <cellStyle name="Normal 2 4 7 2 3 3 3" xfId="22427" xr:uid="{A576783F-DE39-495E-99DA-FC87741DE357}"/>
    <cellStyle name="Normal 2 4 7 2 3 3 4" xfId="30874" xr:uid="{3D5CA8B6-7D2E-4E0A-9AA4-2CA72B38AAB7}"/>
    <cellStyle name="Normal 2 4 7 2 3 4" xfId="9762" xr:uid="{234B8DF2-1EC5-43B5-83E4-C135FA85A9CE}"/>
    <cellStyle name="Normal 2 4 7 2 3 5" xfId="18210" xr:uid="{3CB4966F-F5BC-42BA-8DF0-7234005DB824}"/>
    <cellStyle name="Normal 2 4 7 2 3 6" xfId="26657" xr:uid="{4979BF1C-67BB-42A6-A057-9231C4D0DA6B}"/>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568BDB8C-363E-47CC-8777-D288BB98B224}"/>
    <cellStyle name="Normal 2 4 7 2 4 2 2 3" xfId="24985" xr:uid="{E6833D1C-B3E1-44D1-B1A3-1EFF0D6A42A7}"/>
    <cellStyle name="Normal 2 4 7 2 4 2 2 4" xfId="33432" xr:uid="{969FC8D1-CD46-45EE-8828-078FEF7924CC}"/>
    <cellStyle name="Normal 2 4 7 2 4 2 3" xfId="12320" xr:uid="{54B077F9-3315-4FE3-AAE1-03C797AE4CA4}"/>
    <cellStyle name="Normal 2 4 7 2 4 2 4" xfId="20768" xr:uid="{2F692465-3675-4CDD-A64B-ED79ABAC38DD}"/>
    <cellStyle name="Normal 2 4 7 2 4 2 5" xfId="29215" xr:uid="{2E14B192-601A-4628-B2C3-A02B70AED3A2}"/>
    <cellStyle name="Normal 2 4 7 2 4 3" xfId="5943" xr:uid="{00000000-0005-0000-0000-0000E2100000}"/>
    <cellStyle name="Normal 2 4 7 2 4 3 2" xfId="14393" xr:uid="{D03D1469-CEC9-42D0-9EF0-FA18CBFF0962}"/>
    <cellStyle name="Normal 2 4 7 2 4 3 3" xfId="22840" xr:uid="{38778A21-8035-4571-B15B-AEC9B2EC08E4}"/>
    <cellStyle name="Normal 2 4 7 2 4 3 4" xfId="31287" xr:uid="{1CF72BDD-14C2-47DB-B497-AFA6ECB20C01}"/>
    <cellStyle name="Normal 2 4 7 2 4 4" xfId="10175" xr:uid="{92230586-A546-4DA8-BA3F-56ACC1012AA6}"/>
    <cellStyle name="Normal 2 4 7 2 4 5" xfId="18623" xr:uid="{697C590A-D053-4CA3-B782-0B661ACE963E}"/>
    <cellStyle name="Normal 2 4 7 2 4 6" xfId="27070" xr:uid="{47FFB604-5E65-4633-ABFF-6B7E8521C89D}"/>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78ADEE33-9B3B-4757-9BC3-07302DA61AFD}"/>
    <cellStyle name="Normal 2 4 7 2 5 2 2 3" xfId="25398" xr:uid="{4F093460-B6FB-4EE5-85B9-9FEF5C792FFF}"/>
    <cellStyle name="Normal 2 4 7 2 5 2 2 4" xfId="33845" xr:uid="{53FE7958-DC5A-4992-A668-75A3008C6B58}"/>
    <cellStyle name="Normal 2 4 7 2 5 2 3" xfId="12733" xr:uid="{0D58961A-E420-4A9D-A944-806B2E964F27}"/>
    <cellStyle name="Normal 2 4 7 2 5 2 4" xfId="21181" xr:uid="{A52FA0B1-624C-4FFD-BF1C-5A5BE998E58A}"/>
    <cellStyle name="Normal 2 4 7 2 5 2 5" xfId="29628" xr:uid="{4DF36BFD-9F31-439D-B2B7-8E2EDBCA3BD3}"/>
    <cellStyle name="Normal 2 4 7 2 5 3" xfId="6356" xr:uid="{00000000-0005-0000-0000-0000E6100000}"/>
    <cellStyle name="Normal 2 4 7 2 5 3 2" xfId="14806" xr:uid="{A5967C54-1688-4A54-BF78-5799ABAE7DD8}"/>
    <cellStyle name="Normal 2 4 7 2 5 3 3" xfId="23253" xr:uid="{DBD5FD8D-E703-4E35-8A19-574237424693}"/>
    <cellStyle name="Normal 2 4 7 2 5 3 4" xfId="31700" xr:uid="{B5C73C81-21FA-4145-8C4F-1070F9A664F2}"/>
    <cellStyle name="Normal 2 4 7 2 5 4" xfId="10588" xr:uid="{2C0F5129-D5AB-41AE-9B41-AB2D47E37C8D}"/>
    <cellStyle name="Normal 2 4 7 2 5 5" xfId="19036" xr:uid="{87F34F56-BA22-4585-8B79-8D89905EBC46}"/>
    <cellStyle name="Normal 2 4 7 2 5 6" xfId="27483" xr:uid="{8397E11B-AA7D-417E-8ABE-C9E82A3B1744}"/>
    <cellStyle name="Normal 2 4 7 2 6" xfId="2486" xr:uid="{00000000-0005-0000-0000-0000E7100000}"/>
    <cellStyle name="Normal 2 4 7 2 6 2" xfId="6769" xr:uid="{00000000-0005-0000-0000-0000E8100000}"/>
    <cellStyle name="Normal 2 4 7 2 6 2 2" xfId="15219" xr:uid="{B41F1F19-265A-4704-B34C-F61CBC501463}"/>
    <cellStyle name="Normal 2 4 7 2 6 2 3" xfId="23666" xr:uid="{0537F50F-05E1-48F8-90DB-EEC07FFAD21F}"/>
    <cellStyle name="Normal 2 4 7 2 6 2 4" xfId="32113" xr:uid="{66CC4B69-6A27-43FB-B2CC-5CD531584546}"/>
    <cellStyle name="Normal 2 4 7 2 6 3" xfId="11001" xr:uid="{10783BFB-5779-47EE-A58A-A812BA68373B}"/>
    <cellStyle name="Normal 2 4 7 2 6 4" xfId="19449" xr:uid="{22332DFB-E675-42FB-8113-FFCFF8A81FF7}"/>
    <cellStyle name="Normal 2 4 7 2 6 5" xfId="27896" xr:uid="{A580F952-77E9-4BC7-AA12-95511FAE8474}"/>
    <cellStyle name="Normal 2 4 7 2 7" xfId="4703" xr:uid="{00000000-0005-0000-0000-0000E9100000}"/>
    <cellStyle name="Normal 2 4 7 2 7 2" xfId="13153" xr:uid="{D849EEE1-FD52-40F9-A0F3-9AAB4F8819AC}"/>
    <cellStyle name="Normal 2 4 7 2 7 3" xfId="21600" xr:uid="{BAADBE5B-820F-420C-A78E-F0C4975548E4}"/>
    <cellStyle name="Normal 2 4 7 2 7 4" xfId="30047" xr:uid="{BBC28763-CC38-4946-AE87-DCDEC47265E7}"/>
    <cellStyle name="Normal 2 4 7 2 8" xfId="8935" xr:uid="{3723C77E-DF6B-45AD-A55F-DEF9ADCF1DA3}"/>
    <cellStyle name="Normal 2 4 7 2 9" xfId="17383" xr:uid="{9DA5C35A-7CC4-42D8-A6D7-8A2D623ACDB2}"/>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3475C43C-75C1-42E6-ABAA-E1ABBA89ED8C}"/>
    <cellStyle name="Normal 2 4 7 3 2 2 3" xfId="24158" xr:uid="{18674FE7-C666-41F6-925B-91ABA59F354B}"/>
    <cellStyle name="Normal 2 4 7 3 2 2 4" xfId="32605" xr:uid="{84601A13-3598-48C2-9A3F-10B747B92D58}"/>
    <cellStyle name="Normal 2 4 7 3 2 3" xfId="11493" xr:uid="{AA768094-0EAB-4621-B20A-0BBD22080B93}"/>
    <cellStyle name="Normal 2 4 7 3 2 4" xfId="19941" xr:uid="{1DC6F1F9-D05C-45FB-8E24-91740BB01C08}"/>
    <cellStyle name="Normal 2 4 7 3 2 5" xfId="28388" xr:uid="{7C1B8B7D-652E-4513-90C5-F0EAA8BDC747}"/>
    <cellStyle name="Normal 2 4 7 3 3" xfId="5116" xr:uid="{00000000-0005-0000-0000-0000ED100000}"/>
    <cellStyle name="Normal 2 4 7 3 3 2" xfId="13566" xr:uid="{3C3F426A-CC4E-444C-8C47-755A942652D7}"/>
    <cellStyle name="Normal 2 4 7 3 3 3" xfId="22013" xr:uid="{E4E2A054-E019-41B2-A029-7C966B1EEFB9}"/>
    <cellStyle name="Normal 2 4 7 3 3 4" xfId="30460" xr:uid="{FBAA0823-DFCF-4DBF-889C-159772FD4B52}"/>
    <cellStyle name="Normal 2 4 7 3 4" xfId="9348" xr:uid="{3B1CC3A7-703F-4E69-8D50-DFC311D3F0FB}"/>
    <cellStyle name="Normal 2 4 7 3 5" xfId="17796" xr:uid="{6B5B67DF-8336-4401-AA09-363D8AF2A33B}"/>
    <cellStyle name="Normal 2 4 7 3 6" xfId="26243" xr:uid="{B44B0523-CFE8-4674-9A55-EB4C684714FF}"/>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A8FA014D-9710-41E3-8ED8-FA36320A93BD}"/>
    <cellStyle name="Normal 2 4 7 4 2 2 3" xfId="24571" xr:uid="{5172217A-E034-4F97-8477-6611A0B0B415}"/>
    <cellStyle name="Normal 2 4 7 4 2 2 4" xfId="33018" xr:uid="{854C0819-C8EF-4DC0-8259-91DA359435CB}"/>
    <cellStyle name="Normal 2 4 7 4 2 3" xfId="11906" xr:uid="{FFBC391E-7A6B-414C-B136-CEDECA3AC22D}"/>
    <cellStyle name="Normal 2 4 7 4 2 4" xfId="20354" xr:uid="{9758F720-940D-49FC-A68C-7A6305272A58}"/>
    <cellStyle name="Normal 2 4 7 4 2 5" xfId="28801" xr:uid="{64E016ED-FAED-4761-AD5B-14DDA7E02A2C}"/>
    <cellStyle name="Normal 2 4 7 4 3" xfId="5529" xr:uid="{00000000-0005-0000-0000-0000F1100000}"/>
    <cellStyle name="Normal 2 4 7 4 3 2" xfId="13979" xr:uid="{78CE97D4-024A-4810-A147-8C46C31FB8AA}"/>
    <cellStyle name="Normal 2 4 7 4 3 3" xfId="22426" xr:uid="{EE9B5DEB-4221-4B64-A915-847418B94B3B}"/>
    <cellStyle name="Normal 2 4 7 4 3 4" xfId="30873" xr:uid="{1DDC575C-60C5-44A2-9B77-5BC16FB43F4E}"/>
    <cellStyle name="Normal 2 4 7 4 4" xfId="9761" xr:uid="{283B790A-0CE6-4F6D-9997-5A184A7D111A}"/>
    <cellStyle name="Normal 2 4 7 4 5" xfId="18209" xr:uid="{5A41A5DE-DA3F-4E3B-B3D3-2646669DFF4B}"/>
    <cellStyle name="Normal 2 4 7 4 6" xfId="26656" xr:uid="{FF1616E4-29DF-4E2E-91AC-8A5BB73E3CC4}"/>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1F2B7810-FEF5-4983-9FCE-6E970B15BE8E}"/>
    <cellStyle name="Normal 2 4 7 5 2 2 3" xfId="24984" xr:uid="{CEC5F15C-F928-4A46-A214-BA3A0CA71834}"/>
    <cellStyle name="Normal 2 4 7 5 2 2 4" xfId="33431" xr:uid="{B407400A-232A-4543-87D2-F788B90BEFEB}"/>
    <cellStyle name="Normal 2 4 7 5 2 3" xfId="12319" xr:uid="{2D53E826-FD33-4F21-9F28-639C5C9EF1E0}"/>
    <cellStyle name="Normal 2 4 7 5 2 4" xfId="20767" xr:uid="{657B4374-8B4B-45DD-AB0E-BB7B383A2C28}"/>
    <cellStyle name="Normal 2 4 7 5 2 5" xfId="29214" xr:uid="{7E676425-26C6-4D97-98B0-35CC1C597D8B}"/>
    <cellStyle name="Normal 2 4 7 5 3" xfId="5942" xr:uid="{00000000-0005-0000-0000-0000F5100000}"/>
    <cellStyle name="Normal 2 4 7 5 3 2" xfId="14392" xr:uid="{CAFE034E-BC06-4E0E-BA1C-E3B4A8312F50}"/>
    <cellStyle name="Normal 2 4 7 5 3 3" xfId="22839" xr:uid="{28D4CF8B-F9AB-4DEB-A846-55F4695867FA}"/>
    <cellStyle name="Normal 2 4 7 5 3 4" xfId="31286" xr:uid="{7DFBFD9F-4A37-4040-A60C-E85FD2F6E576}"/>
    <cellStyle name="Normal 2 4 7 5 4" xfId="10174" xr:uid="{4F4B08A9-78C6-48E4-A4AA-8D0AA54FD2A2}"/>
    <cellStyle name="Normal 2 4 7 5 5" xfId="18622" xr:uid="{331DDF09-CF12-49F6-AA7B-0E69B07657ED}"/>
    <cellStyle name="Normal 2 4 7 5 6" xfId="27069" xr:uid="{93515732-1D2C-49D1-9421-0D36626D9BE5}"/>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0AC4A4AB-1E03-4305-841E-44F7A880F990}"/>
    <cellStyle name="Normal 2 4 7 6 2 2 3" xfId="25397" xr:uid="{8750BD29-1D98-44C7-A3B6-C5727067B7B5}"/>
    <cellStyle name="Normal 2 4 7 6 2 2 4" xfId="33844" xr:uid="{8DCEE20A-F7CE-42D6-8001-5F38CDFC9A7B}"/>
    <cellStyle name="Normal 2 4 7 6 2 3" xfId="12732" xr:uid="{6605C83F-B467-4544-B2CD-44308E445EC7}"/>
    <cellStyle name="Normal 2 4 7 6 2 4" xfId="21180" xr:uid="{84404F6D-DC73-4DC0-BFE5-CA60B7A19E5F}"/>
    <cellStyle name="Normal 2 4 7 6 2 5" xfId="29627" xr:uid="{D0FFA9E3-BA73-4DE7-B1CF-EB84D1A777E2}"/>
    <cellStyle name="Normal 2 4 7 6 3" xfId="6355" xr:uid="{00000000-0005-0000-0000-0000F9100000}"/>
    <cellStyle name="Normal 2 4 7 6 3 2" xfId="14805" xr:uid="{93D48294-361D-4AA3-B0BE-C0F351A13AB3}"/>
    <cellStyle name="Normal 2 4 7 6 3 3" xfId="23252" xr:uid="{2B1379E7-A08A-420C-9439-F5691BB028A0}"/>
    <cellStyle name="Normal 2 4 7 6 3 4" xfId="31699" xr:uid="{E3D6C716-FBC2-4F03-9C79-5F32FCA878B3}"/>
    <cellStyle name="Normal 2 4 7 6 4" xfId="10587" xr:uid="{024685C1-9E5D-44E0-80E1-4AD319950739}"/>
    <cellStyle name="Normal 2 4 7 6 5" xfId="19035" xr:uid="{8CABFAED-FB86-466D-812A-7F41E4F0B431}"/>
    <cellStyle name="Normal 2 4 7 6 6" xfId="27482" xr:uid="{F4E9A560-1401-481E-A707-3CF585918401}"/>
    <cellStyle name="Normal 2 4 7 7" xfId="2485" xr:uid="{00000000-0005-0000-0000-0000FA100000}"/>
    <cellStyle name="Normal 2 4 7 7 2" xfId="6768" xr:uid="{00000000-0005-0000-0000-0000FB100000}"/>
    <cellStyle name="Normal 2 4 7 7 2 2" xfId="15218" xr:uid="{C7703021-083D-4912-98BF-110C59DFE481}"/>
    <cellStyle name="Normal 2 4 7 7 2 3" xfId="23665" xr:uid="{71AF1EDC-C995-4D2C-9FB3-67F2160CF343}"/>
    <cellStyle name="Normal 2 4 7 7 2 4" xfId="32112" xr:uid="{A422D94C-53E5-47DB-B436-D8B8D00B6593}"/>
    <cellStyle name="Normal 2 4 7 7 3" xfId="11000" xr:uid="{A023DA2C-B828-4BB0-AE6F-5AA0C9E0EE16}"/>
    <cellStyle name="Normal 2 4 7 7 4" xfId="19448" xr:uid="{3BECD689-6D91-4A30-B06F-EB090008A907}"/>
    <cellStyle name="Normal 2 4 7 7 5" xfId="27895" xr:uid="{3754529E-0116-4B97-AF3A-AC821919B44A}"/>
    <cellStyle name="Normal 2 4 7 8" xfId="4702" xr:uid="{00000000-0005-0000-0000-0000FC100000}"/>
    <cellStyle name="Normal 2 4 7 8 2" xfId="13152" xr:uid="{3CADD067-7B79-4DF0-8707-BA703943BD3A}"/>
    <cellStyle name="Normal 2 4 7 8 3" xfId="21599" xr:uid="{FF873EEE-2AB3-49EC-ADE9-F8C066CDBE11}"/>
    <cellStyle name="Normal 2 4 7 8 4" xfId="30046" xr:uid="{4F77857D-0988-4840-82A0-11992C281F2E}"/>
    <cellStyle name="Normal 2 4 7 9" xfId="8934" xr:uid="{04EB9086-0D4E-459A-85A7-C4E4DD64901A}"/>
    <cellStyle name="Normal 2 4 8" xfId="314" xr:uid="{00000000-0005-0000-0000-0000FD100000}"/>
    <cellStyle name="Normal 2 4 8 10" xfId="25831" xr:uid="{5D90F17D-6785-408D-9334-0100032897A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64A34CAD-EEBE-44AD-9980-37146748B3F4}"/>
    <cellStyle name="Normal 2 4 8 2 2 2 3" xfId="24160" xr:uid="{26C936CA-BDC3-44DC-BC8E-8194CEC231CE}"/>
    <cellStyle name="Normal 2 4 8 2 2 2 4" xfId="32607" xr:uid="{70166E73-1F64-40D5-B26B-1D20A29A2888}"/>
    <cellStyle name="Normal 2 4 8 2 2 3" xfId="11495" xr:uid="{E6A30FCD-DB02-4D1D-8AEC-B72DF6DA5E67}"/>
    <cellStyle name="Normal 2 4 8 2 2 4" xfId="19943" xr:uid="{1D39B4B0-4FF3-4A32-9C66-A5901D022CD8}"/>
    <cellStyle name="Normal 2 4 8 2 2 5" xfId="28390" xr:uid="{C83DB834-008F-46BC-97DD-29780FE75287}"/>
    <cellStyle name="Normal 2 4 8 2 3" xfId="5118" xr:uid="{00000000-0005-0000-0000-000001110000}"/>
    <cellStyle name="Normal 2 4 8 2 3 2" xfId="13568" xr:uid="{05389F1D-6E36-4C4E-852E-6C680D4D15FE}"/>
    <cellStyle name="Normal 2 4 8 2 3 3" xfId="22015" xr:uid="{753A03A3-DC8C-4A4A-B4FE-821DBEAF49F6}"/>
    <cellStyle name="Normal 2 4 8 2 3 4" xfId="30462" xr:uid="{48800F27-EAF9-43B8-AE81-9CC009423AAA}"/>
    <cellStyle name="Normal 2 4 8 2 4" xfId="9350" xr:uid="{3AF6BDD6-945F-49AA-A65B-B1A657EA054C}"/>
    <cellStyle name="Normal 2 4 8 2 5" xfId="17798" xr:uid="{8BD4C511-4AD4-4861-83B4-F51DD818682D}"/>
    <cellStyle name="Normal 2 4 8 2 6" xfId="26245" xr:uid="{E5F0833E-B211-4D89-A828-C377EBCABE9D}"/>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A0BB7154-46CE-49CB-800A-47F0DD4907E9}"/>
    <cellStyle name="Normal 2 4 8 3 2 2 3" xfId="24573" xr:uid="{A71EA3C7-E267-451B-B0CA-04CBA09A93E9}"/>
    <cellStyle name="Normal 2 4 8 3 2 2 4" xfId="33020" xr:uid="{A84D3976-1C8D-4C66-B4CC-13DC4AB04F0E}"/>
    <cellStyle name="Normal 2 4 8 3 2 3" xfId="11908" xr:uid="{4D095925-5F0E-404F-8791-5653640AD7BD}"/>
    <cellStyle name="Normal 2 4 8 3 2 4" xfId="20356" xr:uid="{3F6D2180-CB59-49C5-BEC1-DA55E2915905}"/>
    <cellStyle name="Normal 2 4 8 3 2 5" xfId="28803" xr:uid="{1DE04D65-29E7-437F-9AB2-6E1A11E79828}"/>
    <cellStyle name="Normal 2 4 8 3 3" xfId="5531" xr:uid="{00000000-0005-0000-0000-000005110000}"/>
    <cellStyle name="Normal 2 4 8 3 3 2" xfId="13981" xr:uid="{C810B1D9-55B6-4222-A649-6175FA8AAF5D}"/>
    <cellStyle name="Normal 2 4 8 3 3 3" xfId="22428" xr:uid="{70EFE20F-2688-45C5-875B-43E8713DC566}"/>
    <cellStyle name="Normal 2 4 8 3 3 4" xfId="30875" xr:uid="{15B4989C-03BE-4E41-A76E-FAB313E52349}"/>
    <cellStyle name="Normal 2 4 8 3 4" xfId="9763" xr:uid="{8336B149-6DA9-4FAE-87B9-FE3CA9EB23A7}"/>
    <cellStyle name="Normal 2 4 8 3 5" xfId="18211" xr:uid="{0753BE5E-7CB0-469E-AF26-0EAFE82A60FA}"/>
    <cellStyle name="Normal 2 4 8 3 6" xfId="26658" xr:uid="{2158DE34-CD82-4EED-8060-B0C1914C4F98}"/>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139EA5D1-EFF1-4CA9-AAF2-A322B40FFF91}"/>
    <cellStyle name="Normal 2 4 8 4 2 2 3" xfId="24986" xr:uid="{C13032A0-CA76-4B2A-BF2C-D70B478C4ECF}"/>
    <cellStyle name="Normal 2 4 8 4 2 2 4" xfId="33433" xr:uid="{7F1D6444-4E24-4103-A7FC-12694D980447}"/>
    <cellStyle name="Normal 2 4 8 4 2 3" xfId="12321" xr:uid="{2972B60B-67A6-40AE-9239-51BF1ACDC234}"/>
    <cellStyle name="Normal 2 4 8 4 2 4" xfId="20769" xr:uid="{2AB24451-F95F-4713-B2F5-DA932C20711B}"/>
    <cellStyle name="Normal 2 4 8 4 2 5" xfId="29216" xr:uid="{B07214C3-11C4-4346-9CFB-7A8252854C0A}"/>
    <cellStyle name="Normal 2 4 8 4 3" xfId="5944" xr:uid="{00000000-0005-0000-0000-000009110000}"/>
    <cellStyle name="Normal 2 4 8 4 3 2" xfId="14394" xr:uid="{7AD2C821-96A3-4C38-A729-9B30811FC9D3}"/>
    <cellStyle name="Normal 2 4 8 4 3 3" xfId="22841" xr:uid="{A5A18B8A-92AD-4E30-B440-D4A2F8BF6E76}"/>
    <cellStyle name="Normal 2 4 8 4 3 4" xfId="31288" xr:uid="{66D5714A-D2A7-4768-BD71-9B934F1AE9FA}"/>
    <cellStyle name="Normal 2 4 8 4 4" xfId="10176" xr:uid="{6C490D8C-6B4E-4CCE-96DE-D6AA2457FB80}"/>
    <cellStyle name="Normal 2 4 8 4 5" xfId="18624" xr:uid="{E0FE10E5-372B-41C5-849A-DDB2612E8331}"/>
    <cellStyle name="Normal 2 4 8 4 6" xfId="27071" xr:uid="{6A2B4BE0-3F94-4168-9D14-538614AF240A}"/>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6BF61B50-4ACC-46C2-B1B3-FA6B786B7B0A}"/>
    <cellStyle name="Normal 2 4 8 5 2 2 3" xfId="25399" xr:uid="{B09DC892-D589-4EC7-BC9B-FFC4C5745514}"/>
    <cellStyle name="Normal 2 4 8 5 2 2 4" xfId="33846" xr:uid="{25244D5C-82C7-47EC-815E-BF0EEBDE8A29}"/>
    <cellStyle name="Normal 2 4 8 5 2 3" xfId="12734" xr:uid="{33D57E26-3297-4AEB-B42D-AD4559CD54E5}"/>
    <cellStyle name="Normal 2 4 8 5 2 4" xfId="21182" xr:uid="{44416A36-68DE-4CCA-9BE4-359982B9709E}"/>
    <cellStyle name="Normal 2 4 8 5 2 5" xfId="29629" xr:uid="{ACDFC295-6465-40EF-81A0-B4C376AD7339}"/>
    <cellStyle name="Normal 2 4 8 5 3" xfId="6357" xr:uid="{00000000-0005-0000-0000-00000D110000}"/>
    <cellStyle name="Normal 2 4 8 5 3 2" xfId="14807" xr:uid="{E734EA15-AE05-494B-BA97-B80C13ED5DFD}"/>
    <cellStyle name="Normal 2 4 8 5 3 3" xfId="23254" xr:uid="{8E16FD90-A51A-4EC9-A46A-49B72751B9EB}"/>
    <cellStyle name="Normal 2 4 8 5 3 4" xfId="31701" xr:uid="{BEB43EE5-66EF-4EBB-8E93-467C7E95BAF8}"/>
    <cellStyle name="Normal 2 4 8 5 4" xfId="10589" xr:uid="{0EC812DB-E5DF-45A9-82B4-F1B9E505AFB6}"/>
    <cellStyle name="Normal 2 4 8 5 5" xfId="19037" xr:uid="{F22D455F-8019-417A-8D5C-60AD643F4F2B}"/>
    <cellStyle name="Normal 2 4 8 5 6" xfId="27484" xr:uid="{544CC35B-540F-4F71-8230-DA90E4F87AFF}"/>
    <cellStyle name="Normal 2 4 8 6" xfId="2487" xr:uid="{00000000-0005-0000-0000-00000E110000}"/>
    <cellStyle name="Normal 2 4 8 6 2" xfId="6770" xr:uid="{00000000-0005-0000-0000-00000F110000}"/>
    <cellStyle name="Normal 2 4 8 6 2 2" xfId="15220" xr:uid="{1A210610-25A1-4192-810F-BDEB620A2BF1}"/>
    <cellStyle name="Normal 2 4 8 6 2 3" xfId="23667" xr:uid="{DFA988B0-1CA0-447A-8565-1EF5298D1251}"/>
    <cellStyle name="Normal 2 4 8 6 2 4" xfId="32114" xr:uid="{C8223236-7906-4C31-BBE4-9D10BF1725E5}"/>
    <cellStyle name="Normal 2 4 8 6 3" xfId="11002" xr:uid="{B5D6574C-79AF-472F-B5CE-A45AC1ED89BD}"/>
    <cellStyle name="Normal 2 4 8 6 4" xfId="19450" xr:uid="{78EA4514-E5E1-46EF-850C-56942468501D}"/>
    <cellStyle name="Normal 2 4 8 6 5" xfId="27897" xr:uid="{F0532491-F13E-48BF-A48E-EE7E384F1CFB}"/>
    <cellStyle name="Normal 2 4 8 7" xfId="4704" xr:uid="{00000000-0005-0000-0000-000010110000}"/>
    <cellStyle name="Normal 2 4 8 7 2" xfId="13154" xr:uid="{B10E4AEF-805B-474E-B03F-BB309C63A536}"/>
    <cellStyle name="Normal 2 4 8 7 3" xfId="21601" xr:uid="{9C3E23BD-5A95-4CF2-9F89-357184828526}"/>
    <cellStyle name="Normal 2 4 8 7 4" xfId="30048" xr:uid="{8979F09A-F883-4508-BF3F-1C639FB3AFB9}"/>
    <cellStyle name="Normal 2 4 8 8" xfId="8936" xr:uid="{1AB1F0BB-3726-42BE-9719-ECE232853C10}"/>
    <cellStyle name="Normal 2 4 8 9" xfId="17384" xr:uid="{EEE95A81-42CD-4581-A9FE-7EAE72B0A8DE}"/>
    <cellStyle name="Normal 2 5" xfId="315" xr:uid="{00000000-0005-0000-0000-000011110000}"/>
    <cellStyle name="Normal 2 5 10" xfId="4705" xr:uid="{00000000-0005-0000-0000-000012110000}"/>
    <cellStyle name="Normal 2 5 10 2" xfId="13155" xr:uid="{2617B22B-68EF-4312-9710-ABED4A96B35A}"/>
    <cellStyle name="Normal 2 5 10 3" xfId="21602" xr:uid="{24821B00-64AB-40A1-B274-6C6F7BA72F79}"/>
    <cellStyle name="Normal 2 5 10 4" xfId="30049" xr:uid="{D32B8D28-AE61-4928-B244-CB448404705A}"/>
    <cellStyle name="Normal 2 5 11" xfId="8937" xr:uid="{97D4919A-1A0E-4086-AEB8-E4CE5622D27E}"/>
    <cellStyle name="Normal 2 5 12" xfId="17385" xr:uid="{54E6A493-80D4-415E-AB0D-865466B11804}"/>
    <cellStyle name="Normal 2 5 13" xfId="25832" xr:uid="{CAA7E8DD-6C66-4C73-B4CF-36AF91788755}"/>
    <cellStyle name="Normal 2 5 2" xfId="316" xr:uid="{00000000-0005-0000-0000-000013110000}"/>
    <cellStyle name="Normal 2 5 3" xfId="317" xr:uid="{00000000-0005-0000-0000-000014110000}"/>
    <cellStyle name="Normal 2 5 4" xfId="318" xr:uid="{00000000-0005-0000-0000-000015110000}"/>
    <cellStyle name="Normal 2 5 4 10" xfId="8938" xr:uid="{86C7CA6F-C92D-4F3A-A95E-5FA07FFA1C3F}"/>
    <cellStyle name="Normal 2 5 4 11" xfId="17386" xr:uid="{B038D0E6-CC87-4873-ADCA-37003F4B464A}"/>
    <cellStyle name="Normal 2 5 4 12" xfId="25833" xr:uid="{025AE942-CD70-4A34-907C-E5EE8003BF2A}"/>
    <cellStyle name="Normal 2 5 4 2" xfId="319" xr:uid="{00000000-0005-0000-0000-000016110000}"/>
    <cellStyle name="Normal 2 5 4 2 10" xfId="17387" xr:uid="{1E0529E0-F558-4869-9B22-09F14E6556B4}"/>
    <cellStyle name="Normal 2 5 4 2 11" xfId="25834" xr:uid="{838D551C-2E24-473D-A52E-BE16F5A813A0}"/>
    <cellStyle name="Normal 2 5 4 2 2" xfId="320" xr:uid="{00000000-0005-0000-0000-000017110000}"/>
    <cellStyle name="Normal 2 5 4 2 2 10" xfId="25835" xr:uid="{02A078E7-C723-442C-BE5F-21AABD449321}"/>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C38C89A6-C851-4138-B5A8-9A6F386A9DF5}"/>
    <cellStyle name="Normal 2 5 4 2 2 2 2 2 3" xfId="24164" xr:uid="{DB385388-0561-4BDF-B6C6-6E32A195B434}"/>
    <cellStyle name="Normal 2 5 4 2 2 2 2 2 4" xfId="32611" xr:uid="{09C6F51B-B30C-42A9-A3D0-035E67D310C4}"/>
    <cellStyle name="Normal 2 5 4 2 2 2 2 3" xfId="11499" xr:uid="{69A3DBF7-2F8D-4304-9780-0C8845A5CE7B}"/>
    <cellStyle name="Normal 2 5 4 2 2 2 2 4" xfId="19947" xr:uid="{25BF8B13-9003-4B4F-8ACD-480B8DB278DD}"/>
    <cellStyle name="Normal 2 5 4 2 2 2 2 5" xfId="28394" xr:uid="{D124DC77-F2EF-4AF1-B639-34A08E0283D5}"/>
    <cellStyle name="Normal 2 5 4 2 2 2 3" xfId="5122" xr:uid="{00000000-0005-0000-0000-00001B110000}"/>
    <cellStyle name="Normal 2 5 4 2 2 2 3 2" xfId="13572" xr:uid="{C52951DE-B327-4FAF-A356-577ABDF0A630}"/>
    <cellStyle name="Normal 2 5 4 2 2 2 3 3" xfId="22019" xr:uid="{C03E6A5D-B943-4621-AEB0-4178CF8F6C0F}"/>
    <cellStyle name="Normal 2 5 4 2 2 2 3 4" xfId="30466" xr:uid="{F29E272E-2F94-4729-A737-521118BAD81F}"/>
    <cellStyle name="Normal 2 5 4 2 2 2 4" xfId="9354" xr:uid="{833DC4C7-BC0E-4E55-8746-2EDEB329A149}"/>
    <cellStyle name="Normal 2 5 4 2 2 2 5" xfId="17802" xr:uid="{68A9EBA0-234E-4001-AC6F-3108880B61CF}"/>
    <cellStyle name="Normal 2 5 4 2 2 2 6" xfId="26249" xr:uid="{8D6B99E7-3F26-4397-AA78-7D0703068C3C}"/>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9F54B8D1-7D28-4C6D-85C1-A7F5896B54C9}"/>
    <cellStyle name="Normal 2 5 4 2 2 3 2 2 3" xfId="24577" xr:uid="{B73BD279-4931-4BEC-B468-CC47EA5905A8}"/>
    <cellStyle name="Normal 2 5 4 2 2 3 2 2 4" xfId="33024" xr:uid="{D30B2156-8427-4AF9-BA66-3419C4BF473B}"/>
    <cellStyle name="Normal 2 5 4 2 2 3 2 3" xfId="11912" xr:uid="{CC9F34DA-2B20-4024-BCF4-2B7AF42D0889}"/>
    <cellStyle name="Normal 2 5 4 2 2 3 2 4" xfId="20360" xr:uid="{AB7F437A-8FED-482B-9306-2F00A26A7871}"/>
    <cellStyle name="Normal 2 5 4 2 2 3 2 5" xfId="28807" xr:uid="{78CCF6DC-F5F6-473F-BA63-B41581085D5B}"/>
    <cellStyle name="Normal 2 5 4 2 2 3 3" xfId="5535" xr:uid="{00000000-0005-0000-0000-00001F110000}"/>
    <cellStyle name="Normal 2 5 4 2 2 3 3 2" xfId="13985" xr:uid="{5A889C90-313B-4D66-AF18-AE8DA21D3898}"/>
    <cellStyle name="Normal 2 5 4 2 2 3 3 3" xfId="22432" xr:uid="{111A1E09-735A-4500-8243-705BB22EA037}"/>
    <cellStyle name="Normal 2 5 4 2 2 3 3 4" xfId="30879" xr:uid="{BE0B5F8F-D8CB-41CB-9079-EA934F0F13FC}"/>
    <cellStyle name="Normal 2 5 4 2 2 3 4" xfId="9767" xr:uid="{698A56C1-80D4-4D44-994B-3985E1520241}"/>
    <cellStyle name="Normal 2 5 4 2 2 3 5" xfId="18215" xr:uid="{354E3DD1-70AB-4A3C-A495-721A44E249C6}"/>
    <cellStyle name="Normal 2 5 4 2 2 3 6" xfId="26662" xr:uid="{19CA64A9-B1EE-4307-9919-3CA7B2E9B1A9}"/>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E93B5618-5412-44D7-A4D2-D85AFE911AF7}"/>
    <cellStyle name="Normal 2 5 4 2 2 4 2 2 3" xfId="24990" xr:uid="{AA067823-2C5D-41DD-85D0-51368EF48BF9}"/>
    <cellStyle name="Normal 2 5 4 2 2 4 2 2 4" xfId="33437" xr:uid="{02D57380-1EDE-41EC-901D-97412B05CC41}"/>
    <cellStyle name="Normal 2 5 4 2 2 4 2 3" xfId="12325" xr:uid="{359D0C6E-F4A0-4DC7-BB87-7F8535734C1B}"/>
    <cellStyle name="Normal 2 5 4 2 2 4 2 4" xfId="20773" xr:uid="{3625551C-660D-4115-AA02-3D328DA2297B}"/>
    <cellStyle name="Normal 2 5 4 2 2 4 2 5" xfId="29220" xr:uid="{33689450-AD13-403D-A019-FA522DD88150}"/>
    <cellStyle name="Normal 2 5 4 2 2 4 3" xfId="5948" xr:uid="{00000000-0005-0000-0000-000023110000}"/>
    <cellStyle name="Normal 2 5 4 2 2 4 3 2" xfId="14398" xr:uid="{136E3C8E-AE80-4235-8FDF-45E601E03F79}"/>
    <cellStyle name="Normal 2 5 4 2 2 4 3 3" xfId="22845" xr:uid="{40A5BFD6-89D7-4C2E-9600-5F329766D9B5}"/>
    <cellStyle name="Normal 2 5 4 2 2 4 3 4" xfId="31292" xr:uid="{EE4B46AF-CCAE-44BD-844F-46791648F7E3}"/>
    <cellStyle name="Normal 2 5 4 2 2 4 4" xfId="10180" xr:uid="{9480E0FA-4E68-4783-9E7F-6A241A35841B}"/>
    <cellStyle name="Normal 2 5 4 2 2 4 5" xfId="18628" xr:uid="{0691FB82-945F-4F64-9BE4-79FC44DE9311}"/>
    <cellStyle name="Normal 2 5 4 2 2 4 6" xfId="27075" xr:uid="{0800E3E3-9CA3-4CD3-B6DD-6A2BC9F097EE}"/>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F0CB3763-D890-47D5-ABC3-86AC5D67D61F}"/>
    <cellStyle name="Normal 2 5 4 2 2 5 2 2 3" xfId="25403" xr:uid="{93773CC3-9F83-4B49-AC9A-9504208AAA8F}"/>
    <cellStyle name="Normal 2 5 4 2 2 5 2 2 4" xfId="33850" xr:uid="{EF527023-FE9A-481E-933F-86AA77A224B3}"/>
    <cellStyle name="Normal 2 5 4 2 2 5 2 3" xfId="12738" xr:uid="{D9A926E7-7268-4940-B2AD-D38EA09C18C0}"/>
    <cellStyle name="Normal 2 5 4 2 2 5 2 4" xfId="21186" xr:uid="{B4BBA71F-3E0C-4C7C-AE22-D563F7287037}"/>
    <cellStyle name="Normal 2 5 4 2 2 5 2 5" xfId="29633" xr:uid="{3D047B7F-A2D2-4EB5-92B5-E18816D6F825}"/>
    <cellStyle name="Normal 2 5 4 2 2 5 3" xfId="6361" xr:uid="{00000000-0005-0000-0000-000027110000}"/>
    <cellStyle name="Normal 2 5 4 2 2 5 3 2" xfId="14811" xr:uid="{4E8CBEEB-AC81-4372-9A72-CC1552CF661B}"/>
    <cellStyle name="Normal 2 5 4 2 2 5 3 3" xfId="23258" xr:uid="{D78DB2FB-5BB5-4369-8AC8-9EAAEAD3CE17}"/>
    <cellStyle name="Normal 2 5 4 2 2 5 3 4" xfId="31705" xr:uid="{D14E1B1E-83E1-47C6-B601-653C5A3C9663}"/>
    <cellStyle name="Normal 2 5 4 2 2 5 4" xfId="10593" xr:uid="{1608229D-C44C-4496-B613-02D9E75A8FCD}"/>
    <cellStyle name="Normal 2 5 4 2 2 5 5" xfId="19041" xr:uid="{F72132FE-B8B9-4566-9E48-770BC014FA24}"/>
    <cellStyle name="Normal 2 5 4 2 2 5 6" xfId="27488" xr:uid="{E73CB569-F963-4484-8432-66E282964D00}"/>
    <cellStyle name="Normal 2 5 4 2 2 6" xfId="2491" xr:uid="{00000000-0005-0000-0000-000028110000}"/>
    <cellStyle name="Normal 2 5 4 2 2 6 2" xfId="6774" xr:uid="{00000000-0005-0000-0000-000029110000}"/>
    <cellStyle name="Normal 2 5 4 2 2 6 2 2" xfId="15224" xr:uid="{1D61056F-79E6-4B96-9424-46759E3720BB}"/>
    <cellStyle name="Normal 2 5 4 2 2 6 2 3" xfId="23671" xr:uid="{1199E8A2-72F0-4770-B4B1-8CAAEE7DFF80}"/>
    <cellStyle name="Normal 2 5 4 2 2 6 2 4" xfId="32118" xr:uid="{E9271056-8BBC-4BB0-9262-7C04977ACDBE}"/>
    <cellStyle name="Normal 2 5 4 2 2 6 3" xfId="11006" xr:uid="{DF1659AD-A162-419A-A618-D7F092BE4BBB}"/>
    <cellStyle name="Normal 2 5 4 2 2 6 4" xfId="19454" xr:uid="{7E8F4338-8A4D-43AB-B7B6-DADD9675EED6}"/>
    <cellStyle name="Normal 2 5 4 2 2 6 5" xfId="27901" xr:uid="{5937CA37-8C04-4B33-B1AB-360C983B2E4B}"/>
    <cellStyle name="Normal 2 5 4 2 2 7" xfId="4708" xr:uid="{00000000-0005-0000-0000-00002A110000}"/>
    <cellStyle name="Normal 2 5 4 2 2 7 2" xfId="13158" xr:uid="{1B6DCBB2-4E72-4FBB-81F4-0C701092B046}"/>
    <cellStyle name="Normal 2 5 4 2 2 7 3" xfId="21605" xr:uid="{13C23A3A-5CE4-4131-8D37-661F251BCE27}"/>
    <cellStyle name="Normal 2 5 4 2 2 7 4" xfId="30052" xr:uid="{6EF10CF5-A9A7-473E-9125-8F30C7794351}"/>
    <cellStyle name="Normal 2 5 4 2 2 8" xfId="8940" xr:uid="{A62683FC-9538-4E43-9CF9-C2AEED7DEFBC}"/>
    <cellStyle name="Normal 2 5 4 2 2 9" xfId="17388" xr:uid="{DD2510B5-61D8-4868-B4F3-8A2886E080B2}"/>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0DFC1413-FABF-4FDF-95DC-A7788E8E6DC2}"/>
    <cellStyle name="Normal 2 5 4 2 3 2 2 3" xfId="24163" xr:uid="{671348A0-584B-46E3-922D-84411E13F0CA}"/>
    <cellStyle name="Normal 2 5 4 2 3 2 2 4" xfId="32610" xr:uid="{ADD0B7ED-E030-4FA6-8110-815EA0216A5F}"/>
    <cellStyle name="Normal 2 5 4 2 3 2 3" xfId="11498" xr:uid="{423963AD-BBBD-41B5-A383-445A95379CE7}"/>
    <cellStyle name="Normal 2 5 4 2 3 2 4" xfId="19946" xr:uid="{001C8A75-3598-441E-98D1-3F7D45CA37FB}"/>
    <cellStyle name="Normal 2 5 4 2 3 2 5" xfId="28393" xr:uid="{5F5AFB2C-E8A6-4183-98F3-749CE488149A}"/>
    <cellStyle name="Normal 2 5 4 2 3 3" xfId="5121" xr:uid="{00000000-0005-0000-0000-00002E110000}"/>
    <cellStyle name="Normal 2 5 4 2 3 3 2" xfId="13571" xr:uid="{404E2717-2E9E-4854-9155-5AEB86877DC0}"/>
    <cellStyle name="Normal 2 5 4 2 3 3 3" xfId="22018" xr:uid="{31C2BFDF-7C7A-49E1-AAE2-C06B8F483EF2}"/>
    <cellStyle name="Normal 2 5 4 2 3 3 4" xfId="30465" xr:uid="{ACA827C8-45EA-4328-8715-3381B0707ACB}"/>
    <cellStyle name="Normal 2 5 4 2 3 4" xfId="9353" xr:uid="{A9116B86-C9C2-4A04-A764-31E64A5E9BDD}"/>
    <cellStyle name="Normal 2 5 4 2 3 5" xfId="17801" xr:uid="{AA62F0B5-51B1-4C0E-A663-9E344A9A25F1}"/>
    <cellStyle name="Normal 2 5 4 2 3 6" xfId="26248" xr:uid="{CB37296D-98D1-42AF-9EB4-6CA92D850C93}"/>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85849EAF-6EBC-49A4-9800-42DEED098E08}"/>
    <cellStyle name="Normal 2 5 4 2 4 2 2 3" xfId="24576" xr:uid="{88B5760E-6A78-44DB-A262-A7CD047A4B61}"/>
    <cellStyle name="Normal 2 5 4 2 4 2 2 4" xfId="33023" xr:uid="{BB171F47-F983-46A8-9C8B-BB1C86FA78C5}"/>
    <cellStyle name="Normal 2 5 4 2 4 2 3" xfId="11911" xr:uid="{F43B0E2C-EF1C-44EA-9A7B-DA8A161CF026}"/>
    <cellStyle name="Normal 2 5 4 2 4 2 4" xfId="20359" xr:uid="{12C08871-4F65-4EF6-8105-A64A16FC509C}"/>
    <cellStyle name="Normal 2 5 4 2 4 2 5" xfId="28806" xr:uid="{91BE041B-D2D2-482A-AAA0-F5F6B71E4EBF}"/>
    <cellStyle name="Normal 2 5 4 2 4 3" xfId="5534" xr:uid="{00000000-0005-0000-0000-000032110000}"/>
    <cellStyle name="Normal 2 5 4 2 4 3 2" xfId="13984" xr:uid="{53D47E30-420B-47EC-99E7-25F1C3DDE723}"/>
    <cellStyle name="Normal 2 5 4 2 4 3 3" xfId="22431" xr:uid="{3465E29C-F9FD-43E7-864B-B28485B1DC09}"/>
    <cellStyle name="Normal 2 5 4 2 4 3 4" xfId="30878" xr:uid="{5993ACC5-3848-4D88-932D-F3D2C9EE3A2A}"/>
    <cellStyle name="Normal 2 5 4 2 4 4" xfId="9766" xr:uid="{18E0B1C6-DD8F-4FD7-9FCB-06090B2DBF31}"/>
    <cellStyle name="Normal 2 5 4 2 4 5" xfId="18214" xr:uid="{9DBEE74D-1822-4066-9FA3-B62AD97F9F44}"/>
    <cellStyle name="Normal 2 5 4 2 4 6" xfId="26661" xr:uid="{EC612C31-223C-4DD6-9D3A-C5729D0239B9}"/>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21FB3322-70C7-4C18-AA75-C7A494AA5203}"/>
    <cellStyle name="Normal 2 5 4 2 5 2 2 3" xfId="24989" xr:uid="{6AACC85A-0622-4B05-B21B-C87DB9E255ED}"/>
    <cellStyle name="Normal 2 5 4 2 5 2 2 4" xfId="33436" xr:uid="{CE5835DE-52DE-49E2-B161-1440E366B22B}"/>
    <cellStyle name="Normal 2 5 4 2 5 2 3" xfId="12324" xr:uid="{6BE2BFE9-A1D3-42B6-A304-C2E954586655}"/>
    <cellStyle name="Normal 2 5 4 2 5 2 4" xfId="20772" xr:uid="{68DB623B-9A08-44BA-A2DA-2D7AEA9C8C60}"/>
    <cellStyle name="Normal 2 5 4 2 5 2 5" xfId="29219" xr:uid="{592625DF-E02E-457C-812F-FFFFADE643F0}"/>
    <cellStyle name="Normal 2 5 4 2 5 3" xfId="5947" xr:uid="{00000000-0005-0000-0000-000036110000}"/>
    <cellStyle name="Normal 2 5 4 2 5 3 2" xfId="14397" xr:uid="{4C5D0383-E472-4034-B965-8CD8B9C785CA}"/>
    <cellStyle name="Normal 2 5 4 2 5 3 3" xfId="22844" xr:uid="{59D6049B-0CF9-48B8-AABE-138B7AAD123A}"/>
    <cellStyle name="Normal 2 5 4 2 5 3 4" xfId="31291" xr:uid="{9E76E565-849E-47C2-ACF7-6DC4A1F6FD2C}"/>
    <cellStyle name="Normal 2 5 4 2 5 4" xfId="10179" xr:uid="{2DCB88C6-9E14-4487-895A-65BC1BC41732}"/>
    <cellStyle name="Normal 2 5 4 2 5 5" xfId="18627" xr:uid="{41F940C3-AEDB-46DA-BCF5-6BE2C4C6978C}"/>
    <cellStyle name="Normal 2 5 4 2 5 6" xfId="27074" xr:uid="{AFD7B2EF-F28C-42F4-9C35-0B36B9316FCE}"/>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31D2A6F2-966A-4645-8D3D-865A415DE6F4}"/>
    <cellStyle name="Normal 2 5 4 2 6 2 2 3" xfId="25402" xr:uid="{15160267-724E-46DD-A909-E144BC44BD9E}"/>
    <cellStyle name="Normal 2 5 4 2 6 2 2 4" xfId="33849" xr:uid="{A9519B1E-96B4-4847-9833-0683D55608C3}"/>
    <cellStyle name="Normal 2 5 4 2 6 2 3" xfId="12737" xr:uid="{10199C65-8386-46EB-B518-4685E3F493DD}"/>
    <cellStyle name="Normal 2 5 4 2 6 2 4" xfId="21185" xr:uid="{B5FF577D-CBBA-4F43-AB05-DE34F0D6193D}"/>
    <cellStyle name="Normal 2 5 4 2 6 2 5" xfId="29632" xr:uid="{12D48490-0C45-44A9-B9F5-0BDB94A798A7}"/>
    <cellStyle name="Normal 2 5 4 2 6 3" xfId="6360" xr:uid="{00000000-0005-0000-0000-00003A110000}"/>
    <cellStyle name="Normal 2 5 4 2 6 3 2" xfId="14810" xr:uid="{8A876D4F-CA0C-4B1B-A40C-EDDBE2883C6F}"/>
    <cellStyle name="Normal 2 5 4 2 6 3 3" xfId="23257" xr:uid="{41B3FD33-D474-42A9-89C5-D6914A517B68}"/>
    <cellStyle name="Normal 2 5 4 2 6 3 4" xfId="31704" xr:uid="{E5E6E134-DC0A-4A32-BAC8-741ECFBBA5E2}"/>
    <cellStyle name="Normal 2 5 4 2 6 4" xfId="10592" xr:uid="{E77EA2D6-D715-4DA8-B2CC-485813250C69}"/>
    <cellStyle name="Normal 2 5 4 2 6 5" xfId="19040" xr:uid="{E3163501-4B9C-4A5C-B61B-9EA38B22BAFC}"/>
    <cellStyle name="Normal 2 5 4 2 6 6" xfId="27487" xr:uid="{2F5CDD5F-8ABF-4956-A1F1-5F441242C0A4}"/>
    <cellStyle name="Normal 2 5 4 2 7" xfId="2490" xr:uid="{00000000-0005-0000-0000-00003B110000}"/>
    <cellStyle name="Normal 2 5 4 2 7 2" xfId="6773" xr:uid="{00000000-0005-0000-0000-00003C110000}"/>
    <cellStyle name="Normal 2 5 4 2 7 2 2" xfId="15223" xr:uid="{FB7D1BF6-5CFB-4E46-97F8-1C2640E87EEA}"/>
    <cellStyle name="Normal 2 5 4 2 7 2 3" xfId="23670" xr:uid="{E5CA04FC-946F-4CDD-A305-27F06E862D3E}"/>
    <cellStyle name="Normal 2 5 4 2 7 2 4" xfId="32117" xr:uid="{90ABAD3E-E571-4919-AF5A-BD67E5530D99}"/>
    <cellStyle name="Normal 2 5 4 2 7 3" xfId="11005" xr:uid="{6A62752A-9266-47B0-9437-2A56189F7763}"/>
    <cellStyle name="Normal 2 5 4 2 7 4" xfId="19453" xr:uid="{4976F65D-8D4C-45D1-BAC0-9006AA17CC80}"/>
    <cellStyle name="Normal 2 5 4 2 7 5" xfId="27900" xr:uid="{F307DD0C-3BE5-4877-9F6E-C47577239CCC}"/>
    <cellStyle name="Normal 2 5 4 2 8" xfId="4707" xr:uid="{00000000-0005-0000-0000-00003D110000}"/>
    <cellStyle name="Normal 2 5 4 2 8 2" xfId="13157" xr:uid="{5908D896-2831-410A-8EB5-FF01CBD45EA2}"/>
    <cellStyle name="Normal 2 5 4 2 8 3" xfId="21604" xr:uid="{AF9F6D9E-D212-46CC-872A-941DFD209C23}"/>
    <cellStyle name="Normal 2 5 4 2 8 4" xfId="30051" xr:uid="{26C55F83-D5F6-4766-BACF-85E0D41CC322}"/>
    <cellStyle name="Normal 2 5 4 2 9" xfId="8939" xr:uid="{7A0854C3-7DA7-4185-BFBC-B97C5D01E316}"/>
    <cellStyle name="Normal 2 5 4 3" xfId="321" xr:uid="{00000000-0005-0000-0000-00003E110000}"/>
    <cellStyle name="Normal 2 5 4 3 10" xfId="25836" xr:uid="{38A8A3CA-B32F-4760-8E5B-19AFDBC858A6}"/>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803106DD-DDD6-4BBE-B5F8-0B2A369AF63C}"/>
    <cellStyle name="Normal 2 5 4 3 2 2 2 3" xfId="24165" xr:uid="{A4363CC4-FC18-49A0-B3E0-792D177C552B}"/>
    <cellStyle name="Normal 2 5 4 3 2 2 2 4" xfId="32612" xr:uid="{C9C521E4-4070-4B00-B512-43DA649C0F27}"/>
    <cellStyle name="Normal 2 5 4 3 2 2 3" xfId="11500" xr:uid="{8A23E21F-D707-496F-AF40-1F3CB7992A62}"/>
    <cellStyle name="Normal 2 5 4 3 2 2 4" xfId="19948" xr:uid="{76DDB53D-7228-4F44-86A5-FF627CC73F61}"/>
    <cellStyle name="Normal 2 5 4 3 2 2 5" xfId="28395" xr:uid="{B162F41C-0D32-4112-BD91-FB2B7C6B277C}"/>
    <cellStyle name="Normal 2 5 4 3 2 3" xfId="5123" xr:uid="{00000000-0005-0000-0000-000042110000}"/>
    <cellStyle name="Normal 2 5 4 3 2 3 2" xfId="13573" xr:uid="{6EC52DAC-FA6F-49BD-AABF-0C7482709CC3}"/>
    <cellStyle name="Normal 2 5 4 3 2 3 3" xfId="22020" xr:uid="{FD6E2C06-BE6E-4C1C-B44E-3ECFE6145DB3}"/>
    <cellStyle name="Normal 2 5 4 3 2 3 4" xfId="30467" xr:uid="{7C01AE27-B7A4-40F3-8B5D-FB0EA460B638}"/>
    <cellStyle name="Normal 2 5 4 3 2 4" xfId="9355" xr:uid="{8B0710CB-082A-4480-B1BC-1C81F6DC0FBC}"/>
    <cellStyle name="Normal 2 5 4 3 2 5" xfId="17803" xr:uid="{8CC246D6-81F1-4C21-9C7F-D6B9328B2D65}"/>
    <cellStyle name="Normal 2 5 4 3 2 6" xfId="26250" xr:uid="{96D5E6E1-2DD3-4807-A6DC-07143FB0A321}"/>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43740445-8367-43F3-9E7D-374E96015165}"/>
    <cellStyle name="Normal 2 5 4 3 3 2 2 3" xfId="24578" xr:uid="{6B81A898-127E-4FB4-A0AE-E749D41CB6AA}"/>
    <cellStyle name="Normal 2 5 4 3 3 2 2 4" xfId="33025" xr:uid="{D935D118-94F6-4744-A0D6-B085486FBEE7}"/>
    <cellStyle name="Normal 2 5 4 3 3 2 3" xfId="11913" xr:uid="{F93548C1-4375-4350-8060-1D126583B28A}"/>
    <cellStyle name="Normal 2 5 4 3 3 2 4" xfId="20361" xr:uid="{DD9FE968-9115-4B1A-9D91-D9397C8EF38C}"/>
    <cellStyle name="Normal 2 5 4 3 3 2 5" xfId="28808" xr:uid="{07A6E253-4160-4BC8-A3BA-0CB2FF27B397}"/>
    <cellStyle name="Normal 2 5 4 3 3 3" xfId="5536" xr:uid="{00000000-0005-0000-0000-000046110000}"/>
    <cellStyle name="Normal 2 5 4 3 3 3 2" xfId="13986" xr:uid="{5EDEDF81-466B-4AD7-944F-052BAC4D8E73}"/>
    <cellStyle name="Normal 2 5 4 3 3 3 3" xfId="22433" xr:uid="{E014C865-018D-4AA0-ADF6-193A7A9CC96F}"/>
    <cellStyle name="Normal 2 5 4 3 3 3 4" xfId="30880" xr:uid="{3438192D-D521-4F99-82C8-2E8069207528}"/>
    <cellStyle name="Normal 2 5 4 3 3 4" xfId="9768" xr:uid="{743AAA90-8E4B-422A-AD3C-50CB69967C80}"/>
    <cellStyle name="Normal 2 5 4 3 3 5" xfId="18216" xr:uid="{B7231F99-E91F-4582-8512-A00B28BED4E2}"/>
    <cellStyle name="Normal 2 5 4 3 3 6" xfId="26663" xr:uid="{D86444D3-0BEE-4778-BF14-14825421B8AB}"/>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1B00B93F-1C2A-4743-A31B-A7925B9A2419}"/>
    <cellStyle name="Normal 2 5 4 3 4 2 2 3" xfId="24991" xr:uid="{AEA8B71B-F7B4-4B85-B11E-BB95CB33800B}"/>
    <cellStyle name="Normal 2 5 4 3 4 2 2 4" xfId="33438" xr:uid="{8870C5E7-54A1-4E79-99AA-C8A73ECDFABA}"/>
    <cellStyle name="Normal 2 5 4 3 4 2 3" xfId="12326" xr:uid="{D81590F6-A506-4884-8FC8-FDEB211CF1B9}"/>
    <cellStyle name="Normal 2 5 4 3 4 2 4" xfId="20774" xr:uid="{78FF6A56-B274-43B9-9CA3-7FA9E8CCD633}"/>
    <cellStyle name="Normal 2 5 4 3 4 2 5" xfId="29221" xr:uid="{EB58648C-4D02-429C-B174-41DBB5863DFC}"/>
    <cellStyle name="Normal 2 5 4 3 4 3" xfId="5949" xr:uid="{00000000-0005-0000-0000-00004A110000}"/>
    <cellStyle name="Normal 2 5 4 3 4 3 2" xfId="14399" xr:uid="{A6C31942-2F0B-41BE-A96C-510A782877FA}"/>
    <cellStyle name="Normal 2 5 4 3 4 3 3" xfId="22846" xr:uid="{A0807CAF-6C3D-4972-85EB-CAC1D5EC261F}"/>
    <cellStyle name="Normal 2 5 4 3 4 3 4" xfId="31293" xr:uid="{BF96D897-18DF-4C0E-85EF-D457F11AC629}"/>
    <cellStyle name="Normal 2 5 4 3 4 4" xfId="10181" xr:uid="{45159878-A15D-4E17-B759-E12F61F69FCC}"/>
    <cellStyle name="Normal 2 5 4 3 4 5" xfId="18629" xr:uid="{6A3D3F67-B2EC-4CBA-BA87-A42403F43EE6}"/>
    <cellStyle name="Normal 2 5 4 3 4 6" xfId="27076" xr:uid="{C2D9C04E-2158-4532-A914-69DA6BE1F804}"/>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1155E3D1-F2FD-4438-9585-200BE5A1B07D}"/>
    <cellStyle name="Normal 2 5 4 3 5 2 2 3" xfId="25404" xr:uid="{9DC56BBB-8F2B-4BCC-AA2C-65538873B01F}"/>
    <cellStyle name="Normal 2 5 4 3 5 2 2 4" xfId="33851" xr:uid="{86EA77E4-0DE8-4166-8CFA-8245C7D21470}"/>
    <cellStyle name="Normal 2 5 4 3 5 2 3" xfId="12739" xr:uid="{228E5B83-392A-4585-A25A-A142216E444B}"/>
    <cellStyle name="Normal 2 5 4 3 5 2 4" xfId="21187" xr:uid="{E1B88770-2AA6-46BE-8AA5-52554D9D4604}"/>
    <cellStyle name="Normal 2 5 4 3 5 2 5" xfId="29634" xr:uid="{787E9F6B-5C3E-4AEB-8C0F-0EC19DF25B77}"/>
    <cellStyle name="Normal 2 5 4 3 5 3" xfId="6362" xr:uid="{00000000-0005-0000-0000-00004E110000}"/>
    <cellStyle name="Normal 2 5 4 3 5 3 2" xfId="14812" xr:uid="{01DD4121-7E32-4CC2-8089-B364166716C1}"/>
    <cellStyle name="Normal 2 5 4 3 5 3 3" xfId="23259" xr:uid="{B39BAA10-FD91-4DE9-95C2-AC8FE39185BE}"/>
    <cellStyle name="Normal 2 5 4 3 5 3 4" xfId="31706" xr:uid="{B939899D-2A75-4136-BF5A-E24CD6F5DA49}"/>
    <cellStyle name="Normal 2 5 4 3 5 4" xfId="10594" xr:uid="{68E5CA3D-AEC4-4F73-B8AE-2A0F0F14847F}"/>
    <cellStyle name="Normal 2 5 4 3 5 5" xfId="19042" xr:uid="{EB4DCB8F-2D97-4CB0-9DAE-88748489D5FC}"/>
    <cellStyle name="Normal 2 5 4 3 5 6" xfId="27489" xr:uid="{9F21A898-8132-4E41-810D-C91113949FE7}"/>
    <cellStyle name="Normal 2 5 4 3 6" xfId="2492" xr:uid="{00000000-0005-0000-0000-00004F110000}"/>
    <cellStyle name="Normal 2 5 4 3 6 2" xfId="6775" xr:uid="{00000000-0005-0000-0000-000050110000}"/>
    <cellStyle name="Normal 2 5 4 3 6 2 2" xfId="15225" xr:uid="{49EA4B36-1A44-442E-A8BC-E33E64300E22}"/>
    <cellStyle name="Normal 2 5 4 3 6 2 3" xfId="23672" xr:uid="{F7899F4D-B75D-4CBA-A1EA-3295EC3EBB33}"/>
    <cellStyle name="Normal 2 5 4 3 6 2 4" xfId="32119" xr:uid="{9A66E373-EC40-46E3-834E-5FDC49371B50}"/>
    <cellStyle name="Normal 2 5 4 3 6 3" xfId="11007" xr:uid="{091034C5-7260-4CE5-A4D6-B06CAF986347}"/>
    <cellStyle name="Normal 2 5 4 3 6 4" xfId="19455" xr:uid="{F87661DA-455F-4522-8BEC-E85CEFBCB6A1}"/>
    <cellStyle name="Normal 2 5 4 3 6 5" xfId="27902" xr:uid="{B77E58AB-562F-4CE1-ADE3-CC04675DB333}"/>
    <cellStyle name="Normal 2 5 4 3 7" xfId="4709" xr:uid="{00000000-0005-0000-0000-000051110000}"/>
    <cellStyle name="Normal 2 5 4 3 7 2" xfId="13159" xr:uid="{306C50B1-32DA-4037-973F-41D7F977FCE8}"/>
    <cellStyle name="Normal 2 5 4 3 7 3" xfId="21606" xr:uid="{26B95F90-E23E-4CF5-AC09-3C4B7206B30A}"/>
    <cellStyle name="Normal 2 5 4 3 7 4" xfId="30053" xr:uid="{0AF54CF2-9786-41E0-9540-30BDF913D88B}"/>
    <cellStyle name="Normal 2 5 4 3 8" xfId="8941" xr:uid="{521C6277-DBEE-4F88-AA8A-6CDFB5CA8438}"/>
    <cellStyle name="Normal 2 5 4 3 9" xfId="17389" xr:uid="{B49F5C09-072C-420C-B946-B23FD2E1B67A}"/>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4529335E-90E6-4BCB-AD87-4BBABF0BABAD}"/>
    <cellStyle name="Normal 2 5 4 4 2 2 3" xfId="24162" xr:uid="{A597AFCB-1D02-4A83-BDE7-F6FABA6C2E23}"/>
    <cellStyle name="Normal 2 5 4 4 2 2 4" xfId="32609" xr:uid="{615EA3A2-8AB7-41A6-9BDB-7040FC07E4B4}"/>
    <cellStyle name="Normal 2 5 4 4 2 3" xfId="11497" xr:uid="{7B09167D-8C90-4C2F-9E8F-B60848D730F5}"/>
    <cellStyle name="Normal 2 5 4 4 2 4" xfId="19945" xr:uid="{FF2127A0-2838-4C10-AD2B-588F5442FCF6}"/>
    <cellStyle name="Normal 2 5 4 4 2 5" xfId="28392" xr:uid="{E5E0E1B2-C012-46BE-87E8-0B8EE9EACBC2}"/>
    <cellStyle name="Normal 2 5 4 4 3" xfId="5120" xr:uid="{00000000-0005-0000-0000-000055110000}"/>
    <cellStyle name="Normal 2 5 4 4 3 2" xfId="13570" xr:uid="{58617F9F-AE64-4B4D-AE8F-56BE3402499A}"/>
    <cellStyle name="Normal 2 5 4 4 3 3" xfId="22017" xr:uid="{A6117BF8-CE9B-4D6D-AA55-2D265AA830EE}"/>
    <cellStyle name="Normal 2 5 4 4 3 4" xfId="30464" xr:uid="{2FA9508A-C1A5-40D4-AA69-BD168E783D7E}"/>
    <cellStyle name="Normal 2 5 4 4 4" xfId="9352" xr:uid="{F566C17D-016A-4D73-959D-D6661C6B05C1}"/>
    <cellStyle name="Normal 2 5 4 4 5" xfId="17800" xr:uid="{A579A1B2-D041-4E32-849D-0BFED396AEAF}"/>
    <cellStyle name="Normal 2 5 4 4 6" xfId="26247" xr:uid="{B19C2C4C-41A4-4FEE-A83D-E2AACA0EDBFE}"/>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33EC8091-D75E-4F32-8D11-F6D0AD8B37B3}"/>
    <cellStyle name="Normal 2 5 4 5 2 2 3" xfId="24575" xr:uid="{6E324F45-1EEA-4DBA-9A28-69D4386CC30D}"/>
    <cellStyle name="Normal 2 5 4 5 2 2 4" xfId="33022" xr:uid="{6425C41B-EEC2-4620-8238-7847A3BDEEEE}"/>
    <cellStyle name="Normal 2 5 4 5 2 3" xfId="11910" xr:uid="{02655F3D-F07E-40E3-95AE-94F35F917270}"/>
    <cellStyle name="Normal 2 5 4 5 2 4" xfId="20358" xr:uid="{8F0069C5-FCAE-43EF-B4F8-D288BC214604}"/>
    <cellStyle name="Normal 2 5 4 5 2 5" xfId="28805" xr:uid="{9EDEF7CA-3875-4937-AB32-20D9755665D7}"/>
    <cellStyle name="Normal 2 5 4 5 3" xfId="5533" xr:uid="{00000000-0005-0000-0000-000059110000}"/>
    <cellStyle name="Normal 2 5 4 5 3 2" xfId="13983" xr:uid="{E04E12CA-3D15-4AAB-8DF2-4B147DC7A031}"/>
    <cellStyle name="Normal 2 5 4 5 3 3" xfId="22430" xr:uid="{5EEE22FD-C5F4-4F7E-BFA5-162A563A089F}"/>
    <cellStyle name="Normal 2 5 4 5 3 4" xfId="30877" xr:uid="{C71E76C5-CFAB-45C3-BC2C-BB42B0F783CE}"/>
    <cellStyle name="Normal 2 5 4 5 4" xfId="9765" xr:uid="{9BACF6FA-C19A-4A49-A23C-F32EC7467482}"/>
    <cellStyle name="Normal 2 5 4 5 5" xfId="18213" xr:uid="{AB1721CA-84BB-449D-9E77-83D75511A97E}"/>
    <cellStyle name="Normal 2 5 4 5 6" xfId="26660" xr:uid="{C332D37C-B5B6-4C78-8654-18D1B95A2C3F}"/>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BDDC639D-9AEB-45D0-BEB7-7C9F634C1C89}"/>
    <cellStyle name="Normal 2 5 4 6 2 2 3" xfId="24988" xr:uid="{0B7534EC-3B6E-4258-8288-0FDCD53E180B}"/>
    <cellStyle name="Normal 2 5 4 6 2 2 4" xfId="33435" xr:uid="{CB2DED55-73F4-4E23-83D5-A95543FB75A3}"/>
    <cellStyle name="Normal 2 5 4 6 2 3" xfId="12323" xr:uid="{3FB7EA49-465C-4107-BC82-15453993FC0C}"/>
    <cellStyle name="Normal 2 5 4 6 2 4" xfId="20771" xr:uid="{38C2580D-75C6-4022-B3DE-C7A3D75274DA}"/>
    <cellStyle name="Normal 2 5 4 6 2 5" xfId="29218" xr:uid="{BE555C4D-F34C-4283-BD12-66D0F841F578}"/>
    <cellStyle name="Normal 2 5 4 6 3" xfId="5946" xr:uid="{00000000-0005-0000-0000-00005D110000}"/>
    <cellStyle name="Normal 2 5 4 6 3 2" xfId="14396" xr:uid="{F0EA69BA-4723-42D9-A982-E1F6D1918384}"/>
    <cellStyle name="Normal 2 5 4 6 3 3" xfId="22843" xr:uid="{8FF70A81-0E35-4AC4-B4A3-6779F83251CB}"/>
    <cellStyle name="Normal 2 5 4 6 3 4" xfId="31290" xr:uid="{9FA915C9-62E6-4D46-A38E-C4C58700C2B7}"/>
    <cellStyle name="Normal 2 5 4 6 4" xfId="10178" xr:uid="{B068ADCA-5974-4A6E-A135-18105B2A6AA4}"/>
    <cellStyle name="Normal 2 5 4 6 5" xfId="18626" xr:uid="{BA118EFA-7392-4463-95CE-A23EF0873ECE}"/>
    <cellStyle name="Normal 2 5 4 6 6" xfId="27073" xr:uid="{14B7DF48-63CD-4EB3-AAD9-91D9CAF5880C}"/>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4853D32A-F65F-4E2D-95D6-68E0495E5261}"/>
    <cellStyle name="Normal 2 5 4 7 2 2 3" xfId="25401" xr:uid="{45378838-E316-4CE3-9D66-8675287EEAA5}"/>
    <cellStyle name="Normal 2 5 4 7 2 2 4" xfId="33848" xr:uid="{2884823E-C3ED-42FF-BFFD-497A2A4B5BEF}"/>
    <cellStyle name="Normal 2 5 4 7 2 3" xfId="12736" xr:uid="{04F75180-045B-4AD0-97FF-4F62CA8F4029}"/>
    <cellStyle name="Normal 2 5 4 7 2 4" xfId="21184" xr:uid="{55489791-BE17-44E8-88E6-B5B33FDB97D2}"/>
    <cellStyle name="Normal 2 5 4 7 2 5" xfId="29631" xr:uid="{F6BBBAED-1D60-442A-B4DB-122AD354ADBD}"/>
    <cellStyle name="Normal 2 5 4 7 3" xfId="6359" xr:uid="{00000000-0005-0000-0000-000061110000}"/>
    <cellStyle name="Normal 2 5 4 7 3 2" xfId="14809" xr:uid="{E95A4995-E3D9-4915-898A-806C21FCBDAB}"/>
    <cellStyle name="Normal 2 5 4 7 3 3" xfId="23256" xr:uid="{A0056395-AF53-4E19-8E62-565E05969BD0}"/>
    <cellStyle name="Normal 2 5 4 7 3 4" xfId="31703" xr:uid="{6898D712-710E-4FA4-9376-945EE45473C2}"/>
    <cellStyle name="Normal 2 5 4 7 4" xfId="10591" xr:uid="{8ED185F8-1FE9-4CFC-B4D5-D1F6F06F26D3}"/>
    <cellStyle name="Normal 2 5 4 7 5" xfId="19039" xr:uid="{BB4FE0FD-BFFB-4D10-B964-385CE79A153D}"/>
    <cellStyle name="Normal 2 5 4 7 6" xfId="27486" xr:uid="{C3BE4C94-381E-4EA8-81B4-363BA5774301}"/>
    <cellStyle name="Normal 2 5 4 8" xfId="2489" xr:uid="{00000000-0005-0000-0000-000062110000}"/>
    <cellStyle name="Normal 2 5 4 8 2" xfId="6772" xr:uid="{00000000-0005-0000-0000-000063110000}"/>
    <cellStyle name="Normal 2 5 4 8 2 2" xfId="15222" xr:uid="{2B44338E-2545-4494-9709-287D9FC3443C}"/>
    <cellStyle name="Normal 2 5 4 8 2 3" xfId="23669" xr:uid="{EF1AEB26-C28C-41BF-AFE7-236D6E18407A}"/>
    <cellStyle name="Normal 2 5 4 8 2 4" xfId="32116" xr:uid="{3D440CD8-FD6A-45A2-88F9-4544272A030F}"/>
    <cellStyle name="Normal 2 5 4 8 3" xfId="11004" xr:uid="{BB7C8AC0-187F-43C3-9229-04E9C7D21A2E}"/>
    <cellStyle name="Normal 2 5 4 8 4" xfId="19452" xr:uid="{2FF2C738-1E12-45E7-8346-0AF5860B49BE}"/>
    <cellStyle name="Normal 2 5 4 8 5" xfId="27899" xr:uid="{6C3AF627-42DC-4B80-A09A-E4F05CAC1D45}"/>
    <cellStyle name="Normal 2 5 4 9" xfId="4706" xr:uid="{00000000-0005-0000-0000-000064110000}"/>
    <cellStyle name="Normal 2 5 4 9 2" xfId="13156" xr:uid="{C22AC144-5596-4763-A5C0-8FD0D6F60824}"/>
    <cellStyle name="Normal 2 5 4 9 3" xfId="21603" xr:uid="{83FA114E-2DE7-4BE2-AC00-54588700FD5A}"/>
    <cellStyle name="Normal 2 5 4 9 4" xfId="30050" xr:uid="{A00A5F87-E3AB-4F23-8333-6FEFD0617BAA}"/>
    <cellStyle name="Normal 2 5 5" xfId="803" xr:uid="{00000000-0005-0000-0000-000065110000}"/>
    <cellStyle name="Normal 2 5 5 2" xfId="3042" xr:uid="{00000000-0005-0000-0000-000066110000}"/>
    <cellStyle name="Normal 2 5 5 2 2" xfId="7264" xr:uid="{00000000-0005-0000-0000-000067110000}"/>
    <cellStyle name="Normal 2 5 5 2 2 2" xfId="15714" xr:uid="{A1D1CE8C-B072-4B47-BB1E-A25EB0C428CF}"/>
    <cellStyle name="Normal 2 5 5 2 2 3" xfId="24161" xr:uid="{957C0BD7-CFA4-498C-A4DC-2988F006C5B6}"/>
    <cellStyle name="Normal 2 5 5 2 2 4" xfId="32608" xr:uid="{6BF3A79C-9F9B-494C-BEB1-B75E33856E84}"/>
    <cellStyle name="Normal 2 5 5 2 3" xfId="11496" xr:uid="{AFA56747-485B-44DC-A285-53F50A9E8DAF}"/>
    <cellStyle name="Normal 2 5 5 2 4" xfId="19944" xr:uid="{916D97BB-0CBD-4DBC-BA23-44904DA6FD21}"/>
    <cellStyle name="Normal 2 5 5 2 5" xfId="28391" xr:uid="{9AAFA2FE-0445-4AAB-A719-23F4CB9E8120}"/>
    <cellStyle name="Normal 2 5 5 3" xfId="5119" xr:uid="{00000000-0005-0000-0000-000068110000}"/>
    <cellStyle name="Normal 2 5 5 3 2" xfId="13569" xr:uid="{059BF094-4654-45F1-8E3F-C19A193C896F}"/>
    <cellStyle name="Normal 2 5 5 3 3" xfId="22016" xr:uid="{0A675081-98A9-4836-B4A5-55DD24B7B4C8}"/>
    <cellStyle name="Normal 2 5 5 3 4" xfId="30463" xr:uid="{8B4F966F-628E-4E7F-B6B7-508753081AFC}"/>
    <cellStyle name="Normal 2 5 5 4" xfId="9351" xr:uid="{665E6F0D-6796-43E1-8DF9-D222D0291225}"/>
    <cellStyle name="Normal 2 5 5 5" xfId="17799" xr:uid="{59946553-30ED-41DE-819D-A6BBDFD63301}"/>
    <cellStyle name="Normal 2 5 5 6" xfId="26246" xr:uid="{65634A64-68E0-4EDA-B602-28F57ED49368}"/>
    <cellStyle name="Normal 2 5 6" xfId="1225" xr:uid="{00000000-0005-0000-0000-000069110000}"/>
    <cellStyle name="Normal 2 5 6 2" xfId="3455" xr:uid="{00000000-0005-0000-0000-00006A110000}"/>
    <cellStyle name="Normal 2 5 6 2 2" xfId="7677" xr:uid="{00000000-0005-0000-0000-00006B110000}"/>
    <cellStyle name="Normal 2 5 6 2 2 2" xfId="16127" xr:uid="{4E4390F7-0C93-4D80-AB6B-71C7BA917E9A}"/>
    <cellStyle name="Normal 2 5 6 2 2 3" xfId="24574" xr:uid="{6B103F34-F949-4ACD-8438-751B73910BFB}"/>
    <cellStyle name="Normal 2 5 6 2 2 4" xfId="33021" xr:uid="{CB9A575B-0AF1-46D9-8A13-CB06640FB5AF}"/>
    <cellStyle name="Normal 2 5 6 2 3" xfId="11909" xr:uid="{1A2A5402-8596-4185-8720-D5DDD078444E}"/>
    <cellStyle name="Normal 2 5 6 2 4" xfId="20357" xr:uid="{444A1940-13BD-4351-9806-990D8A17D77E}"/>
    <cellStyle name="Normal 2 5 6 2 5" xfId="28804" xr:uid="{6BC58CD5-67F4-45E1-9EB6-BC5EAF58C2D5}"/>
    <cellStyle name="Normal 2 5 6 3" xfId="5532" xr:uid="{00000000-0005-0000-0000-00006C110000}"/>
    <cellStyle name="Normal 2 5 6 3 2" xfId="13982" xr:uid="{32C6D15E-F37A-4939-8732-FB82333EE400}"/>
    <cellStyle name="Normal 2 5 6 3 3" xfId="22429" xr:uid="{328BE3C1-4A5D-4159-9B8F-62270859E9F0}"/>
    <cellStyle name="Normal 2 5 6 3 4" xfId="30876" xr:uid="{DB037FBA-0EA7-4BA6-B920-FA45629F8BD7}"/>
    <cellStyle name="Normal 2 5 6 4" xfId="9764" xr:uid="{8A5D07A3-3092-4F25-A186-5E7443D9D1CD}"/>
    <cellStyle name="Normal 2 5 6 5" xfId="18212" xr:uid="{A550E279-E88A-4B21-A1B0-BDBDC81C0081}"/>
    <cellStyle name="Normal 2 5 6 6" xfId="26659" xr:uid="{9833F762-F198-4444-BA31-938D974070B6}"/>
    <cellStyle name="Normal 2 5 7" xfId="1638" xr:uid="{00000000-0005-0000-0000-00006D110000}"/>
    <cellStyle name="Normal 2 5 7 2" xfId="3868" xr:uid="{00000000-0005-0000-0000-00006E110000}"/>
    <cellStyle name="Normal 2 5 7 2 2" xfId="8090" xr:uid="{00000000-0005-0000-0000-00006F110000}"/>
    <cellStyle name="Normal 2 5 7 2 2 2" xfId="16540" xr:uid="{FC1F68C8-7614-406E-8DE5-A12AF0671CE4}"/>
    <cellStyle name="Normal 2 5 7 2 2 3" xfId="24987" xr:uid="{22B771C2-1C9D-452F-90B6-F4D850AC57C9}"/>
    <cellStyle name="Normal 2 5 7 2 2 4" xfId="33434" xr:uid="{62BCE667-F83F-4B6A-BED2-B1DDA7DF4DDE}"/>
    <cellStyle name="Normal 2 5 7 2 3" xfId="12322" xr:uid="{DB3216EF-2AAF-414D-8150-A410F2CBA5E9}"/>
    <cellStyle name="Normal 2 5 7 2 4" xfId="20770" xr:uid="{36494B74-B94A-40AD-AF28-9D4786161990}"/>
    <cellStyle name="Normal 2 5 7 2 5" xfId="29217" xr:uid="{1C774EC7-3343-4BD7-A9D1-0AFDA52DC86E}"/>
    <cellStyle name="Normal 2 5 7 3" xfId="5945" xr:uid="{00000000-0005-0000-0000-000070110000}"/>
    <cellStyle name="Normal 2 5 7 3 2" xfId="14395" xr:uid="{B9C69E30-ABEF-4D23-B005-02DFB8155D3A}"/>
    <cellStyle name="Normal 2 5 7 3 3" xfId="22842" xr:uid="{CFC8EA1F-505E-4C24-8319-E06C90458A34}"/>
    <cellStyle name="Normal 2 5 7 3 4" xfId="31289" xr:uid="{0ADAFD4E-BBD2-4076-9831-4B7BC1D40AC9}"/>
    <cellStyle name="Normal 2 5 7 4" xfId="10177" xr:uid="{BA5C4129-1D24-4C97-BC96-347B503A3DA6}"/>
    <cellStyle name="Normal 2 5 7 5" xfId="18625" xr:uid="{E9123104-8003-48D3-B972-DF7ACB1E62CC}"/>
    <cellStyle name="Normal 2 5 7 6" xfId="27072" xr:uid="{785F14CD-708F-48BC-BA99-CF1459773021}"/>
    <cellStyle name="Normal 2 5 8" xfId="2052" xr:uid="{00000000-0005-0000-0000-000071110000}"/>
    <cellStyle name="Normal 2 5 8 2" xfId="4281" xr:uid="{00000000-0005-0000-0000-000072110000}"/>
    <cellStyle name="Normal 2 5 8 2 2" xfId="8503" xr:uid="{00000000-0005-0000-0000-000073110000}"/>
    <cellStyle name="Normal 2 5 8 2 2 2" xfId="16953" xr:uid="{998D7B02-FE36-47AB-9EB6-D4AE000A6B96}"/>
    <cellStyle name="Normal 2 5 8 2 2 3" xfId="25400" xr:uid="{E4E324E0-7B55-4D3C-943B-6FE745CE54CD}"/>
    <cellStyle name="Normal 2 5 8 2 2 4" xfId="33847" xr:uid="{62B57BC2-D437-4B3B-8F29-0775981E5809}"/>
    <cellStyle name="Normal 2 5 8 2 3" xfId="12735" xr:uid="{A14A4A6C-8FC0-4A30-970A-7123DCF220A1}"/>
    <cellStyle name="Normal 2 5 8 2 4" xfId="21183" xr:uid="{02408FF7-D631-4505-AAD2-88BC307FC0F2}"/>
    <cellStyle name="Normal 2 5 8 2 5" xfId="29630" xr:uid="{F01354BE-0CF6-4335-8353-4AAB2D3EB0C8}"/>
    <cellStyle name="Normal 2 5 8 3" xfId="6358" xr:uid="{00000000-0005-0000-0000-000074110000}"/>
    <cellStyle name="Normal 2 5 8 3 2" xfId="14808" xr:uid="{FEE4B774-A605-4673-9BDA-585E9B4E0A22}"/>
    <cellStyle name="Normal 2 5 8 3 3" xfId="23255" xr:uid="{168CEF9D-805D-4061-99E9-E2ACF19E1D78}"/>
    <cellStyle name="Normal 2 5 8 3 4" xfId="31702" xr:uid="{DA86DDAC-45F5-441C-8D0E-7675E47F1765}"/>
    <cellStyle name="Normal 2 5 8 4" xfId="10590" xr:uid="{F9C8913A-1E5A-4617-9AF3-FA62228B26F4}"/>
    <cellStyle name="Normal 2 5 8 5" xfId="19038" xr:uid="{165ADAA6-313E-4C7C-9878-3A4D87012974}"/>
    <cellStyle name="Normal 2 5 8 6" xfId="27485" xr:uid="{E739ACC8-6892-4517-A82B-58BAA12F0285}"/>
    <cellStyle name="Normal 2 5 9" xfId="2488" xr:uid="{00000000-0005-0000-0000-000075110000}"/>
    <cellStyle name="Normal 2 5 9 2" xfId="6771" xr:uid="{00000000-0005-0000-0000-000076110000}"/>
    <cellStyle name="Normal 2 5 9 2 2" xfId="15221" xr:uid="{364FCEA7-6353-43B7-8D7B-12F1698FCC70}"/>
    <cellStyle name="Normal 2 5 9 2 3" xfId="23668" xr:uid="{A81881B7-1748-4DA4-AC27-B763A6596D9E}"/>
    <cellStyle name="Normal 2 5 9 2 4" xfId="32115" xr:uid="{6916EA0F-6B88-432B-8E75-8F6C300BC537}"/>
    <cellStyle name="Normal 2 5 9 3" xfId="11003" xr:uid="{70B1B212-D539-4B24-BF35-EAC5B7A37691}"/>
    <cellStyle name="Normal 2 5 9 4" xfId="19451" xr:uid="{4D68E65B-11CF-46BB-863D-990287AFD3EA}"/>
    <cellStyle name="Normal 2 5 9 5" xfId="27898" xr:uid="{47F1FE29-71EF-4F4F-8404-201A2DF2E22F}"/>
    <cellStyle name="Normal 2 6" xfId="322" xr:uid="{00000000-0005-0000-0000-000077110000}"/>
    <cellStyle name="Normal 2 7" xfId="769" xr:uid="{00000000-0005-0000-0000-000078110000}"/>
    <cellStyle name="Normal 2 8" xfId="4495" xr:uid="{00000000-0005-0000-0000-000079110000}"/>
    <cellStyle name="Normal 2 8 2" xfId="12947" xr:uid="{998966C8-42A2-416A-B1C7-81B64A8F0DE7}"/>
    <cellStyle name="Normal 3" xfId="323" xr:uid="{00000000-0005-0000-0000-00007A110000}"/>
    <cellStyle name="Normal 3 2" xfId="324" xr:uid="{00000000-0005-0000-0000-00007B110000}"/>
    <cellStyle name="Normal 3 2 10" xfId="8942" xr:uid="{C5450647-7D63-44EE-B9B1-737D06FE7CAF}"/>
    <cellStyle name="Normal 3 2 11" xfId="17390" xr:uid="{E3341DAF-DB95-4FA2-9FAA-E2EFA15EEF3F}"/>
    <cellStyle name="Normal 3 2 12" xfId="25837" xr:uid="{1D9BA97C-BC96-45BA-BEFA-C264CD8226C4}"/>
    <cellStyle name="Normal 3 2 2" xfId="325" xr:uid="{00000000-0005-0000-0000-00007C110000}"/>
    <cellStyle name="Normal 3 2 2 2" xfId="810" xr:uid="{00000000-0005-0000-0000-00007D110000}"/>
    <cellStyle name="Normal 3 2 3" xfId="326" xr:uid="{00000000-0005-0000-0000-00007E110000}"/>
    <cellStyle name="Normal 3 2 3 10" xfId="8943" xr:uid="{A9D5874B-6247-4062-927C-A5C81A9F737B}"/>
    <cellStyle name="Normal 3 2 3 11" xfId="17391" xr:uid="{7440B6BD-5BBD-4C26-AADF-DBAA5C23E46B}"/>
    <cellStyle name="Normal 3 2 3 12" xfId="25838" xr:uid="{1BE90126-972C-4422-BA4F-06131B98AE10}"/>
    <cellStyle name="Normal 3 2 3 2" xfId="327" xr:uid="{00000000-0005-0000-0000-00007F110000}"/>
    <cellStyle name="Normal 3 2 3 2 10" xfId="17392" xr:uid="{EE7F49BA-145F-42ED-8CF3-E600599A205F}"/>
    <cellStyle name="Normal 3 2 3 2 11" xfId="25839" xr:uid="{4A92D8B5-0E5A-44DC-9E66-42CD2FDC8669}"/>
    <cellStyle name="Normal 3 2 3 2 2" xfId="328" xr:uid="{00000000-0005-0000-0000-000080110000}"/>
    <cellStyle name="Normal 3 2 3 2 2 10" xfId="25840" xr:uid="{ED44FF1B-36E2-4406-9D1D-671D5698603D}"/>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993A8535-4205-439D-BC9E-A70EA0949194}"/>
    <cellStyle name="Normal 3 2 3 2 2 2 2 2 3" xfId="24169" xr:uid="{80A1DE8A-3CF5-45B0-BE11-4F07262D0636}"/>
    <cellStyle name="Normal 3 2 3 2 2 2 2 2 4" xfId="32616" xr:uid="{E66E775E-3159-418B-8F73-E075F77E0445}"/>
    <cellStyle name="Normal 3 2 3 2 2 2 2 3" xfId="11504" xr:uid="{F0C06258-EBD0-4194-BEB2-B6A2F0B43AAD}"/>
    <cellStyle name="Normal 3 2 3 2 2 2 2 4" xfId="19952" xr:uid="{1F3AA99D-A5A7-4107-A941-A10016D78589}"/>
    <cellStyle name="Normal 3 2 3 2 2 2 2 5" xfId="28399" xr:uid="{8D28707F-2AFD-4DA3-9233-B7EDAEE35A0C}"/>
    <cellStyle name="Normal 3 2 3 2 2 2 3" xfId="5127" xr:uid="{00000000-0005-0000-0000-000084110000}"/>
    <cellStyle name="Normal 3 2 3 2 2 2 3 2" xfId="13577" xr:uid="{1DD046A6-BADC-4B87-A2DD-26B169DE9079}"/>
    <cellStyle name="Normal 3 2 3 2 2 2 3 3" xfId="22024" xr:uid="{CBD649B5-B7CF-4168-9956-BE8491FB0AD0}"/>
    <cellStyle name="Normal 3 2 3 2 2 2 3 4" xfId="30471" xr:uid="{DBE84E34-4D44-42CB-B9DE-65B24BFD0ED5}"/>
    <cellStyle name="Normal 3 2 3 2 2 2 4" xfId="9359" xr:uid="{A527FA29-7026-49F9-B08B-6E762895DE83}"/>
    <cellStyle name="Normal 3 2 3 2 2 2 5" xfId="17807" xr:uid="{8AC88AC6-C5B9-45EE-88D0-62A9A6BF37E1}"/>
    <cellStyle name="Normal 3 2 3 2 2 2 6" xfId="26254" xr:uid="{F4574475-446A-4CA4-953B-073817917588}"/>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C9B9EAD4-B901-4538-BA73-ECB491C6A09D}"/>
    <cellStyle name="Normal 3 2 3 2 2 3 2 2 3" xfId="24582" xr:uid="{672AC1CC-DF0B-473C-A4DA-BCFA353B5F27}"/>
    <cellStyle name="Normal 3 2 3 2 2 3 2 2 4" xfId="33029" xr:uid="{FB7D2EF3-70D4-4C6F-9DE3-15281D2DB3FB}"/>
    <cellStyle name="Normal 3 2 3 2 2 3 2 3" xfId="11917" xr:uid="{C10CC611-A23A-4508-BB2D-BE3A61A773BF}"/>
    <cellStyle name="Normal 3 2 3 2 2 3 2 4" xfId="20365" xr:uid="{3D41B771-37C4-4A36-BCE8-4AEA77DF94B5}"/>
    <cellStyle name="Normal 3 2 3 2 2 3 2 5" xfId="28812" xr:uid="{837252CC-1239-48B4-960E-30C4B60B8CF7}"/>
    <cellStyle name="Normal 3 2 3 2 2 3 3" xfId="5540" xr:uid="{00000000-0005-0000-0000-000088110000}"/>
    <cellStyle name="Normal 3 2 3 2 2 3 3 2" xfId="13990" xr:uid="{DBD9CFFD-8E24-4046-916F-E9A76AD63C8B}"/>
    <cellStyle name="Normal 3 2 3 2 2 3 3 3" xfId="22437" xr:uid="{1B9FDC91-18CC-4BDE-8784-94BADB1890AD}"/>
    <cellStyle name="Normal 3 2 3 2 2 3 3 4" xfId="30884" xr:uid="{F7263060-0740-4519-B20E-17FE2C35D12B}"/>
    <cellStyle name="Normal 3 2 3 2 2 3 4" xfId="9772" xr:uid="{258ACD6C-26A7-4B16-9158-553F2AABF300}"/>
    <cellStyle name="Normal 3 2 3 2 2 3 5" xfId="18220" xr:uid="{9A6C3299-EC01-4EA1-9E59-C28BA0EDDF66}"/>
    <cellStyle name="Normal 3 2 3 2 2 3 6" xfId="26667" xr:uid="{4461A430-DFC1-466A-B1AA-FCA55A4EBB5B}"/>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BD1FB57E-8EF7-455F-B2A3-D46FFF990081}"/>
    <cellStyle name="Normal 3 2 3 2 2 4 2 2 3" xfId="24995" xr:uid="{42C2BCCA-42FF-4B63-AB50-6A8032B24538}"/>
    <cellStyle name="Normal 3 2 3 2 2 4 2 2 4" xfId="33442" xr:uid="{A0D9C2B4-2855-41A1-95BD-07C9A0E89C71}"/>
    <cellStyle name="Normal 3 2 3 2 2 4 2 3" xfId="12330" xr:uid="{2FD5F431-ADC2-4E06-B0CF-D5CA8E578214}"/>
    <cellStyle name="Normal 3 2 3 2 2 4 2 4" xfId="20778" xr:uid="{7328B01C-0AF5-4B54-B899-8271F0281070}"/>
    <cellStyle name="Normal 3 2 3 2 2 4 2 5" xfId="29225" xr:uid="{160EB2FF-9A4A-4E88-A7EB-DDF74EC988F3}"/>
    <cellStyle name="Normal 3 2 3 2 2 4 3" xfId="5953" xr:uid="{00000000-0005-0000-0000-00008C110000}"/>
    <cellStyle name="Normal 3 2 3 2 2 4 3 2" xfId="14403" xr:uid="{E0B7A94F-001C-485E-AFC4-B83178C35DD1}"/>
    <cellStyle name="Normal 3 2 3 2 2 4 3 3" xfId="22850" xr:uid="{F539FC3D-A2CE-4F3D-88CA-480EC2A0F787}"/>
    <cellStyle name="Normal 3 2 3 2 2 4 3 4" xfId="31297" xr:uid="{08966FA8-B603-4AB9-A866-7CFE9B5E9577}"/>
    <cellStyle name="Normal 3 2 3 2 2 4 4" xfId="10185" xr:uid="{382EA0EC-EEA0-461C-A049-090CC1C54D83}"/>
    <cellStyle name="Normal 3 2 3 2 2 4 5" xfId="18633" xr:uid="{91F4958A-85B3-463C-A203-7D9866D2BE1A}"/>
    <cellStyle name="Normal 3 2 3 2 2 4 6" xfId="27080" xr:uid="{07E214B9-E77D-4921-90DC-8277AB20FB4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38F02B5C-127F-4A63-B162-231C98E12DA6}"/>
    <cellStyle name="Normal 3 2 3 2 2 5 2 2 3" xfId="25408" xr:uid="{35E97FE5-87C8-4849-80C6-D9CBA98B82EA}"/>
    <cellStyle name="Normal 3 2 3 2 2 5 2 2 4" xfId="33855" xr:uid="{9CDB923E-C945-4CBD-B89D-7F79CF4FFE9C}"/>
    <cellStyle name="Normal 3 2 3 2 2 5 2 3" xfId="12743" xr:uid="{AD40D13B-5266-4937-86C3-6CDFAF58C407}"/>
    <cellStyle name="Normal 3 2 3 2 2 5 2 4" xfId="21191" xr:uid="{5E25D08F-1FD1-48AC-A52B-0653D6686800}"/>
    <cellStyle name="Normal 3 2 3 2 2 5 2 5" xfId="29638" xr:uid="{EA13CD55-2B1C-4700-AB2D-6DEDF7B1ED8B}"/>
    <cellStyle name="Normal 3 2 3 2 2 5 3" xfId="6366" xr:uid="{00000000-0005-0000-0000-000090110000}"/>
    <cellStyle name="Normal 3 2 3 2 2 5 3 2" xfId="14816" xr:uid="{C667EC8D-76FC-4E43-8434-649CA10D9B6D}"/>
    <cellStyle name="Normal 3 2 3 2 2 5 3 3" xfId="23263" xr:uid="{918612DD-0F25-4FAB-80BD-C91B5051A5F0}"/>
    <cellStyle name="Normal 3 2 3 2 2 5 3 4" xfId="31710" xr:uid="{5CBBC2DF-A273-4B48-A058-20BCB9C796E7}"/>
    <cellStyle name="Normal 3 2 3 2 2 5 4" xfId="10598" xr:uid="{209E1DFD-5484-411F-A355-FF81A4F0153E}"/>
    <cellStyle name="Normal 3 2 3 2 2 5 5" xfId="19046" xr:uid="{ED2C4096-0439-4CFB-B632-AEF9FFC39BD1}"/>
    <cellStyle name="Normal 3 2 3 2 2 5 6" xfId="27493" xr:uid="{DF32BAA3-A769-46DF-8250-2E377333AD1E}"/>
    <cellStyle name="Normal 3 2 3 2 2 6" xfId="2496" xr:uid="{00000000-0005-0000-0000-000091110000}"/>
    <cellStyle name="Normal 3 2 3 2 2 6 2" xfId="6779" xr:uid="{00000000-0005-0000-0000-000092110000}"/>
    <cellStyle name="Normal 3 2 3 2 2 6 2 2" xfId="15229" xr:uid="{7BD2D34C-237C-466A-A569-BCD7FCEB2C0C}"/>
    <cellStyle name="Normal 3 2 3 2 2 6 2 3" xfId="23676" xr:uid="{532A4C68-2CEE-4CD1-8220-A0217A121762}"/>
    <cellStyle name="Normal 3 2 3 2 2 6 2 4" xfId="32123" xr:uid="{BB4A7B40-96DF-442A-A46B-A55A1A0C9636}"/>
    <cellStyle name="Normal 3 2 3 2 2 6 3" xfId="11011" xr:uid="{1A158756-4357-432C-894B-A2243B365C61}"/>
    <cellStyle name="Normal 3 2 3 2 2 6 4" xfId="19459" xr:uid="{9A49FC13-7ED9-4439-84F2-ED85C3B90BAB}"/>
    <cellStyle name="Normal 3 2 3 2 2 6 5" xfId="27906" xr:uid="{850B755C-BD29-44C3-969C-6105A0128C82}"/>
    <cellStyle name="Normal 3 2 3 2 2 7" xfId="4713" xr:uid="{00000000-0005-0000-0000-000093110000}"/>
    <cellStyle name="Normal 3 2 3 2 2 7 2" xfId="13163" xr:uid="{F81C23B9-98AB-4D6D-9B18-4FE47A16AA0F}"/>
    <cellStyle name="Normal 3 2 3 2 2 7 3" xfId="21610" xr:uid="{59DB4C21-D183-41B0-BC5C-E29321F718BC}"/>
    <cellStyle name="Normal 3 2 3 2 2 7 4" xfId="30057" xr:uid="{C2F06D6C-11E8-42D0-BCBC-2651160C7EA6}"/>
    <cellStyle name="Normal 3 2 3 2 2 8" xfId="8945" xr:uid="{43449EC9-9E7A-4337-A6D4-A61790B3BF8A}"/>
    <cellStyle name="Normal 3 2 3 2 2 9" xfId="17393" xr:uid="{C23DBB60-3272-45E4-9A87-0F470BA92195}"/>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E9915300-56E9-49AB-8D3F-EE6ABEFA71DC}"/>
    <cellStyle name="Normal 3 2 3 2 3 2 2 3" xfId="24168" xr:uid="{E93C5A75-40C9-4B88-B685-E9DC93D81AFE}"/>
    <cellStyle name="Normal 3 2 3 2 3 2 2 4" xfId="32615" xr:uid="{04109D4D-C151-46FF-8B24-DFF96D0F8DD8}"/>
    <cellStyle name="Normal 3 2 3 2 3 2 3" xfId="11503" xr:uid="{CD5E785B-26A2-4F94-88C2-1BB965AAF6B5}"/>
    <cellStyle name="Normal 3 2 3 2 3 2 4" xfId="19951" xr:uid="{7E813357-99AA-4FF4-924B-3C38335B8613}"/>
    <cellStyle name="Normal 3 2 3 2 3 2 5" xfId="28398" xr:uid="{190EC9E6-8264-47DF-9103-47D5AF85D3D2}"/>
    <cellStyle name="Normal 3 2 3 2 3 3" xfId="5126" xr:uid="{00000000-0005-0000-0000-000097110000}"/>
    <cellStyle name="Normal 3 2 3 2 3 3 2" xfId="13576" xr:uid="{8857460C-CC3E-46A5-B0B8-A8A4C37E2AEF}"/>
    <cellStyle name="Normal 3 2 3 2 3 3 3" xfId="22023" xr:uid="{B36DF914-618C-42E3-85E1-107648C52FC0}"/>
    <cellStyle name="Normal 3 2 3 2 3 3 4" xfId="30470" xr:uid="{BAB2B9DC-D3D4-4C7B-AD56-BDDCBEB43484}"/>
    <cellStyle name="Normal 3 2 3 2 3 4" xfId="9358" xr:uid="{3C1596C5-05D1-4BD3-A2D7-6FC640E76B1D}"/>
    <cellStyle name="Normal 3 2 3 2 3 5" xfId="17806" xr:uid="{3093663F-68EC-470A-AF8D-4CB8B4679CBC}"/>
    <cellStyle name="Normal 3 2 3 2 3 6" xfId="26253" xr:uid="{AC65D325-67E9-4CB6-B23F-BEB7FCABEA11}"/>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93B9E98B-8716-460C-9184-FC1E62DD4694}"/>
    <cellStyle name="Normal 3 2 3 2 4 2 2 3" xfId="24581" xr:uid="{6D34B4D8-3B0C-4D30-B6AC-A3759CF56068}"/>
    <cellStyle name="Normal 3 2 3 2 4 2 2 4" xfId="33028" xr:uid="{AE56029A-0EC3-4049-AD5F-B4EFCF363548}"/>
    <cellStyle name="Normal 3 2 3 2 4 2 3" xfId="11916" xr:uid="{512D413C-3F9F-4F1C-B70E-CC304A6E0E43}"/>
    <cellStyle name="Normal 3 2 3 2 4 2 4" xfId="20364" xr:uid="{D8E5F6CC-5208-4774-A346-2B4410B602F1}"/>
    <cellStyle name="Normal 3 2 3 2 4 2 5" xfId="28811" xr:uid="{50F4104F-13CD-40F6-BC8F-A5C0C6D92082}"/>
    <cellStyle name="Normal 3 2 3 2 4 3" xfId="5539" xr:uid="{00000000-0005-0000-0000-00009B110000}"/>
    <cellStyle name="Normal 3 2 3 2 4 3 2" xfId="13989" xr:uid="{CB22459D-70CE-4DA4-8832-69E208FD09BF}"/>
    <cellStyle name="Normal 3 2 3 2 4 3 3" xfId="22436" xr:uid="{2FD0C363-5615-440D-AC9B-523E4DCF2521}"/>
    <cellStyle name="Normal 3 2 3 2 4 3 4" xfId="30883" xr:uid="{521DF259-5706-46EA-8241-3E70A59D4741}"/>
    <cellStyle name="Normal 3 2 3 2 4 4" xfId="9771" xr:uid="{A954D675-190F-4EB4-B950-FBAB86BA698D}"/>
    <cellStyle name="Normal 3 2 3 2 4 5" xfId="18219" xr:uid="{EC65C6C7-6EE3-4D5A-9804-9798219A522A}"/>
    <cellStyle name="Normal 3 2 3 2 4 6" xfId="26666" xr:uid="{39FB518D-DA4F-4FCD-938D-3F2037236383}"/>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4BB7B221-7490-44EC-A503-260A078A82E8}"/>
    <cellStyle name="Normal 3 2 3 2 5 2 2 3" xfId="24994" xr:uid="{D625A846-2425-4259-93D2-D127B0E2420F}"/>
    <cellStyle name="Normal 3 2 3 2 5 2 2 4" xfId="33441" xr:uid="{B0E3006D-C157-4FD0-9722-A707A1F9B221}"/>
    <cellStyle name="Normal 3 2 3 2 5 2 3" xfId="12329" xr:uid="{2034B9A1-65D1-441C-897F-BD671393C408}"/>
    <cellStyle name="Normal 3 2 3 2 5 2 4" xfId="20777" xr:uid="{6244EED0-EF3E-4CBB-8F9E-63185D0B1081}"/>
    <cellStyle name="Normal 3 2 3 2 5 2 5" xfId="29224" xr:uid="{F455C895-E4FF-44F1-9A11-0341A1737D06}"/>
    <cellStyle name="Normal 3 2 3 2 5 3" xfId="5952" xr:uid="{00000000-0005-0000-0000-00009F110000}"/>
    <cellStyle name="Normal 3 2 3 2 5 3 2" xfId="14402" xr:uid="{75F9062C-25FF-4ED9-A453-2D57FA81018A}"/>
    <cellStyle name="Normal 3 2 3 2 5 3 3" xfId="22849" xr:uid="{0DA9FBB2-C493-4B6B-BB6C-15AF53CE0DB3}"/>
    <cellStyle name="Normal 3 2 3 2 5 3 4" xfId="31296" xr:uid="{1C50D302-A408-42A4-8ADA-9BDAB09EA36B}"/>
    <cellStyle name="Normal 3 2 3 2 5 4" xfId="10184" xr:uid="{FBCD84E9-04F3-429C-9874-7E222572F058}"/>
    <cellStyle name="Normal 3 2 3 2 5 5" xfId="18632" xr:uid="{140F2969-DB01-4757-A940-00AD904EB6EF}"/>
    <cellStyle name="Normal 3 2 3 2 5 6" xfId="27079" xr:uid="{580A691B-64F4-4D6A-920A-CC2BB77EE6F5}"/>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896CFFDA-0D67-4E6B-BE7B-8AD641D5ED7A}"/>
    <cellStyle name="Normal 3 2 3 2 6 2 2 3" xfId="25407" xr:uid="{07852BB0-FE28-4AA6-87BA-5FA98DDC9649}"/>
    <cellStyle name="Normal 3 2 3 2 6 2 2 4" xfId="33854" xr:uid="{84AFCA4D-5074-415B-9590-F1557371B18D}"/>
    <cellStyle name="Normal 3 2 3 2 6 2 3" xfId="12742" xr:uid="{E5FCF991-6915-46F2-AB41-771080524B35}"/>
    <cellStyle name="Normal 3 2 3 2 6 2 4" xfId="21190" xr:uid="{058C0383-EED5-4526-9582-EAADD582E519}"/>
    <cellStyle name="Normal 3 2 3 2 6 2 5" xfId="29637" xr:uid="{6A2EFC60-ED06-4BFA-AE7A-9ED1133564BF}"/>
    <cellStyle name="Normal 3 2 3 2 6 3" xfId="6365" xr:uid="{00000000-0005-0000-0000-0000A3110000}"/>
    <cellStyle name="Normal 3 2 3 2 6 3 2" xfId="14815" xr:uid="{8231A038-7880-4B0C-A221-0BE4DA2AE922}"/>
    <cellStyle name="Normal 3 2 3 2 6 3 3" xfId="23262" xr:uid="{62DFF94F-DC10-4B38-B788-2C3F5B304700}"/>
    <cellStyle name="Normal 3 2 3 2 6 3 4" xfId="31709" xr:uid="{52C0F810-3F3C-41DB-BB62-2886672D749E}"/>
    <cellStyle name="Normal 3 2 3 2 6 4" xfId="10597" xr:uid="{0A7FC9CE-E2C2-4DBF-B8B6-92AF021A12AE}"/>
    <cellStyle name="Normal 3 2 3 2 6 5" xfId="19045" xr:uid="{41A4C376-9C88-4D28-8163-AFE6DC452567}"/>
    <cellStyle name="Normal 3 2 3 2 6 6" xfId="27492" xr:uid="{E60A53B6-E76A-46FE-9429-B798CBA8E802}"/>
    <cellStyle name="Normal 3 2 3 2 7" xfId="2495" xr:uid="{00000000-0005-0000-0000-0000A4110000}"/>
    <cellStyle name="Normal 3 2 3 2 7 2" xfId="6778" xr:uid="{00000000-0005-0000-0000-0000A5110000}"/>
    <cellStyle name="Normal 3 2 3 2 7 2 2" xfId="15228" xr:uid="{0876021E-01E5-44BC-9504-3D99A2D21D3C}"/>
    <cellStyle name="Normal 3 2 3 2 7 2 3" xfId="23675" xr:uid="{28FC03A8-EBE8-41B3-AF77-05C9D415E541}"/>
    <cellStyle name="Normal 3 2 3 2 7 2 4" xfId="32122" xr:uid="{F1BF5695-01DD-49D8-8948-D389287C6F81}"/>
    <cellStyle name="Normal 3 2 3 2 7 3" xfId="11010" xr:uid="{CDA56076-C8FF-4EB0-8487-02C81008C136}"/>
    <cellStyle name="Normal 3 2 3 2 7 4" xfId="19458" xr:uid="{C5DADA20-0019-491D-8AFB-730D40E487A6}"/>
    <cellStyle name="Normal 3 2 3 2 7 5" xfId="27905" xr:uid="{C6A904E6-FE17-4319-A171-13F7EEE3BFE5}"/>
    <cellStyle name="Normal 3 2 3 2 8" xfId="4712" xr:uid="{00000000-0005-0000-0000-0000A6110000}"/>
    <cellStyle name="Normal 3 2 3 2 8 2" xfId="13162" xr:uid="{3EF2CDF4-821D-44BE-9346-423C301A991D}"/>
    <cellStyle name="Normal 3 2 3 2 8 3" xfId="21609" xr:uid="{A96780AE-5F9E-4288-BCD1-3A6CEAD60B55}"/>
    <cellStyle name="Normal 3 2 3 2 8 4" xfId="30056" xr:uid="{4569F7B9-381E-4856-BA0A-FB0E297CC6DF}"/>
    <cellStyle name="Normal 3 2 3 2 9" xfId="8944" xr:uid="{B8F291DD-14B9-4841-9B6F-9717985C4D97}"/>
    <cellStyle name="Normal 3 2 3 3" xfId="329" xr:uid="{00000000-0005-0000-0000-0000A7110000}"/>
    <cellStyle name="Normal 3 2 3 3 10" xfId="25841" xr:uid="{03B4C429-E21F-44B6-818A-95467F0B790C}"/>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3357B6AD-D4E0-4935-A4ED-E05B6968B58D}"/>
    <cellStyle name="Normal 3 2 3 3 2 2 2 3" xfId="24170" xr:uid="{C764FBA8-DD23-4229-8C53-AE5B00DD4453}"/>
    <cellStyle name="Normal 3 2 3 3 2 2 2 4" xfId="32617" xr:uid="{A556348C-0EEC-480D-A434-FADD89AB51AA}"/>
    <cellStyle name="Normal 3 2 3 3 2 2 3" xfId="11505" xr:uid="{3BE52B55-3370-40CC-B659-43F4D89474B2}"/>
    <cellStyle name="Normal 3 2 3 3 2 2 4" xfId="19953" xr:uid="{993887FE-24D5-4978-848D-0C410D512158}"/>
    <cellStyle name="Normal 3 2 3 3 2 2 5" xfId="28400" xr:uid="{D85E525B-440F-4335-8D0F-C6CA31F90F4E}"/>
    <cellStyle name="Normal 3 2 3 3 2 3" xfId="5128" xr:uid="{00000000-0005-0000-0000-0000AB110000}"/>
    <cellStyle name="Normal 3 2 3 3 2 3 2" xfId="13578" xr:uid="{C1C3682B-BE99-447F-A811-A73BAE05DCFA}"/>
    <cellStyle name="Normal 3 2 3 3 2 3 3" xfId="22025" xr:uid="{E8BB2C72-A5A8-4FC0-B62F-08F61F6408A2}"/>
    <cellStyle name="Normal 3 2 3 3 2 3 4" xfId="30472" xr:uid="{D49D06C3-84E3-4AD7-812E-EC36E0AAAAA3}"/>
    <cellStyle name="Normal 3 2 3 3 2 4" xfId="9360" xr:uid="{54CE313F-97DF-4320-80EE-6C4B85DE2A5A}"/>
    <cellStyle name="Normal 3 2 3 3 2 5" xfId="17808" xr:uid="{DF01C50F-F461-497A-8309-FE173892CBBE}"/>
    <cellStyle name="Normal 3 2 3 3 2 6" xfId="26255" xr:uid="{2E1ECF8A-7DC5-4F3C-B323-4A7004C6F2BA}"/>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8B4AEB39-C97D-4F49-B7AF-59300BC50FC7}"/>
    <cellStyle name="Normal 3 2 3 3 3 2 2 3" xfId="24583" xr:uid="{9A499839-5D9F-4053-A62D-E84A10C0C90B}"/>
    <cellStyle name="Normal 3 2 3 3 3 2 2 4" xfId="33030" xr:uid="{B1E8F9E0-660C-4CE1-BD71-F7AE03C0B9B0}"/>
    <cellStyle name="Normal 3 2 3 3 3 2 3" xfId="11918" xr:uid="{7F2079D4-0EA6-43DE-A1B5-D6A36E34A0BF}"/>
    <cellStyle name="Normal 3 2 3 3 3 2 4" xfId="20366" xr:uid="{426E3AF9-73D7-43F0-8AAB-DCEE2C5CCB09}"/>
    <cellStyle name="Normal 3 2 3 3 3 2 5" xfId="28813" xr:uid="{B6D2B0B7-55E1-40B3-AB63-F887EC7DA438}"/>
    <cellStyle name="Normal 3 2 3 3 3 3" xfId="5541" xr:uid="{00000000-0005-0000-0000-0000AF110000}"/>
    <cellStyle name="Normal 3 2 3 3 3 3 2" xfId="13991" xr:uid="{DB6A6676-44B4-436D-942F-51D7FF2E6029}"/>
    <cellStyle name="Normal 3 2 3 3 3 3 3" xfId="22438" xr:uid="{FAF16631-6F7D-4048-974F-4A8BF1B7F329}"/>
    <cellStyle name="Normal 3 2 3 3 3 3 4" xfId="30885" xr:uid="{1A6E30ED-0DA6-42F2-8F1E-8910DEE53E27}"/>
    <cellStyle name="Normal 3 2 3 3 3 4" xfId="9773" xr:uid="{3E67A619-B5B7-4B77-9644-9B48E9C7429B}"/>
    <cellStyle name="Normal 3 2 3 3 3 5" xfId="18221" xr:uid="{AEE95ABC-12F4-4DF9-82BA-7A5186B701E4}"/>
    <cellStyle name="Normal 3 2 3 3 3 6" xfId="26668" xr:uid="{11F73E72-1952-45D7-8335-686C46995EB1}"/>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28696173-D3B2-4480-9F2B-245B33FBC1DF}"/>
    <cellStyle name="Normal 3 2 3 3 4 2 2 3" xfId="24996" xr:uid="{648659C8-58B5-4C50-A942-4291EA47B12F}"/>
    <cellStyle name="Normal 3 2 3 3 4 2 2 4" xfId="33443" xr:uid="{D3C2A2C0-D7E5-4BCB-A094-D74893D9DF17}"/>
    <cellStyle name="Normal 3 2 3 3 4 2 3" xfId="12331" xr:uid="{B134A57C-4708-460E-BD61-3904D0CE2C77}"/>
    <cellStyle name="Normal 3 2 3 3 4 2 4" xfId="20779" xr:uid="{CB3F8352-B16E-4F12-BA91-1C9A107AA442}"/>
    <cellStyle name="Normal 3 2 3 3 4 2 5" xfId="29226" xr:uid="{782DC0A4-56C1-4338-ADCF-9E6512B40B3D}"/>
    <cellStyle name="Normal 3 2 3 3 4 3" xfId="5954" xr:uid="{00000000-0005-0000-0000-0000B3110000}"/>
    <cellStyle name="Normal 3 2 3 3 4 3 2" xfId="14404" xr:uid="{3F73ECD5-DEE7-440E-BD9D-1291618DD87B}"/>
    <cellStyle name="Normal 3 2 3 3 4 3 3" xfId="22851" xr:uid="{21938D5E-3733-4F0F-A05C-1154C4610716}"/>
    <cellStyle name="Normal 3 2 3 3 4 3 4" xfId="31298" xr:uid="{B81635DA-DB6E-4554-8FDC-EDF1CE2E7246}"/>
    <cellStyle name="Normal 3 2 3 3 4 4" xfId="10186" xr:uid="{8E4A78F5-67A7-4E4D-B0F8-E7EB2CBC9684}"/>
    <cellStyle name="Normal 3 2 3 3 4 5" xfId="18634" xr:uid="{BE0F3A7A-7299-4A2A-99DE-012D290C40C3}"/>
    <cellStyle name="Normal 3 2 3 3 4 6" xfId="27081" xr:uid="{ABB9813E-F57C-410E-8BA3-4CEB2445EC75}"/>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DC8220B9-F8D9-45A1-A9A1-40A1C0A4E0F3}"/>
    <cellStyle name="Normal 3 2 3 3 5 2 2 3" xfId="25409" xr:uid="{3EC9A4DB-AD0E-45A0-974A-31657162DFE3}"/>
    <cellStyle name="Normal 3 2 3 3 5 2 2 4" xfId="33856" xr:uid="{EA020E12-659E-4059-B378-292550D074CA}"/>
    <cellStyle name="Normal 3 2 3 3 5 2 3" xfId="12744" xr:uid="{AFAA3752-4B93-4CA0-89B3-F865D463DE36}"/>
    <cellStyle name="Normal 3 2 3 3 5 2 4" xfId="21192" xr:uid="{C3F70925-D20E-4A71-88BA-97BFCE69AB1D}"/>
    <cellStyle name="Normal 3 2 3 3 5 2 5" xfId="29639" xr:uid="{BFD06142-E1D4-458F-A6C3-F4E9708C0C2D}"/>
    <cellStyle name="Normal 3 2 3 3 5 3" xfId="6367" xr:uid="{00000000-0005-0000-0000-0000B7110000}"/>
    <cellStyle name="Normal 3 2 3 3 5 3 2" xfId="14817" xr:uid="{0F805CCF-D2B1-4344-8276-C4A48596682D}"/>
    <cellStyle name="Normal 3 2 3 3 5 3 3" xfId="23264" xr:uid="{ED947A1F-9034-4BEE-9F99-EB7F544211D2}"/>
    <cellStyle name="Normal 3 2 3 3 5 3 4" xfId="31711" xr:uid="{561FBE8E-6331-40B0-8156-99B7B0D620E2}"/>
    <cellStyle name="Normal 3 2 3 3 5 4" xfId="10599" xr:uid="{1F59E658-3930-485E-A306-F18148ECCCC5}"/>
    <cellStyle name="Normal 3 2 3 3 5 5" xfId="19047" xr:uid="{ABF64229-191E-41F5-995C-31205BE4719B}"/>
    <cellStyle name="Normal 3 2 3 3 5 6" xfId="27494" xr:uid="{576094A1-DFA8-4076-8D37-0F4A40FCEE45}"/>
    <cellStyle name="Normal 3 2 3 3 6" xfId="2497" xr:uid="{00000000-0005-0000-0000-0000B8110000}"/>
    <cellStyle name="Normal 3 2 3 3 6 2" xfId="6780" xr:uid="{00000000-0005-0000-0000-0000B9110000}"/>
    <cellStyle name="Normal 3 2 3 3 6 2 2" xfId="15230" xr:uid="{4E2EED0F-4F85-4C3E-99E7-2D2EFDFB784A}"/>
    <cellStyle name="Normal 3 2 3 3 6 2 3" xfId="23677" xr:uid="{E0C2FBCB-C409-4E6E-8C44-53A01EA559B6}"/>
    <cellStyle name="Normal 3 2 3 3 6 2 4" xfId="32124" xr:uid="{EE38C0ED-4502-4B68-BD33-17348CF34470}"/>
    <cellStyle name="Normal 3 2 3 3 6 3" xfId="11012" xr:uid="{C6E837A8-AD5C-4E78-B48E-050ED401A2FA}"/>
    <cellStyle name="Normal 3 2 3 3 6 4" xfId="19460" xr:uid="{6E0C0E40-0B30-4B8B-A1B8-EC30241723EF}"/>
    <cellStyle name="Normal 3 2 3 3 6 5" xfId="27907" xr:uid="{081CB007-2338-4D5C-A9A0-4E146610E575}"/>
    <cellStyle name="Normal 3 2 3 3 7" xfId="4714" xr:uid="{00000000-0005-0000-0000-0000BA110000}"/>
    <cellStyle name="Normal 3 2 3 3 7 2" xfId="13164" xr:uid="{3B597C7E-CC37-4D6B-A81F-9E785F28B5D7}"/>
    <cellStyle name="Normal 3 2 3 3 7 3" xfId="21611" xr:uid="{7997D22D-687E-44BC-B1AE-2DA8B04F4F20}"/>
    <cellStyle name="Normal 3 2 3 3 7 4" xfId="30058" xr:uid="{A4885233-1003-473E-A582-EAA2261202BC}"/>
    <cellStyle name="Normal 3 2 3 3 8" xfId="8946" xr:uid="{F12E0464-AC5E-4FBC-A8BD-CF02CDDEDCD5}"/>
    <cellStyle name="Normal 3 2 3 3 9" xfId="17394" xr:uid="{B1AA931E-AECF-402E-9EFB-AB3445748927}"/>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B4F180F6-C68A-4ED7-9852-0AF6298ABFA6}"/>
    <cellStyle name="Normal 3 2 3 4 2 2 3" xfId="24167" xr:uid="{13CAE4A4-3422-4984-B214-AD1E25A13D83}"/>
    <cellStyle name="Normal 3 2 3 4 2 2 4" xfId="32614" xr:uid="{22E0504C-8F25-4658-96EB-CF4662AF1BDE}"/>
    <cellStyle name="Normal 3 2 3 4 2 3" xfId="11502" xr:uid="{A78A6CC0-414D-4B39-9C22-89C41CEBAC93}"/>
    <cellStyle name="Normal 3 2 3 4 2 4" xfId="19950" xr:uid="{BC006437-40EC-4ACD-9C4D-8012A6B2C484}"/>
    <cellStyle name="Normal 3 2 3 4 2 5" xfId="28397" xr:uid="{BCE6365E-C27F-4F8A-9779-C6258682A6C8}"/>
    <cellStyle name="Normal 3 2 3 4 3" xfId="5125" xr:uid="{00000000-0005-0000-0000-0000BE110000}"/>
    <cellStyle name="Normal 3 2 3 4 3 2" xfId="13575" xr:uid="{1BA8AF8D-DAA6-4E57-9288-659FC19717D7}"/>
    <cellStyle name="Normal 3 2 3 4 3 3" xfId="22022" xr:uid="{B40A848D-BA00-4532-BA4E-83E386B5E140}"/>
    <cellStyle name="Normal 3 2 3 4 3 4" xfId="30469" xr:uid="{87F58A30-854D-4E4A-8880-F11FA4346A7F}"/>
    <cellStyle name="Normal 3 2 3 4 4" xfId="9357" xr:uid="{C9954091-9DEC-42AB-B6BB-C2BBF7223B77}"/>
    <cellStyle name="Normal 3 2 3 4 5" xfId="17805" xr:uid="{962E6C65-6004-4F9A-AC8E-23B1D68CC87F}"/>
    <cellStyle name="Normal 3 2 3 4 6" xfId="26252" xr:uid="{849437BF-FFCA-4A08-B24B-1EDCC38A58DD}"/>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3844F5E8-1638-4732-81F8-219BA36FE579}"/>
    <cellStyle name="Normal 3 2 3 5 2 2 3" xfId="24580" xr:uid="{91554CF9-4521-41C7-8B88-25939B651B75}"/>
    <cellStyle name="Normal 3 2 3 5 2 2 4" xfId="33027" xr:uid="{63A0388F-3288-45B5-966D-DD0A79D22E93}"/>
    <cellStyle name="Normal 3 2 3 5 2 3" xfId="11915" xr:uid="{33D83043-9CED-4AA0-9D3F-71F34FD572F2}"/>
    <cellStyle name="Normal 3 2 3 5 2 4" xfId="20363" xr:uid="{B20C12ED-1ABC-4AD2-9CFE-485741A74165}"/>
    <cellStyle name="Normal 3 2 3 5 2 5" xfId="28810" xr:uid="{2AD5F7F2-CD6D-4EF0-AF6E-A9FB4AAF0C2D}"/>
    <cellStyle name="Normal 3 2 3 5 3" xfId="5538" xr:uid="{00000000-0005-0000-0000-0000C2110000}"/>
    <cellStyle name="Normal 3 2 3 5 3 2" xfId="13988" xr:uid="{31F00892-32DD-4249-B151-4727A4359BC9}"/>
    <cellStyle name="Normal 3 2 3 5 3 3" xfId="22435" xr:uid="{A0225BF0-629B-4C5E-B6E2-04ECD2569474}"/>
    <cellStyle name="Normal 3 2 3 5 3 4" xfId="30882" xr:uid="{F86001D8-65B4-4FCC-8C37-F133C8055008}"/>
    <cellStyle name="Normal 3 2 3 5 4" xfId="9770" xr:uid="{32096DD5-DCC0-47E7-8541-0CA014F6623B}"/>
    <cellStyle name="Normal 3 2 3 5 5" xfId="18218" xr:uid="{414ABACF-DB9B-41C5-A912-E048C2644275}"/>
    <cellStyle name="Normal 3 2 3 5 6" xfId="26665" xr:uid="{1AA573A4-842E-4EB2-83B0-08F6E5C77C97}"/>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AF8F7CF9-BD97-4FED-AD2D-9F58CCF21A5E}"/>
    <cellStyle name="Normal 3 2 3 6 2 2 3" xfId="24993" xr:uid="{79EDD3FB-39C5-4B9A-B5A0-7603D17A8B2B}"/>
    <cellStyle name="Normal 3 2 3 6 2 2 4" xfId="33440" xr:uid="{3AB11DE8-16F3-4119-9DA9-DF2EB837F621}"/>
    <cellStyle name="Normal 3 2 3 6 2 3" xfId="12328" xr:uid="{E7467853-3FA9-4F9B-B6E9-F4CF13E9470A}"/>
    <cellStyle name="Normal 3 2 3 6 2 4" xfId="20776" xr:uid="{B742CFD3-2E60-473D-B921-A8976C4EDEE8}"/>
    <cellStyle name="Normal 3 2 3 6 2 5" xfId="29223" xr:uid="{9D107183-A0FD-491B-97DA-D6768A1A42E1}"/>
    <cellStyle name="Normal 3 2 3 6 3" xfId="5951" xr:uid="{00000000-0005-0000-0000-0000C6110000}"/>
    <cellStyle name="Normal 3 2 3 6 3 2" xfId="14401" xr:uid="{252FE8C6-DA24-4434-BA82-FBD6E18C7C1F}"/>
    <cellStyle name="Normal 3 2 3 6 3 3" xfId="22848" xr:uid="{96B6CC6F-9B72-4882-B772-36F3D7A143E0}"/>
    <cellStyle name="Normal 3 2 3 6 3 4" xfId="31295" xr:uid="{B4F83F04-E2F2-402B-8747-C012FF1899B0}"/>
    <cellStyle name="Normal 3 2 3 6 4" xfId="10183" xr:uid="{712948AF-28B9-481A-B92B-B0A20F3CABC1}"/>
    <cellStyle name="Normal 3 2 3 6 5" xfId="18631" xr:uid="{C702AB11-66A1-431B-8C31-67B649EE2C57}"/>
    <cellStyle name="Normal 3 2 3 6 6" xfId="27078" xr:uid="{EA7275F5-1F90-49F3-8038-40F7BB4FC646}"/>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7761A96C-66C8-45C6-9E59-5F949949DEC6}"/>
    <cellStyle name="Normal 3 2 3 7 2 2 3" xfId="25406" xr:uid="{1816644A-11C4-45BB-B8D3-1AED198378D2}"/>
    <cellStyle name="Normal 3 2 3 7 2 2 4" xfId="33853" xr:uid="{07E309EF-9172-422C-94BC-0DD89EA3483F}"/>
    <cellStyle name="Normal 3 2 3 7 2 3" xfId="12741" xr:uid="{2D66D4F0-321E-46F5-B1E6-6277C215C4BE}"/>
    <cellStyle name="Normal 3 2 3 7 2 4" xfId="21189" xr:uid="{0364B567-44BD-465B-ABEE-ABF883F97091}"/>
    <cellStyle name="Normal 3 2 3 7 2 5" xfId="29636" xr:uid="{9B01FC29-9FD1-4022-BE0F-73D2833ED14F}"/>
    <cellStyle name="Normal 3 2 3 7 3" xfId="6364" xr:uid="{00000000-0005-0000-0000-0000CA110000}"/>
    <cellStyle name="Normal 3 2 3 7 3 2" xfId="14814" xr:uid="{A90355E9-A753-40B3-906D-6CF2FF726537}"/>
    <cellStyle name="Normal 3 2 3 7 3 3" xfId="23261" xr:uid="{C78464AD-3A4E-43D7-8285-CEF5D6E79250}"/>
    <cellStyle name="Normal 3 2 3 7 3 4" xfId="31708" xr:uid="{42E132A2-05B4-4870-8B57-7B979E7B2227}"/>
    <cellStyle name="Normal 3 2 3 7 4" xfId="10596" xr:uid="{BFC553B9-1F27-41DC-808D-BC5DB692B5F8}"/>
    <cellStyle name="Normal 3 2 3 7 5" xfId="19044" xr:uid="{5570A1DF-6068-410D-A274-E93905A48205}"/>
    <cellStyle name="Normal 3 2 3 7 6" xfId="27491" xr:uid="{72A392EF-B831-44AD-9BD0-815B5B59A7E2}"/>
    <cellStyle name="Normal 3 2 3 8" xfId="2494" xr:uid="{00000000-0005-0000-0000-0000CB110000}"/>
    <cellStyle name="Normal 3 2 3 8 2" xfId="6777" xr:uid="{00000000-0005-0000-0000-0000CC110000}"/>
    <cellStyle name="Normal 3 2 3 8 2 2" xfId="15227" xr:uid="{ED3CB655-9120-432E-9B87-E4751B1E1C9C}"/>
    <cellStyle name="Normal 3 2 3 8 2 3" xfId="23674" xr:uid="{45949C5C-B88C-456A-85C1-0C84726C7909}"/>
    <cellStyle name="Normal 3 2 3 8 2 4" xfId="32121" xr:uid="{A797836C-8209-449C-84BF-4E2CC4F52835}"/>
    <cellStyle name="Normal 3 2 3 8 3" xfId="11009" xr:uid="{DDAD4F2A-6FE4-4E19-B87F-89E95ED20A84}"/>
    <cellStyle name="Normal 3 2 3 8 4" xfId="19457" xr:uid="{00A0466C-B2C8-431D-9D34-9EF9EC42E2D5}"/>
    <cellStyle name="Normal 3 2 3 8 5" xfId="27904" xr:uid="{C4DC879F-0960-48B4-A9B9-5C54D1FCC912}"/>
    <cellStyle name="Normal 3 2 3 9" xfId="4711" xr:uid="{00000000-0005-0000-0000-0000CD110000}"/>
    <cellStyle name="Normal 3 2 3 9 2" xfId="13161" xr:uid="{78AF768A-D748-4F13-B8AC-C5D7669C7E35}"/>
    <cellStyle name="Normal 3 2 3 9 3" xfId="21608" xr:uid="{7CEB51FF-B1AF-4E07-AA63-C6EDC71B08E2}"/>
    <cellStyle name="Normal 3 2 3 9 4" xfId="30055" xr:uid="{EA11C169-0A2F-4C6D-B494-8468264E3270}"/>
    <cellStyle name="Normal 3 2 4" xfId="809" xr:uid="{00000000-0005-0000-0000-0000CE110000}"/>
    <cellStyle name="Normal 3 2 4 2" xfId="3047" xr:uid="{00000000-0005-0000-0000-0000CF110000}"/>
    <cellStyle name="Normal 3 2 4 2 2" xfId="7269" xr:uid="{00000000-0005-0000-0000-0000D0110000}"/>
    <cellStyle name="Normal 3 2 4 2 2 2" xfId="15719" xr:uid="{F9AFE2EC-7C2F-4930-8CDA-F950A9E59E77}"/>
    <cellStyle name="Normal 3 2 4 2 2 3" xfId="24166" xr:uid="{BE273B76-CE63-4C8B-8341-F6A02CA6278C}"/>
    <cellStyle name="Normal 3 2 4 2 2 4" xfId="32613" xr:uid="{4B84CB4B-A0D6-4ACF-8906-2A7AE7F1C130}"/>
    <cellStyle name="Normal 3 2 4 2 3" xfId="11501" xr:uid="{A0844A67-7522-4DFE-A47F-4ABC9296F86A}"/>
    <cellStyle name="Normal 3 2 4 2 4" xfId="19949" xr:uid="{DB1DB19A-35C7-40AE-A131-E0482F770EA8}"/>
    <cellStyle name="Normal 3 2 4 2 5" xfId="28396" xr:uid="{67009DD5-D827-4AAF-A23D-25B80C4E5A83}"/>
    <cellStyle name="Normal 3 2 4 3" xfId="5124" xr:uid="{00000000-0005-0000-0000-0000D1110000}"/>
    <cellStyle name="Normal 3 2 4 3 2" xfId="13574" xr:uid="{E62C88B1-1501-4412-851E-E1F6C848B7CB}"/>
    <cellStyle name="Normal 3 2 4 3 3" xfId="22021" xr:uid="{3B2E93E9-B9CD-47A3-8961-9D08FCD494AC}"/>
    <cellStyle name="Normal 3 2 4 3 4" xfId="30468" xr:uid="{997ED786-88BC-4E32-AAB8-669352A67B31}"/>
    <cellStyle name="Normal 3 2 4 4" xfId="9356" xr:uid="{CFE41E65-F612-4FF1-A944-4C6B27E3F9A1}"/>
    <cellStyle name="Normal 3 2 4 5" xfId="17804" xr:uid="{26546DA3-D20D-49BB-9C90-9723BE26CB0A}"/>
    <cellStyle name="Normal 3 2 4 6" xfId="26251" xr:uid="{9E9C283E-976E-4474-B6B2-4227762EE594}"/>
    <cellStyle name="Normal 3 2 5" xfId="1230" xr:uid="{00000000-0005-0000-0000-0000D2110000}"/>
    <cellStyle name="Normal 3 2 5 2" xfId="3460" xr:uid="{00000000-0005-0000-0000-0000D3110000}"/>
    <cellStyle name="Normal 3 2 5 2 2" xfId="7682" xr:uid="{00000000-0005-0000-0000-0000D4110000}"/>
    <cellStyle name="Normal 3 2 5 2 2 2" xfId="16132" xr:uid="{603614D1-DF17-468F-8D00-35F86F3478BB}"/>
    <cellStyle name="Normal 3 2 5 2 2 3" xfId="24579" xr:uid="{96E46AAB-80A4-41A4-95E1-2A379CCBC794}"/>
    <cellStyle name="Normal 3 2 5 2 2 4" xfId="33026" xr:uid="{56BB93B0-4E54-495A-997D-82D7196BC6DE}"/>
    <cellStyle name="Normal 3 2 5 2 3" xfId="11914" xr:uid="{C3AC4103-71D1-4BAF-AC22-AD8A793A1F8F}"/>
    <cellStyle name="Normal 3 2 5 2 4" xfId="20362" xr:uid="{5C7F44CF-9672-4D5C-99C8-8CC343C289B9}"/>
    <cellStyle name="Normal 3 2 5 2 5" xfId="28809" xr:uid="{C1BB20D0-F072-437D-8CE4-AF6958CE6D59}"/>
    <cellStyle name="Normal 3 2 5 3" xfId="5537" xr:uid="{00000000-0005-0000-0000-0000D5110000}"/>
    <cellStyle name="Normal 3 2 5 3 2" xfId="13987" xr:uid="{73FE905A-8ADF-48F4-966D-F9B28A6FEDDC}"/>
    <cellStyle name="Normal 3 2 5 3 3" xfId="22434" xr:uid="{4C8FC470-F227-4353-90C6-9B017A9212D8}"/>
    <cellStyle name="Normal 3 2 5 3 4" xfId="30881" xr:uid="{E84036E2-A61D-40C0-8ED6-D24D31DC45BD}"/>
    <cellStyle name="Normal 3 2 5 4" xfId="9769" xr:uid="{82A08844-9823-46BB-A668-92317B4C4A7B}"/>
    <cellStyle name="Normal 3 2 5 5" xfId="18217" xr:uid="{52D7197B-292F-4669-909A-4EE73DA6AE14}"/>
    <cellStyle name="Normal 3 2 5 6" xfId="26664" xr:uid="{55B7DAFC-949B-4A65-8FA4-B9FD99926D2C}"/>
    <cellStyle name="Normal 3 2 6" xfId="1643" xr:uid="{00000000-0005-0000-0000-0000D6110000}"/>
    <cellStyle name="Normal 3 2 6 2" xfId="3873" xr:uid="{00000000-0005-0000-0000-0000D7110000}"/>
    <cellStyle name="Normal 3 2 6 2 2" xfId="8095" xr:uid="{00000000-0005-0000-0000-0000D8110000}"/>
    <cellStyle name="Normal 3 2 6 2 2 2" xfId="16545" xr:uid="{92BC6851-6911-401E-AEFE-208F525D74BA}"/>
    <cellStyle name="Normal 3 2 6 2 2 3" xfId="24992" xr:uid="{8355A17C-3274-440F-8563-64408E4FF4CF}"/>
    <cellStyle name="Normal 3 2 6 2 2 4" xfId="33439" xr:uid="{437183C0-1A57-43E8-9E06-77F472A76D41}"/>
    <cellStyle name="Normal 3 2 6 2 3" xfId="12327" xr:uid="{7F5CA575-EAFC-4B09-A209-C75D85A89E79}"/>
    <cellStyle name="Normal 3 2 6 2 4" xfId="20775" xr:uid="{A8DFC2FD-83CF-4389-95AB-F39B47E17149}"/>
    <cellStyle name="Normal 3 2 6 2 5" xfId="29222" xr:uid="{8C547E74-F120-4023-B686-2E8D13AAE49F}"/>
    <cellStyle name="Normal 3 2 6 3" xfId="5950" xr:uid="{00000000-0005-0000-0000-0000D9110000}"/>
    <cellStyle name="Normal 3 2 6 3 2" xfId="14400" xr:uid="{213A311E-DBC6-401F-BDFD-E64FD8A7F80A}"/>
    <cellStyle name="Normal 3 2 6 3 3" xfId="22847" xr:uid="{3A9C4059-CC6B-4739-89B7-1116EA5D476D}"/>
    <cellStyle name="Normal 3 2 6 3 4" xfId="31294" xr:uid="{8B21C187-07B9-45FE-A980-64767184201B}"/>
    <cellStyle name="Normal 3 2 6 4" xfId="10182" xr:uid="{6E5C46B7-3C18-486B-B3F7-942E9B66729A}"/>
    <cellStyle name="Normal 3 2 6 5" xfId="18630" xr:uid="{866624B5-9A0D-4841-B783-840E45CE7BDE}"/>
    <cellStyle name="Normal 3 2 6 6" xfId="27077" xr:uid="{DB7F2900-D71B-44E7-A7C1-16CE43F17182}"/>
    <cellStyle name="Normal 3 2 7" xfId="2057" xr:uid="{00000000-0005-0000-0000-0000DA110000}"/>
    <cellStyle name="Normal 3 2 7 2" xfId="4286" xr:uid="{00000000-0005-0000-0000-0000DB110000}"/>
    <cellStyle name="Normal 3 2 7 2 2" xfId="8508" xr:uid="{00000000-0005-0000-0000-0000DC110000}"/>
    <cellStyle name="Normal 3 2 7 2 2 2" xfId="16958" xr:uid="{292A7C98-4327-47C9-BBE0-EDA16342A106}"/>
    <cellStyle name="Normal 3 2 7 2 2 3" xfId="25405" xr:uid="{7AF0BAEF-530A-4FDA-BB1A-4409B7BC6D66}"/>
    <cellStyle name="Normal 3 2 7 2 2 4" xfId="33852" xr:uid="{468E60A1-42B8-4FB8-AB5E-B54EB9AB1601}"/>
    <cellStyle name="Normal 3 2 7 2 3" xfId="12740" xr:uid="{197BAB69-54EA-49D9-9BA7-82DCF2D0E7A6}"/>
    <cellStyle name="Normal 3 2 7 2 4" xfId="21188" xr:uid="{27071FFF-2C63-4640-94E3-81A3FF6E7529}"/>
    <cellStyle name="Normal 3 2 7 2 5" xfId="29635" xr:uid="{DBCB18A6-A19D-4F4C-AD0B-D540E9635776}"/>
    <cellStyle name="Normal 3 2 7 3" xfId="6363" xr:uid="{00000000-0005-0000-0000-0000DD110000}"/>
    <cellStyle name="Normal 3 2 7 3 2" xfId="14813" xr:uid="{3D3F7DC6-2030-40C3-9305-8DBED1B76FA3}"/>
    <cellStyle name="Normal 3 2 7 3 3" xfId="23260" xr:uid="{8E281BE4-E34D-477F-B04D-78BF08FD7A8A}"/>
    <cellStyle name="Normal 3 2 7 3 4" xfId="31707" xr:uid="{1CF503DA-BCB6-426F-9259-A85F3F7AA57A}"/>
    <cellStyle name="Normal 3 2 7 4" xfId="10595" xr:uid="{815035D0-5B04-460A-86B9-CB32A3D780BE}"/>
    <cellStyle name="Normal 3 2 7 5" xfId="19043" xr:uid="{F2FDC8DA-3748-460A-B73B-AD46CA11E99D}"/>
    <cellStyle name="Normal 3 2 7 6" xfId="27490" xr:uid="{ACC38161-35E6-4001-9F98-DF8C5F16BE23}"/>
    <cellStyle name="Normal 3 2 8" xfId="2493" xr:uid="{00000000-0005-0000-0000-0000DE110000}"/>
    <cellStyle name="Normal 3 2 8 2" xfId="6776" xr:uid="{00000000-0005-0000-0000-0000DF110000}"/>
    <cellStyle name="Normal 3 2 8 2 2" xfId="15226" xr:uid="{23783499-4AAB-4EDB-8EBD-080EAD5859F9}"/>
    <cellStyle name="Normal 3 2 8 2 3" xfId="23673" xr:uid="{35623641-453C-49D2-A9D5-5D0BA73092A9}"/>
    <cellStyle name="Normal 3 2 8 2 4" xfId="32120" xr:uid="{1BFAF2AA-6ED1-4D2D-B804-DCDF2A732C21}"/>
    <cellStyle name="Normal 3 2 8 3" xfId="11008" xr:uid="{6A7C4618-BACA-43CC-8872-BFCDACF37B61}"/>
    <cellStyle name="Normal 3 2 8 4" xfId="19456" xr:uid="{2764507E-2661-4AC7-B2FD-F6F402686EBA}"/>
    <cellStyle name="Normal 3 2 8 5" xfId="27903" xr:uid="{67CA63D2-DC18-492F-BB0F-60DFCF969133}"/>
    <cellStyle name="Normal 3 2 9" xfId="4710" xr:uid="{00000000-0005-0000-0000-0000E0110000}"/>
    <cellStyle name="Normal 3 2 9 2" xfId="13160" xr:uid="{046D776E-EB0B-4237-9928-409A5EB55F46}"/>
    <cellStyle name="Normal 3 2 9 3" xfId="21607" xr:uid="{F1C79922-760E-47DA-9694-13744CED7A31}"/>
    <cellStyle name="Normal 3 2 9 4" xfId="30054" xr:uid="{3CA92D59-66A2-4A96-A60B-00471DE460A8}"/>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1F757AC5-90D1-4A8A-AA07-979EEAE0F042}"/>
    <cellStyle name="Normal 4 11" xfId="17395" xr:uid="{7B362B86-B6D3-44D7-B49B-B352E76BEBE0}"/>
    <cellStyle name="Normal 4 12" xfId="25842" xr:uid="{C4A53B19-7031-453D-80A3-D678FABCACA4}"/>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509AAE74-FFE1-49A9-9DC3-5D248F1F1B2A}"/>
    <cellStyle name="Normal 4 2 2 10 2 2 3" xfId="25410" xr:uid="{5C400208-BF17-47CA-964F-D6797B6C372A}"/>
    <cellStyle name="Normal 4 2 2 10 2 2 4" xfId="33857" xr:uid="{322979E3-BEEF-48DD-9789-7CC62F362F38}"/>
    <cellStyle name="Normal 4 2 2 10 2 3" xfId="12745" xr:uid="{9643DBC6-CCA3-4018-A56D-D2821D0A2B8A}"/>
    <cellStyle name="Normal 4 2 2 10 2 4" xfId="21193" xr:uid="{D900CF74-805A-4A78-A2A3-811B955B5B7A}"/>
    <cellStyle name="Normal 4 2 2 10 2 5" xfId="29640" xr:uid="{9553E234-E594-4F47-ADFE-57C77C2E623B}"/>
    <cellStyle name="Normal 4 2 2 10 3" xfId="6368" xr:uid="{00000000-0005-0000-0000-0000ED110000}"/>
    <cellStyle name="Normal 4 2 2 10 3 2" xfId="14818" xr:uid="{9CB4F101-2BE7-40B1-96B3-22A1926CD481}"/>
    <cellStyle name="Normal 4 2 2 10 3 3" xfId="23265" xr:uid="{BAA6F0D2-10D5-4D22-8418-F84D0877FAED}"/>
    <cellStyle name="Normal 4 2 2 10 3 4" xfId="31712" xr:uid="{CDEF01EB-1460-4A0E-906F-7003A6239C1C}"/>
    <cellStyle name="Normal 4 2 2 10 4" xfId="10600" xr:uid="{4C498B24-AA19-4B97-8762-7DB5CEDD33BC}"/>
    <cellStyle name="Normal 4 2 2 10 5" xfId="19048" xr:uid="{997C17AD-3E92-4309-A246-35A5FA73FF91}"/>
    <cellStyle name="Normal 4 2 2 10 6" xfId="27495" xr:uid="{C58120B0-E311-4242-83E5-D9965D993491}"/>
    <cellStyle name="Normal 4 2 2 11" xfId="2498" xr:uid="{00000000-0005-0000-0000-0000EE110000}"/>
    <cellStyle name="Normal 4 2 2 11 2" xfId="6781" xr:uid="{00000000-0005-0000-0000-0000EF110000}"/>
    <cellStyle name="Normal 4 2 2 11 2 2" xfId="15231" xr:uid="{B3FD50B1-F708-466C-A0AD-7C9058ABB51B}"/>
    <cellStyle name="Normal 4 2 2 11 2 3" xfId="23678" xr:uid="{041D7C34-0F40-4CA7-9E64-55C297153622}"/>
    <cellStyle name="Normal 4 2 2 11 2 4" xfId="32125" xr:uid="{2ECCCF69-083A-4871-B7DB-03C54509123F}"/>
    <cellStyle name="Normal 4 2 2 11 3" xfId="11013" xr:uid="{710ED075-DD61-48E6-80DE-9E2341143BE0}"/>
    <cellStyle name="Normal 4 2 2 11 4" xfId="19461" xr:uid="{60D429CA-C1DB-4ED6-9C02-DD012D8CC8E9}"/>
    <cellStyle name="Normal 4 2 2 11 5" xfId="27908" xr:uid="{20EA5285-2670-4F09-BED8-AC1951100E14}"/>
    <cellStyle name="Normal 4 2 2 12" xfId="4716" xr:uid="{00000000-0005-0000-0000-0000F0110000}"/>
    <cellStyle name="Normal 4 2 2 12 2" xfId="13166" xr:uid="{B79FAB17-5EF4-406A-9179-7DB1F0FBC840}"/>
    <cellStyle name="Normal 4 2 2 12 3" xfId="21613" xr:uid="{19CE0943-2577-43DD-9CBF-509586AEEE06}"/>
    <cellStyle name="Normal 4 2 2 12 4" xfId="30060" xr:uid="{2D5DE701-09A0-467A-B590-DCC15986908D}"/>
    <cellStyle name="Normal 4 2 2 13" xfId="8948" xr:uid="{AD3B6617-8615-4379-BDBE-48201212A64C}"/>
    <cellStyle name="Normal 4 2 2 14" xfId="17396" xr:uid="{56CB5006-55C9-45F0-A614-EC8A280A605E}"/>
    <cellStyle name="Normal 4 2 2 15" xfId="25843" xr:uid="{5E517D3E-C9EF-4005-9F95-199FFDA5E623}"/>
    <cellStyle name="Normal 4 2 2 2" xfId="338" xr:uid="{00000000-0005-0000-0000-0000F1110000}"/>
    <cellStyle name="Normal 4 2 2 3" xfId="339" xr:uid="{00000000-0005-0000-0000-0000F2110000}"/>
    <cellStyle name="Normal 4 2 2 3 10" xfId="4717" xr:uid="{00000000-0005-0000-0000-0000F3110000}"/>
    <cellStyle name="Normal 4 2 2 3 10 2" xfId="13167" xr:uid="{F251FAA6-9332-46F4-8B19-36CBD57F91C8}"/>
    <cellStyle name="Normal 4 2 2 3 10 3" xfId="21614" xr:uid="{F034FB23-2685-4BA5-91C9-464E562D0841}"/>
    <cellStyle name="Normal 4 2 2 3 10 4" xfId="30061" xr:uid="{4D6B9B77-BA87-4A30-8256-B8CA4335E915}"/>
    <cellStyle name="Normal 4 2 2 3 11" xfId="8949" xr:uid="{4837BEA6-F68E-41E5-8939-85479E06789E}"/>
    <cellStyle name="Normal 4 2 2 3 12" xfId="17397" xr:uid="{C0926870-2BFA-4DEB-8761-4D2E9D140260}"/>
    <cellStyle name="Normal 4 2 2 3 13" xfId="25844" xr:uid="{F5B73A75-14D9-4FE2-A662-9A720F2DD065}"/>
    <cellStyle name="Normal 4 2 2 3 2" xfId="340" xr:uid="{00000000-0005-0000-0000-0000F4110000}"/>
    <cellStyle name="Normal 4 2 2 3 2 10" xfId="8950" xr:uid="{3B82C1B8-A59F-4B91-AB1F-47790262DC89}"/>
    <cellStyle name="Normal 4 2 2 3 2 11" xfId="17398" xr:uid="{4E2996AF-87E7-4DA6-A1B4-3DDDD7AB7BBE}"/>
    <cellStyle name="Normal 4 2 2 3 2 12" xfId="25845" xr:uid="{ABA82AC8-2A25-4E2B-8E6C-182FAE76C623}"/>
    <cellStyle name="Normal 4 2 2 3 2 2" xfId="341" xr:uid="{00000000-0005-0000-0000-0000F5110000}"/>
    <cellStyle name="Normal 4 2 2 3 2 2 10" xfId="17399" xr:uid="{EC87D708-A81A-437C-83E1-E851F3879921}"/>
    <cellStyle name="Normal 4 2 2 3 2 2 11" xfId="25846" xr:uid="{AF88787D-94D3-47C4-9692-37ED8E3D2D82}"/>
    <cellStyle name="Normal 4 2 2 3 2 2 2" xfId="342" xr:uid="{00000000-0005-0000-0000-0000F6110000}"/>
    <cellStyle name="Normal 4 2 2 3 2 2 2 10" xfId="25847" xr:uid="{8AC439F2-CF30-48DD-AC2E-318AB546754B}"/>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88DD641E-C807-449C-9241-056F8AA84593}"/>
    <cellStyle name="Normal 4 2 2 3 2 2 2 2 2 2 3" xfId="24175" xr:uid="{516C1069-C927-4E3B-B5B1-2CCE0C2FECD9}"/>
    <cellStyle name="Normal 4 2 2 3 2 2 2 2 2 2 4" xfId="32622" xr:uid="{9C8BEE48-D356-45B4-AE61-A1650B15A8B8}"/>
    <cellStyle name="Normal 4 2 2 3 2 2 2 2 2 3" xfId="11510" xr:uid="{CBDD6E59-7F03-4B4A-86C5-E9F27EB7D6EB}"/>
    <cellStyle name="Normal 4 2 2 3 2 2 2 2 2 4" xfId="19958" xr:uid="{7BDD0970-708C-4571-9C48-8E0078C90360}"/>
    <cellStyle name="Normal 4 2 2 3 2 2 2 2 2 5" xfId="28405" xr:uid="{BCC8F75F-9FFD-4E0C-A20C-021F2DA7BD07}"/>
    <cellStyle name="Normal 4 2 2 3 2 2 2 2 3" xfId="5133" xr:uid="{00000000-0005-0000-0000-0000FA110000}"/>
    <cellStyle name="Normal 4 2 2 3 2 2 2 2 3 2" xfId="13583" xr:uid="{6ACA3508-A201-4824-88C7-F218075FACB6}"/>
    <cellStyle name="Normal 4 2 2 3 2 2 2 2 3 3" xfId="22030" xr:uid="{6DBFF47A-2091-4126-87F2-EC083DB5222C}"/>
    <cellStyle name="Normal 4 2 2 3 2 2 2 2 3 4" xfId="30477" xr:uid="{918D9DC3-A4D6-4A16-9436-39B90217E63E}"/>
    <cellStyle name="Normal 4 2 2 3 2 2 2 2 4" xfId="9365" xr:uid="{B320303D-9E2C-41FC-8EDF-620CB1B404BF}"/>
    <cellStyle name="Normal 4 2 2 3 2 2 2 2 5" xfId="17813" xr:uid="{599066B8-D71B-455D-ACF2-AE0E5E753441}"/>
    <cellStyle name="Normal 4 2 2 3 2 2 2 2 6" xfId="26260" xr:uid="{C1588987-EC8A-4CB8-9FF0-3815FA7CA22F}"/>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8A55FE96-C3CD-41B6-85C9-F2D4840DC6FC}"/>
    <cellStyle name="Normal 4 2 2 3 2 2 2 3 2 2 3" xfId="24588" xr:uid="{FABA653A-2B95-4382-A390-7CE1E28E359F}"/>
    <cellStyle name="Normal 4 2 2 3 2 2 2 3 2 2 4" xfId="33035" xr:uid="{5C6EDE2C-9DE0-4A4A-9DFA-04C52970F035}"/>
    <cellStyle name="Normal 4 2 2 3 2 2 2 3 2 3" xfId="11923" xr:uid="{CA172F78-087B-4517-A5A5-3012F1C309E4}"/>
    <cellStyle name="Normal 4 2 2 3 2 2 2 3 2 4" xfId="20371" xr:uid="{08C11257-8907-46EF-ABB3-F175BE94C6D5}"/>
    <cellStyle name="Normal 4 2 2 3 2 2 2 3 2 5" xfId="28818" xr:uid="{C4E3C2D0-125A-4681-AC58-D44C6DB03D69}"/>
    <cellStyle name="Normal 4 2 2 3 2 2 2 3 3" xfId="5546" xr:uid="{00000000-0005-0000-0000-0000FE110000}"/>
    <cellStyle name="Normal 4 2 2 3 2 2 2 3 3 2" xfId="13996" xr:uid="{1674A9E2-D006-4097-945E-60EA979686F4}"/>
    <cellStyle name="Normal 4 2 2 3 2 2 2 3 3 3" xfId="22443" xr:uid="{4C87673C-1586-4604-B47B-76DB2768278E}"/>
    <cellStyle name="Normal 4 2 2 3 2 2 2 3 3 4" xfId="30890" xr:uid="{5F81F722-C0B2-49A5-8F0E-F9FCA4D7B1A3}"/>
    <cellStyle name="Normal 4 2 2 3 2 2 2 3 4" xfId="9778" xr:uid="{C32CC1B6-190B-4888-9C9C-DB34D93F2FC8}"/>
    <cellStyle name="Normal 4 2 2 3 2 2 2 3 5" xfId="18226" xr:uid="{0ADB6CBE-5999-4ADE-A406-9993996E1DE9}"/>
    <cellStyle name="Normal 4 2 2 3 2 2 2 3 6" xfId="26673" xr:uid="{8D8EA7D2-4B35-4328-B8E5-3143578813E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11490E22-DCAB-4DD1-9144-244CF2BB7350}"/>
    <cellStyle name="Normal 4 2 2 3 2 2 2 4 2 2 3" xfId="25001" xr:uid="{7ABE84F0-B256-4F87-B3E2-5FC5ED5FB2AD}"/>
    <cellStyle name="Normal 4 2 2 3 2 2 2 4 2 2 4" xfId="33448" xr:uid="{6CB9BEC8-2F98-47AC-A880-07E70909EFF8}"/>
    <cellStyle name="Normal 4 2 2 3 2 2 2 4 2 3" xfId="12336" xr:uid="{B94C3353-456C-49CC-BAB1-07D13750E616}"/>
    <cellStyle name="Normal 4 2 2 3 2 2 2 4 2 4" xfId="20784" xr:uid="{E0653D24-19E2-4FF6-B0FA-17E15F57A9AD}"/>
    <cellStyle name="Normal 4 2 2 3 2 2 2 4 2 5" xfId="29231" xr:uid="{194349BB-665A-4125-B5A7-81DABE3EB456}"/>
    <cellStyle name="Normal 4 2 2 3 2 2 2 4 3" xfId="5959" xr:uid="{00000000-0005-0000-0000-000002120000}"/>
    <cellStyle name="Normal 4 2 2 3 2 2 2 4 3 2" xfId="14409" xr:uid="{B8AA75DE-F610-4E2E-9644-09449A54A45E}"/>
    <cellStyle name="Normal 4 2 2 3 2 2 2 4 3 3" xfId="22856" xr:uid="{385364DF-4E54-46B2-B892-93C823AAF6DD}"/>
    <cellStyle name="Normal 4 2 2 3 2 2 2 4 3 4" xfId="31303" xr:uid="{6B2A098B-4C5A-4690-91E6-983D48110216}"/>
    <cellStyle name="Normal 4 2 2 3 2 2 2 4 4" xfId="10191" xr:uid="{162B8CDE-A7F2-4461-BC06-DAEF9D0A61BF}"/>
    <cellStyle name="Normal 4 2 2 3 2 2 2 4 5" xfId="18639" xr:uid="{08A88BAF-4585-4B73-B0E2-4D0121B42F7D}"/>
    <cellStyle name="Normal 4 2 2 3 2 2 2 4 6" xfId="27086" xr:uid="{09786132-B17B-409B-941F-1830BD1028D4}"/>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48013A7E-DC97-40B3-B791-EF0D8FB57BC7}"/>
    <cellStyle name="Normal 4 2 2 3 2 2 2 5 2 2 3" xfId="25414" xr:uid="{43D82B67-7B9E-444E-85DF-C654DB1CEAD4}"/>
    <cellStyle name="Normal 4 2 2 3 2 2 2 5 2 2 4" xfId="33861" xr:uid="{E03C4476-2196-4D55-A491-F31140D698C3}"/>
    <cellStyle name="Normal 4 2 2 3 2 2 2 5 2 3" xfId="12749" xr:uid="{6D06EF6E-9550-4034-AFD7-BBFD07247CC1}"/>
    <cellStyle name="Normal 4 2 2 3 2 2 2 5 2 4" xfId="21197" xr:uid="{6B356376-EFD8-4985-8456-FA55EAEFA6D3}"/>
    <cellStyle name="Normal 4 2 2 3 2 2 2 5 2 5" xfId="29644" xr:uid="{0DFB7FDF-4DB8-42BB-9EAF-C4996D0606CE}"/>
    <cellStyle name="Normal 4 2 2 3 2 2 2 5 3" xfId="6372" xr:uid="{00000000-0005-0000-0000-000006120000}"/>
    <cellStyle name="Normal 4 2 2 3 2 2 2 5 3 2" xfId="14822" xr:uid="{2835EDA4-E0E2-4710-9E59-DF9D5724BB71}"/>
    <cellStyle name="Normal 4 2 2 3 2 2 2 5 3 3" xfId="23269" xr:uid="{DB0B3D27-0AF6-4071-988E-5F1184A52E42}"/>
    <cellStyle name="Normal 4 2 2 3 2 2 2 5 3 4" xfId="31716" xr:uid="{5E18B2CA-BF15-4108-9E0A-E9B6B40C735F}"/>
    <cellStyle name="Normal 4 2 2 3 2 2 2 5 4" xfId="10604" xr:uid="{5D2DFBBE-D372-47B2-9F81-D527E80F438A}"/>
    <cellStyle name="Normal 4 2 2 3 2 2 2 5 5" xfId="19052" xr:uid="{CD2EE439-716A-4088-88B5-7D79B23695B0}"/>
    <cellStyle name="Normal 4 2 2 3 2 2 2 5 6" xfId="27499" xr:uid="{2F034187-AC0E-47B7-A046-DC1479EC20D3}"/>
    <cellStyle name="Normal 4 2 2 3 2 2 2 6" xfId="2502" xr:uid="{00000000-0005-0000-0000-000007120000}"/>
    <cellStyle name="Normal 4 2 2 3 2 2 2 6 2" xfId="6785" xr:uid="{00000000-0005-0000-0000-000008120000}"/>
    <cellStyle name="Normal 4 2 2 3 2 2 2 6 2 2" xfId="15235" xr:uid="{30E185D4-30F6-44DF-A744-EE4A9BE4FA43}"/>
    <cellStyle name="Normal 4 2 2 3 2 2 2 6 2 3" xfId="23682" xr:uid="{F5911A94-945B-49E1-B655-3286A94F4509}"/>
    <cellStyle name="Normal 4 2 2 3 2 2 2 6 2 4" xfId="32129" xr:uid="{853A2CAC-77F9-4C95-8DB1-F697C68C0B89}"/>
    <cellStyle name="Normal 4 2 2 3 2 2 2 6 3" xfId="11017" xr:uid="{45D50265-C4BA-4BC5-A90F-0BB0D92273F6}"/>
    <cellStyle name="Normal 4 2 2 3 2 2 2 6 4" xfId="19465" xr:uid="{F991CE5F-8A06-4611-9055-C1A6B2614989}"/>
    <cellStyle name="Normal 4 2 2 3 2 2 2 6 5" xfId="27912" xr:uid="{859A0684-B291-4A03-BCE3-48973B37FD27}"/>
    <cellStyle name="Normal 4 2 2 3 2 2 2 7" xfId="4720" xr:uid="{00000000-0005-0000-0000-000009120000}"/>
    <cellStyle name="Normal 4 2 2 3 2 2 2 7 2" xfId="13170" xr:uid="{C967F4C2-51FC-43E4-A8B4-90CA9B5F1DEA}"/>
    <cellStyle name="Normal 4 2 2 3 2 2 2 7 3" xfId="21617" xr:uid="{24C5DBC8-AFEA-45F5-B5AE-40A9C05A947B}"/>
    <cellStyle name="Normal 4 2 2 3 2 2 2 7 4" xfId="30064" xr:uid="{698AB2E7-2F0E-49DF-8FD2-9463019EA2E5}"/>
    <cellStyle name="Normal 4 2 2 3 2 2 2 8" xfId="8952" xr:uid="{AAEC4322-3064-4C80-A7B2-50D5772B697E}"/>
    <cellStyle name="Normal 4 2 2 3 2 2 2 9" xfId="17400" xr:uid="{70398E8D-7391-488C-B15D-D9F4D225DE8D}"/>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60E34720-6CA2-4BB6-B75C-99C444E8FB58}"/>
    <cellStyle name="Normal 4 2 2 3 2 2 3 2 2 3" xfId="24174" xr:uid="{BD408DE8-A98C-4829-B825-FC3D138238EE}"/>
    <cellStyle name="Normal 4 2 2 3 2 2 3 2 2 4" xfId="32621" xr:uid="{E5754116-FEF5-4CFD-8BF6-3FF9E74A07CA}"/>
    <cellStyle name="Normal 4 2 2 3 2 2 3 2 3" xfId="11509" xr:uid="{61A2E837-D2AF-4E64-AEE9-93967FF3F6A2}"/>
    <cellStyle name="Normal 4 2 2 3 2 2 3 2 4" xfId="19957" xr:uid="{0061CF74-0E1D-4CEB-BDA8-B39C5E4CA8B5}"/>
    <cellStyle name="Normal 4 2 2 3 2 2 3 2 5" xfId="28404" xr:uid="{A9EF9727-DFE1-4399-84FC-2A11525DBE33}"/>
    <cellStyle name="Normal 4 2 2 3 2 2 3 3" xfId="5132" xr:uid="{00000000-0005-0000-0000-00000D120000}"/>
    <cellStyle name="Normal 4 2 2 3 2 2 3 3 2" xfId="13582" xr:uid="{4F1DF412-8849-4B16-8E30-C6A632BDF27F}"/>
    <cellStyle name="Normal 4 2 2 3 2 2 3 3 3" xfId="22029" xr:uid="{58E4324F-ED45-478B-B495-3A2A5228CAA9}"/>
    <cellStyle name="Normal 4 2 2 3 2 2 3 3 4" xfId="30476" xr:uid="{B8F5A9D3-AAB9-41D1-9110-AEDA57CE04D1}"/>
    <cellStyle name="Normal 4 2 2 3 2 2 3 4" xfId="9364" xr:uid="{4221D78D-6105-4C00-BD3F-0E33EDFF0E6F}"/>
    <cellStyle name="Normal 4 2 2 3 2 2 3 5" xfId="17812" xr:uid="{0D6AE2E5-B6E3-4FA8-BC07-4AAC58615184}"/>
    <cellStyle name="Normal 4 2 2 3 2 2 3 6" xfId="26259" xr:uid="{17023E91-8778-4857-B21B-B998695A24C5}"/>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43914259-203A-4894-A146-7DA319819DF4}"/>
    <cellStyle name="Normal 4 2 2 3 2 2 4 2 2 3" xfId="24587" xr:uid="{584706AC-A8C3-4A81-95B5-77DEBCE89CE7}"/>
    <cellStyle name="Normal 4 2 2 3 2 2 4 2 2 4" xfId="33034" xr:uid="{7E283553-99E9-451D-B1B9-1F53D05622F0}"/>
    <cellStyle name="Normal 4 2 2 3 2 2 4 2 3" xfId="11922" xr:uid="{9DB4F144-80F9-4D90-811F-BE629BA8FB17}"/>
    <cellStyle name="Normal 4 2 2 3 2 2 4 2 4" xfId="20370" xr:uid="{579DC82D-3888-406A-99D5-5F083CA7FFA6}"/>
    <cellStyle name="Normal 4 2 2 3 2 2 4 2 5" xfId="28817" xr:uid="{1C2E49C7-D855-4316-87F6-0BF5E1952A18}"/>
    <cellStyle name="Normal 4 2 2 3 2 2 4 3" xfId="5545" xr:uid="{00000000-0005-0000-0000-000011120000}"/>
    <cellStyle name="Normal 4 2 2 3 2 2 4 3 2" xfId="13995" xr:uid="{2E799446-F5DF-406D-B426-86D6DC482B7F}"/>
    <cellStyle name="Normal 4 2 2 3 2 2 4 3 3" xfId="22442" xr:uid="{1048B425-01E3-4328-85C7-FAC95F550F58}"/>
    <cellStyle name="Normal 4 2 2 3 2 2 4 3 4" xfId="30889" xr:uid="{CD7C330B-F567-4723-90B4-AF5C9A196E02}"/>
    <cellStyle name="Normal 4 2 2 3 2 2 4 4" xfId="9777" xr:uid="{CA93AE5B-FF94-4051-9B9F-D69DC7330596}"/>
    <cellStyle name="Normal 4 2 2 3 2 2 4 5" xfId="18225" xr:uid="{8F78667D-79E5-48A1-8F49-087892236DA8}"/>
    <cellStyle name="Normal 4 2 2 3 2 2 4 6" xfId="26672" xr:uid="{0010210A-AD45-41AE-BD48-A23A8883373F}"/>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7C4D54A7-667E-40A7-9FB9-9C61974A5C72}"/>
    <cellStyle name="Normal 4 2 2 3 2 2 5 2 2 3" xfId="25000" xr:uid="{BF917F6A-8CF3-49B9-A348-B1F411FE436A}"/>
    <cellStyle name="Normal 4 2 2 3 2 2 5 2 2 4" xfId="33447" xr:uid="{8AB608A5-9243-4AAE-B905-49611D9E4E75}"/>
    <cellStyle name="Normal 4 2 2 3 2 2 5 2 3" xfId="12335" xr:uid="{0616BC62-DC5F-45CF-8B58-C6465B8DB646}"/>
    <cellStyle name="Normal 4 2 2 3 2 2 5 2 4" xfId="20783" xr:uid="{992CB5E6-CDEF-4CC4-AD84-C09C4E541559}"/>
    <cellStyle name="Normal 4 2 2 3 2 2 5 2 5" xfId="29230" xr:uid="{F204509E-398B-4ECE-8FFD-368CC3724153}"/>
    <cellStyle name="Normal 4 2 2 3 2 2 5 3" xfId="5958" xr:uid="{00000000-0005-0000-0000-000015120000}"/>
    <cellStyle name="Normal 4 2 2 3 2 2 5 3 2" xfId="14408" xr:uid="{31314627-1089-4F35-94FB-55D5A8229B77}"/>
    <cellStyle name="Normal 4 2 2 3 2 2 5 3 3" xfId="22855" xr:uid="{F618526A-A42A-4193-B656-0097DA96A6B1}"/>
    <cellStyle name="Normal 4 2 2 3 2 2 5 3 4" xfId="31302" xr:uid="{9154FC92-3361-4722-B37B-4B048487A8F1}"/>
    <cellStyle name="Normal 4 2 2 3 2 2 5 4" xfId="10190" xr:uid="{A2DD2B2B-CCC6-49E5-89F3-E4F81281357B}"/>
    <cellStyle name="Normal 4 2 2 3 2 2 5 5" xfId="18638" xr:uid="{E6AC9E4C-298E-4D41-86DB-2EFB904C3799}"/>
    <cellStyle name="Normal 4 2 2 3 2 2 5 6" xfId="27085" xr:uid="{86D4433A-2483-434D-9C31-18E2DAAFB74D}"/>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9306DEAD-F1D5-49BD-8D1B-ADA978916BAF}"/>
    <cellStyle name="Normal 4 2 2 3 2 2 6 2 2 3" xfId="25413" xr:uid="{B2F19441-3475-4771-9F57-50B7894DD7D2}"/>
    <cellStyle name="Normal 4 2 2 3 2 2 6 2 2 4" xfId="33860" xr:uid="{1E328276-B011-4ABE-9245-FC5D86E84E26}"/>
    <cellStyle name="Normal 4 2 2 3 2 2 6 2 3" xfId="12748" xr:uid="{281F163E-A095-42E4-8D88-EE394BC919EE}"/>
    <cellStyle name="Normal 4 2 2 3 2 2 6 2 4" xfId="21196" xr:uid="{19FE8EC0-8E41-4B33-BA45-208A2468E37E}"/>
    <cellStyle name="Normal 4 2 2 3 2 2 6 2 5" xfId="29643" xr:uid="{B12F697F-FC05-4B31-A66A-F4FBA5A2A632}"/>
    <cellStyle name="Normal 4 2 2 3 2 2 6 3" xfId="6371" xr:uid="{00000000-0005-0000-0000-000019120000}"/>
    <cellStyle name="Normal 4 2 2 3 2 2 6 3 2" xfId="14821" xr:uid="{DF1AB68A-7A1B-4563-B995-225FB7E5D6D0}"/>
    <cellStyle name="Normal 4 2 2 3 2 2 6 3 3" xfId="23268" xr:uid="{D550DF42-E7B2-49F5-AD76-9D9C8720655E}"/>
    <cellStyle name="Normal 4 2 2 3 2 2 6 3 4" xfId="31715" xr:uid="{048CA7D0-C0BA-4E79-8711-AFE13EF63D02}"/>
    <cellStyle name="Normal 4 2 2 3 2 2 6 4" xfId="10603" xr:uid="{2CDF78EB-8131-43D4-9727-2A20C1A0E4B2}"/>
    <cellStyle name="Normal 4 2 2 3 2 2 6 5" xfId="19051" xr:uid="{C0E938E3-E802-4246-9341-43485E3721AD}"/>
    <cellStyle name="Normal 4 2 2 3 2 2 6 6" xfId="27498" xr:uid="{BC7A3864-9C1B-47B8-85D1-88530611E781}"/>
    <cellStyle name="Normal 4 2 2 3 2 2 7" xfId="2501" xr:uid="{00000000-0005-0000-0000-00001A120000}"/>
    <cellStyle name="Normal 4 2 2 3 2 2 7 2" xfId="6784" xr:uid="{00000000-0005-0000-0000-00001B120000}"/>
    <cellStyle name="Normal 4 2 2 3 2 2 7 2 2" xfId="15234" xr:uid="{CA19EBD1-1F00-4547-A273-D5E0184DD633}"/>
    <cellStyle name="Normal 4 2 2 3 2 2 7 2 3" xfId="23681" xr:uid="{DFF787B2-3B76-4DCB-90A6-C520302B419B}"/>
    <cellStyle name="Normal 4 2 2 3 2 2 7 2 4" xfId="32128" xr:uid="{22963491-B5B9-4A2B-9E68-42F3167469A3}"/>
    <cellStyle name="Normal 4 2 2 3 2 2 7 3" xfId="11016" xr:uid="{BD0AC8B2-8194-4A48-A16E-B66992F30DAA}"/>
    <cellStyle name="Normal 4 2 2 3 2 2 7 4" xfId="19464" xr:uid="{EC057F17-4323-4040-90AD-8876F4F7CE8B}"/>
    <cellStyle name="Normal 4 2 2 3 2 2 7 5" xfId="27911" xr:uid="{51F2C06D-1AAF-4B3C-AC73-19460E4CFBC9}"/>
    <cellStyle name="Normal 4 2 2 3 2 2 8" xfId="4719" xr:uid="{00000000-0005-0000-0000-00001C120000}"/>
    <cellStyle name="Normal 4 2 2 3 2 2 8 2" xfId="13169" xr:uid="{1DA79271-96BC-4BE9-BBB3-6E095BF9F90B}"/>
    <cellStyle name="Normal 4 2 2 3 2 2 8 3" xfId="21616" xr:uid="{056A80AC-3031-43B1-946C-89F941F05BEF}"/>
    <cellStyle name="Normal 4 2 2 3 2 2 8 4" xfId="30063" xr:uid="{312095FF-1935-4EBB-8B4A-2A75ACFBF422}"/>
    <cellStyle name="Normal 4 2 2 3 2 2 9" xfId="8951" xr:uid="{4FE6DA06-84C7-45D8-A4D8-02484484DE80}"/>
    <cellStyle name="Normal 4 2 2 3 2 3" xfId="343" xr:uid="{00000000-0005-0000-0000-00001D120000}"/>
    <cellStyle name="Normal 4 2 2 3 2 3 10" xfId="25848" xr:uid="{37170D12-E9B7-41B1-A489-A15F3AB09C7F}"/>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357DAAF9-DA24-46D9-A3DC-ED9082062F88}"/>
    <cellStyle name="Normal 4 2 2 3 2 3 2 2 2 3" xfId="24176" xr:uid="{210B2519-7D3E-498F-A23B-1587663F2116}"/>
    <cellStyle name="Normal 4 2 2 3 2 3 2 2 2 4" xfId="32623" xr:uid="{FAD362F2-060B-4DF1-B271-E3C13415A09A}"/>
    <cellStyle name="Normal 4 2 2 3 2 3 2 2 3" xfId="11511" xr:uid="{DACD2743-C462-4487-8EB8-931C89300B58}"/>
    <cellStyle name="Normal 4 2 2 3 2 3 2 2 4" xfId="19959" xr:uid="{80CF712F-AC62-4213-B749-8D5B7F4458C4}"/>
    <cellStyle name="Normal 4 2 2 3 2 3 2 2 5" xfId="28406" xr:uid="{8092F565-C1CE-48BE-B8D9-F678FBE36DC0}"/>
    <cellStyle name="Normal 4 2 2 3 2 3 2 3" xfId="5134" xr:uid="{00000000-0005-0000-0000-000021120000}"/>
    <cellStyle name="Normal 4 2 2 3 2 3 2 3 2" xfId="13584" xr:uid="{D1D31688-72F8-4FB9-844D-0E1C12B8D36F}"/>
    <cellStyle name="Normal 4 2 2 3 2 3 2 3 3" xfId="22031" xr:uid="{B333ECDE-12A3-444F-9902-9CE5BF10559A}"/>
    <cellStyle name="Normal 4 2 2 3 2 3 2 3 4" xfId="30478" xr:uid="{411B4486-7E17-43CC-BE2F-ADD6A25F6C3D}"/>
    <cellStyle name="Normal 4 2 2 3 2 3 2 4" xfId="9366" xr:uid="{954E17FF-FAF5-493E-BA36-55EA611E2F8C}"/>
    <cellStyle name="Normal 4 2 2 3 2 3 2 5" xfId="17814" xr:uid="{802AC9E3-23B3-4D2A-AD01-3512BB5A1EC1}"/>
    <cellStyle name="Normal 4 2 2 3 2 3 2 6" xfId="26261" xr:uid="{A24463EB-8E0E-4A8F-AE83-0C6373663652}"/>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75131503-01F1-49F9-B68D-7865391820ED}"/>
    <cellStyle name="Normal 4 2 2 3 2 3 3 2 2 3" xfId="24589" xr:uid="{C4394400-AA7C-46C2-8095-C52A9AD0F7DB}"/>
    <cellStyle name="Normal 4 2 2 3 2 3 3 2 2 4" xfId="33036" xr:uid="{85560657-6072-48B3-BFA4-F73A44A072C4}"/>
    <cellStyle name="Normal 4 2 2 3 2 3 3 2 3" xfId="11924" xr:uid="{67C3BA49-F797-43DE-9106-78EE426F909E}"/>
    <cellStyle name="Normal 4 2 2 3 2 3 3 2 4" xfId="20372" xr:uid="{9ADB62E9-75D7-4FA3-B8E9-EE9E26091AE0}"/>
    <cellStyle name="Normal 4 2 2 3 2 3 3 2 5" xfId="28819" xr:uid="{256F1E3C-829F-4E45-9188-4AE6F9852821}"/>
    <cellStyle name="Normal 4 2 2 3 2 3 3 3" xfId="5547" xr:uid="{00000000-0005-0000-0000-000025120000}"/>
    <cellStyle name="Normal 4 2 2 3 2 3 3 3 2" xfId="13997" xr:uid="{814195B4-5C35-4D03-B756-5E2D037D0DF2}"/>
    <cellStyle name="Normal 4 2 2 3 2 3 3 3 3" xfId="22444" xr:uid="{EE0F74A4-B6F2-4D4F-8A46-6CB881CDF20F}"/>
    <cellStyle name="Normal 4 2 2 3 2 3 3 3 4" xfId="30891" xr:uid="{AB80723D-8F62-4C03-9CEC-6DF98C2E94EB}"/>
    <cellStyle name="Normal 4 2 2 3 2 3 3 4" xfId="9779" xr:uid="{8C25374E-A2E1-46F9-95BD-18B8D8D64C93}"/>
    <cellStyle name="Normal 4 2 2 3 2 3 3 5" xfId="18227" xr:uid="{9A932432-05D5-4D0D-8CA2-EF074CB9E800}"/>
    <cellStyle name="Normal 4 2 2 3 2 3 3 6" xfId="26674" xr:uid="{944C1F23-F6B0-4BB0-B96E-39C94A827A8E}"/>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2A048F08-7606-469F-A66B-273A356AAA57}"/>
    <cellStyle name="Normal 4 2 2 3 2 3 4 2 2 3" xfId="25002" xr:uid="{728EB53D-7FCA-49B2-A311-BB319C248F42}"/>
    <cellStyle name="Normal 4 2 2 3 2 3 4 2 2 4" xfId="33449" xr:uid="{0822C3E5-01EE-46FB-A547-2718F75F7C80}"/>
    <cellStyle name="Normal 4 2 2 3 2 3 4 2 3" xfId="12337" xr:uid="{27A5D989-3FC5-4A20-BDED-2D465D2D7388}"/>
    <cellStyle name="Normal 4 2 2 3 2 3 4 2 4" xfId="20785" xr:uid="{850A89BD-5F7E-4409-B69D-6864F8A2BCE0}"/>
    <cellStyle name="Normal 4 2 2 3 2 3 4 2 5" xfId="29232" xr:uid="{E4FCFA0C-34A7-4723-9D47-76A50DCAD385}"/>
    <cellStyle name="Normal 4 2 2 3 2 3 4 3" xfId="5960" xr:uid="{00000000-0005-0000-0000-000029120000}"/>
    <cellStyle name="Normal 4 2 2 3 2 3 4 3 2" xfId="14410" xr:uid="{392CB389-D8BC-4708-8D1B-4044C1215077}"/>
    <cellStyle name="Normal 4 2 2 3 2 3 4 3 3" xfId="22857" xr:uid="{20B3F067-8A27-4E05-AE76-8D5F7367BA60}"/>
    <cellStyle name="Normal 4 2 2 3 2 3 4 3 4" xfId="31304" xr:uid="{E58D3C8E-E675-438E-AA47-420BD1980386}"/>
    <cellStyle name="Normal 4 2 2 3 2 3 4 4" xfId="10192" xr:uid="{6AF85954-DA81-4B54-9610-630DBE951667}"/>
    <cellStyle name="Normal 4 2 2 3 2 3 4 5" xfId="18640" xr:uid="{4D9EBEC3-2401-483B-98CE-3458246E05F5}"/>
    <cellStyle name="Normal 4 2 2 3 2 3 4 6" xfId="27087" xr:uid="{7BD82D38-3C9C-4887-96F1-C1F9C1FF7DB8}"/>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67F12BEC-39E7-4B05-98EC-384842C77CBA}"/>
    <cellStyle name="Normal 4 2 2 3 2 3 5 2 2 3" xfId="25415" xr:uid="{C11B5520-5A34-4305-BF59-56F5DC4017C9}"/>
    <cellStyle name="Normal 4 2 2 3 2 3 5 2 2 4" xfId="33862" xr:uid="{AFC80B42-57BC-471E-AB3A-ED0A27AF2070}"/>
    <cellStyle name="Normal 4 2 2 3 2 3 5 2 3" xfId="12750" xr:uid="{B16DAB5E-07E9-4270-A3F4-5DDB8941EDA4}"/>
    <cellStyle name="Normal 4 2 2 3 2 3 5 2 4" xfId="21198" xr:uid="{02D6CF48-BAE6-4FDB-836B-EEA9C6985364}"/>
    <cellStyle name="Normal 4 2 2 3 2 3 5 2 5" xfId="29645" xr:uid="{D001C9B5-A345-4CC2-AB8C-509832C86376}"/>
    <cellStyle name="Normal 4 2 2 3 2 3 5 3" xfId="6373" xr:uid="{00000000-0005-0000-0000-00002D120000}"/>
    <cellStyle name="Normal 4 2 2 3 2 3 5 3 2" xfId="14823" xr:uid="{FBCF9C5E-89AF-450B-9A18-5F16287ECE38}"/>
    <cellStyle name="Normal 4 2 2 3 2 3 5 3 3" xfId="23270" xr:uid="{60932679-6DA1-4724-9741-BBA4C34A967D}"/>
    <cellStyle name="Normal 4 2 2 3 2 3 5 3 4" xfId="31717" xr:uid="{0B865200-56E8-404C-B55C-AFB54E9A9919}"/>
    <cellStyle name="Normal 4 2 2 3 2 3 5 4" xfId="10605" xr:uid="{CC7B5D39-9C57-4D99-A4C2-5518BF1A871B}"/>
    <cellStyle name="Normal 4 2 2 3 2 3 5 5" xfId="19053" xr:uid="{EF41DC73-B014-4F90-8A51-10C6116666D3}"/>
    <cellStyle name="Normal 4 2 2 3 2 3 5 6" xfId="27500" xr:uid="{874351C5-A476-4683-AD09-5BC6534E016E}"/>
    <cellStyle name="Normal 4 2 2 3 2 3 6" xfId="2503" xr:uid="{00000000-0005-0000-0000-00002E120000}"/>
    <cellStyle name="Normal 4 2 2 3 2 3 6 2" xfId="6786" xr:uid="{00000000-0005-0000-0000-00002F120000}"/>
    <cellStyle name="Normal 4 2 2 3 2 3 6 2 2" xfId="15236" xr:uid="{E44763FC-E1BD-40D9-B3BF-B6C08491CEE2}"/>
    <cellStyle name="Normal 4 2 2 3 2 3 6 2 3" xfId="23683" xr:uid="{78B6B08D-9C86-4C12-8528-B3C541429A62}"/>
    <cellStyle name="Normal 4 2 2 3 2 3 6 2 4" xfId="32130" xr:uid="{781B2FB1-40FE-49F3-8FE2-331B41828B2E}"/>
    <cellStyle name="Normal 4 2 2 3 2 3 6 3" xfId="11018" xr:uid="{32DEE25D-C96D-4EA2-9D7F-B462E78F5218}"/>
    <cellStyle name="Normal 4 2 2 3 2 3 6 4" xfId="19466" xr:uid="{31FBAF78-CFF0-4E5C-B7D9-B0FDC1425492}"/>
    <cellStyle name="Normal 4 2 2 3 2 3 6 5" xfId="27913" xr:uid="{963EC559-F2DA-4B94-AD3D-05822324B920}"/>
    <cellStyle name="Normal 4 2 2 3 2 3 7" xfId="4721" xr:uid="{00000000-0005-0000-0000-000030120000}"/>
    <cellStyle name="Normal 4 2 2 3 2 3 7 2" xfId="13171" xr:uid="{FC6F1A72-8D3E-455F-A2FB-343075DEDAC6}"/>
    <cellStyle name="Normal 4 2 2 3 2 3 7 3" xfId="21618" xr:uid="{E71C076D-FDC5-476E-A291-B117B40BBEC4}"/>
    <cellStyle name="Normal 4 2 2 3 2 3 7 4" xfId="30065" xr:uid="{C84BCD09-F6EA-409F-88FB-848693B80FDC}"/>
    <cellStyle name="Normal 4 2 2 3 2 3 8" xfId="8953" xr:uid="{79476A08-831F-42DA-A357-CA89B34EA281}"/>
    <cellStyle name="Normal 4 2 2 3 2 3 9" xfId="17401" xr:uid="{AEBBA355-CF0F-4E3E-8AC0-B0C486162AE9}"/>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88B77876-873D-440D-A57D-9497F29DCD47}"/>
    <cellStyle name="Normal 4 2 2 3 2 4 2 2 3" xfId="24173" xr:uid="{897C9D88-0AF2-468D-9227-5CDA904399C2}"/>
    <cellStyle name="Normal 4 2 2 3 2 4 2 2 4" xfId="32620" xr:uid="{ED4BAC94-8ADF-4C66-A7EB-6B9F743630EB}"/>
    <cellStyle name="Normal 4 2 2 3 2 4 2 3" xfId="11508" xr:uid="{82E40A5C-6928-4F36-9E75-ADAB17BC3707}"/>
    <cellStyle name="Normal 4 2 2 3 2 4 2 4" xfId="19956" xr:uid="{D542E9D8-EF3B-41ED-9CE0-736B1796C5DC}"/>
    <cellStyle name="Normal 4 2 2 3 2 4 2 5" xfId="28403" xr:uid="{86C4452B-5E0B-457B-949B-197A99FA7416}"/>
    <cellStyle name="Normal 4 2 2 3 2 4 3" xfId="5131" xr:uid="{00000000-0005-0000-0000-000034120000}"/>
    <cellStyle name="Normal 4 2 2 3 2 4 3 2" xfId="13581" xr:uid="{AC503429-A2C5-4D62-812E-2EBB8C721305}"/>
    <cellStyle name="Normal 4 2 2 3 2 4 3 3" xfId="22028" xr:uid="{ED442411-17CB-4182-B933-D7E110122B6F}"/>
    <cellStyle name="Normal 4 2 2 3 2 4 3 4" xfId="30475" xr:uid="{24528EAC-0A77-4AAA-A7B7-B0D2DFA1315A}"/>
    <cellStyle name="Normal 4 2 2 3 2 4 4" xfId="9363" xr:uid="{D1C4FD3F-C41B-4029-90DD-0315AA16532A}"/>
    <cellStyle name="Normal 4 2 2 3 2 4 5" xfId="17811" xr:uid="{C9BF2EEB-508B-4752-9F4F-E8FF4145CBA4}"/>
    <cellStyle name="Normal 4 2 2 3 2 4 6" xfId="26258" xr:uid="{C086CD5C-A276-4956-A5E1-EF8961D46879}"/>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65094ACE-4720-4041-B008-E990834EE757}"/>
    <cellStyle name="Normal 4 2 2 3 2 5 2 2 3" xfId="24586" xr:uid="{79BE63B6-3D34-4A84-A13F-95181CF80A31}"/>
    <cellStyle name="Normal 4 2 2 3 2 5 2 2 4" xfId="33033" xr:uid="{645A334F-686F-4D58-BB70-002DE77CFE6A}"/>
    <cellStyle name="Normal 4 2 2 3 2 5 2 3" xfId="11921" xr:uid="{20474AC6-B6F0-4DDC-A730-662A77E1C18D}"/>
    <cellStyle name="Normal 4 2 2 3 2 5 2 4" xfId="20369" xr:uid="{AE63AB4B-FC2B-44F6-ABEA-283D9C44DEB5}"/>
    <cellStyle name="Normal 4 2 2 3 2 5 2 5" xfId="28816" xr:uid="{9C79EF10-06CF-40DC-AE80-B9E6DA82E924}"/>
    <cellStyle name="Normal 4 2 2 3 2 5 3" xfId="5544" xr:uid="{00000000-0005-0000-0000-000038120000}"/>
    <cellStyle name="Normal 4 2 2 3 2 5 3 2" xfId="13994" xr:uid="{AEAEFD95-C1CA-436A-AF9D-7F7F17EC3FFB}"/>
    <cellStyle name="Normal 4 2 2 3 2 5 3 3" xfId="22441" xr:uid="{7D2B2610-243E-4967-AD2D-140478EA2E6D}"/>
    <cellStyle name="Normal 4 2 2 3 2 5 3 4" xfId="30888" xr:uid="{7E0E3B96-99FC-4ACF-9FF2-C1F7E5444D96}"/>
    <cellStyle name="Normal 4 2 2 3 2 5 4" xfId="9776" xr:uid="{A2F24544-235B-4A98-A5B9-EB60C6146DCE}"/>
    <cellStyle name="Normal 4 2 2 3 2 5 5" xfId="18224" xr:uid="{60B8AE6B-6D86-4C91-8DCB-2157A9E4B529}"/>
    <cellStyle name="Normal 4 2 2 3 2 5 6" xfId="26671" xr:uid="{7F5960A5-2B1D-4BBA-A648-5C1AC4FA79BE}"/>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0C665433-8472-48EB-84B8-576951230479}"/>
    <cellStyle name="Normal 4 2 2 3 2 6 2 2 3" xfId="24999" xr:uid="{98075E83-16BD-42CE-AA63-5BF96D3DB1B1}"/>
    <cellStyle name="Normal 4 2 2 3 2 6 2 2 4" xfId="33446" xr:uid="{1AB842E6-8F21-4597-A11E-DB7D6674A343}"/>
    <cellStyle name="Normal 4 2 2 3 2 6 2 3" xfId="12334" xr:uid="{C5A9DF15-8A41-4C21-910B-1C19767B413C}"/>
    <cellStyle name="Normal 4 2 2 3 2 6 2 4" xfId="20782" xr:uid="{5881BF8B-62D1-4452-9B33-6243902C86E7}"/>
    <cellStyle name="Normal 4 2 2 3 2 6 2 5" xfId="29229" xr:uid="{197878ED-579F-4766-B3B5-9268E8CD59F2}"/>
    <cellStyle name="Normal 4 2 2 3 2 6 3" xfId="5957" xr:uid="{00000000-0005-0000-0000-00003C120000}"/>
    <cellStyle name="Normal 4 2 2 3 2 6 3 2" xfId="14407" xr:uid="{0DDB9CB5-FA3B-40DD-9E07-9CE5F46F2F23}"/>
    <cellStyle name="Normal 4 2 2 3 2 6 3 3" xfId="22854" xr:uid="{40E490F1-E3F4-4CF0-9E14-8A58E52ECEE5}"/>
    <cellStyle name="Normal 4 2 2 3 2 6 3 4" xfId="31301" xr:uid="{6A77D55B-4E04-4111-B790-BC1E07BBAC74}"/>
    <cellStyle name="Normal 4 2 2 3 2 6 4" xfId="10189" xr:uid="{ECA5B96E-7AE4-4186-9E0C-5598964C761C}"/>
    <cellStyle name="Normal 4 2 2 3 2 6 5" xfId="18637" xr:uid="{C1A65E19-6656-4377-BDB2-C041B94BF5BF}"/>
    <cellStyle name="Normal 4 2 2 3 2 6 6" xfId="27084" xr:uid="{901215AB-FBF7-434A-A882-8856095D93B6}"/>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4FDEFE26-9618-48D2-AD94-1E8F3549E51D}"/>
    <cellStyle name="Normal 4 2 2 3 2 7 2 2 3" xfId="25412" xr:uid="{B84DE73D-3B20-407E-BF7F-B4164A60AD93}"/>
    <cellStyle name="Normal 4 2 2 3 2 7 2 2 4" xfId="33859" xr:uid="{521DBE19-FF6C-4DF1-BBC9-0EDF91A74952}"/>
    <cellStyle name="Normal 4 2 2 3 2 7 2 3" xfId="12747" xr:uid="{4AEC0ECA-4CFC-4F06-B360-60532CD49063}"/>
    <cellStyle name="Normal 4 2 2 3 2 7 2 4" xfId="21195" xr:uid="{626B7A5E-38A0-4A58-881D-162C4614F4F5}"/>
    <cellStyle name="Normal 4 2 2 3 2 7 2 5" xfId="29642" xr:uid="{160BB48E-BEA6-4FB8-BA92-BA0542AF4C94}"/>
    <cellStyle name="Normal 4 2 2 3 2 7 3" xfId="6370" xr:uid="{00000000-0005-0000-0000-000040120000}"/>
    <cellStyle name="Normal 4 2 2 3 2 7 3 2" xfId="14820" xr:uid="{67EC72C8-1997-4ECE-A212-8C46255460FD}"/>
    <cellStyle name="Normal 4 2 2 3 2 7 3 3" xfId="23267" xr:uid="{1497F303-5DB7-4C32-A8EB-F4B9381F2648}"/>
    <cellStyle name="Normal 4 2 2 3 2 7 3 4" xfId="31714" xr:uid="{4CD39181-7DC5-487E-A2B3-F9720E339C57}"/>
    <cellStyle name="Normal 4 2 2 3 2 7 4" xfId="10602" xr:uid="{984CBFFF-1B50-41BF-AEEE-7A212D6C373D}"/>
    <cellStyle name="Normal 4 2 2 3 2 7 5" xfId="19050" xr:uid="{A966E508-C0FE-4DE6-8BEE-8659F642A3BB}"/>
    <cellStyle name="Normal 4 2 2 3 2 7 6" xfId="27497" xr:uid="{E689293E-86E9-4EF4-8708-BF44EAC0B63A}"/>
    <cellStyle name="Normal 4 2 2 3 2 8" xfId="2500" xr:uid="{00000000-0005-0000-0000-000041120000}"/>
    <cellStyle name="Normal 4 2 2 3 2 8 2" xfId="6783" xr:uid="{00000000-0005-0000-0000-000042120000}"/>
    <cellStyle name="Normal 4 2 2 3 2 8 2 2" xfId="15233" xr:uid="{C33961A5-438F-49E1-8B7C-FADA9055E38A}"/>
    <cellStyle name="Normal 4 2 2 3 2 8 2 3" xfId="23680" xr:uid="{BA5DACEE-EF99-4615-AD1F-251DB8880078}"/>
    <cellStyle name="Normal 4 2 2 3 2 8 2 4" xfId="32127" xr:uid="{7ED31457-8438-4F77-842D-3F8E05601A56}"/>
    <cellStyle name="Normal 4 2 2 3 2 8 3" xfId="11015" xr:uid="{322ACDAE-AF81-4539-9073-58FA35868C99}"/>
    <cellStyle name="Normal 4 2 2 3 2 8 4" xfId="19463" xr:uid="{550D618B-FC66-4FA0-AF6C-3897713D45E0}"/>
    <cellStyle name="Normal 4 2 2 3 2 8 5" xfId="27910" xr:uid="{4277B417-62F8-4569-A6E9-12960EDB5BEB}"/>
    <cellStyle name="Normal 4 2 2 3 2 9" xfId="4718" xr:uid="{00000000-0005-0000-0000-000043120000}"/>
    <cellStyle name="Normal 4 2 2 3 2 9 2" xfId="13168" xr:uid="{EF3C1EEA-6816-4129-ADED-94B94A280977}"/>
    <cellStyle name="Normal 4 2 2 3 2 9 3" xfId="21615" xr:uid="{3F746F96-8855-4628-BF57-AA7771937EEB}"/>
    <cellStyle name="Normal 4 2 2 3 2 9 4" xfId="30062" xr:uid="{70EA2B06-8FA3-4648-B26B-E9AF82EEB660}"/>
    <cellStyle name="Normal 4 2 2 3 3" xfId="344" xr:uid="{00000000-0005-0000-0000-000044120000}"/>
    <cellStyle name="Normal 4 2 2 3 3 10" xfId="17402" xr:uid="{1E5BE0F3-F6EA-4E69-8134-1D42C0E8EBE1}"/>
    <cellStyle name="Normal 4 2 2 3 3 11" xfId="25849" xr:uid="{7AA45ED4-8652-4F4E-99C9-447763B27747}"/>
    <cellStyle name="Normal 4 2 2 3 3 2" xfId="345" xr:uid="{00000000-0005-0000-0000-000045120000}"/>
    <cellStyle name="Normal 4 2 2 3 3 2 10" xfId="25850" xr:uid="{3A1DA944-FA52-48FE-A258-1B698B5C828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9B38B261-867B-4698-B017-063689D2F340}"/>
    <cellStyle name="Normal 4 2 2 3 3 2 2 2 2 3" xfId="24178" xr:uid="{FDC58956-D076-4E25-A910-2514AFE3A4D7}"/>
    <cellStyle name="Normal 4 2 2 3 3 2 2 2 2 4" xfId="32625" xr:uid="{234AEF2F-85CD-4A08-A760-B8187DCDFAE6}"/>
    <cellStyle name="Normal 4 2 2 3 3 2 2 2 3" xfId="11513" xr:uid="{76273A39-ECB6-4BFA-99EA-99053240F437}"/>
    <cellStyle name="Normal 4 2 2 3 3 2 2 2 4" xfId="19961" xr:uid="{A6974AA3-D7B9-494E-935A-1B8A4B717AD2}"/>
    <cellStyle name="Normal 4 2 2 3 3 2 2 2 5" xfId="28408" xr:uid="{7B5980AA-1745-4120-95C1-C5CCA9BAECDB}"/>
    <cellStyle name="Normal 4 2 2 3 3 2 2 3" xfId="5136" xr:uid="{00000000-0005-0000-0000-000049120000}"/>
    <cellStyle name="Normal 4 2 2 3 3 2 2 3 2" xfId="13586" xr:uid="{7C9772F8-5E90-4BAA-8A7C-E438F53FFE9C}"/>
    <cellStyle name="Normal 4 2 2 3 3 2 2 3 3" xfId="22033" xr:uid="{A1FAB694-0C0C-419B-A195-A19C0B3D806B}"/>
    <cellStyle name="Normal 4 2 2 3 3 2 2 3 4" xfId="30480" xr:uid="{9739412E-CCAC-4169-835E-AE3103A91D68}"/>
    <cellStyle name="Normal 4 2 2 3 3 2 2 4" xfId="9368" xr:uid="{DD9CD534-6B65-4582-AD50-B9E4A5B205AA}"/>
    <cellStyle name="Normal 4 2 2 3 3 2 2 5" xfId="17816" xr:uid="{F5AD6122-EC73-4C3D-94B7-74F4821B597F}"/>
    <cellStyle name="Normal 4 2 2 3 3 2 2 6" xfId="26263" xr:uid="{BB6EDA45-71F5-44CC-B35C-3B9F4201FE19}"/>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0D2B5002-2637-4E94-B2BC-C882EC6B2726}"/>
    <cellStyle name="Normal 4 2 2 3 3 2 3 2 2 3" xfId="24591" xr:uid="{2D193569-9AC9-4FDA-ADC0-C441E0FD6B44}"/>
    <cellStyle name="Normal 4 2 2 3 3 2 3 2 2 4" xfId="33038" xr:uid="{8085432B-FDF8-49F8-B46E-FC0CCACD8FDF}"/>
    <cellStyle name="Normal 4 2 2 3 3 2 3 2 3" xfId="11926" xr:uid="{091A6AC0-0C97-4291-8D26-6169F39432C2}"/>
    <cellStyle name="Normal 4 2 2 3 3 2 3 2 4" xfId="20374" xr:uid="{F6A39DCF-972F-4649-8BC6-E099170AC001}"/>
    <cellStyle name="Normal 4 2 2 3 3 2 3 2 5" xfId="28821" xr:uid="{B33AEF5F-834B-443C-BD01-D3A00334C699}"/>
    <cellStyle name="Normal 4 2 2 3 3 2 3 3" xfId="5549" xr:uid="{00000000-0005-0000-0000-00004D120000}"/>
    <cellStyle name="Normal 4 2 2 3 3 2 3 3 2" xfId="13999" xr:uid="{5257E649-4A5F-4A27-AD68-52C0CB2EDCD6}"/>
    <cellStyle name="Normal 4 2 2 3 3 2 3 3 3" xfId="22446" xr:uid="{208333E4-65B3-4AD6-B8ED-29E97991633D}"/>
    <cellStyle name="Normal 4 2 2 3 3 2 3 3 4" xfId="30893" xr:uid="{36C8FFE0-3E65-4EF1-A639-4E12667CEA7A}"/>
    <cellStyle name="Normal 4 2 2 3 3 2 3 4" xfId="9781" xr:uid="{64FCD704-DD60-4100-B92C-DF19CD640508}"/>
    <cellStyle name="Normal 4 2 2 3 3 2 3 5" xfId="18229" xr:uid="{27A957F3-9202-4F60-AFBE-BAE434DEEA98}"/>
    <cellStyle name="Normal 4 2 2 3 3 2 3 6" xfId="26676" xr:uid="{D17771DA-166B-4F8A-A722-283A9D443E94}"/>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5AF873F8-F925-4DC1-A2AE-ACEC76F388AC}"/>
    <cellStyle name="Normal 4 2 2 3 3 2 4 2 2 3" xfId="25004" xr:uid="{C90A4BEA-A0B8-4CEF-AF3D-1546CBBF0A1A}"/>
    <cellStyle name="Normal 4 2 2 3 3 2 4 2 2 4" xfId="33451" xr:uid="{E7638244-30AF-4039-8135-B619F878799B}"/>
    <cellStyle name="Normal 4 2 2 3 3 2 4 2 3" xfId="12339" xr:uid="{86E46C35-9265-46AB-85B5-EF938B373BC2}"/>
    <cellStyle name="Normal 4 2 2 3 3 2 4 2 4" xfId="20787" xr:uid="{692FCB6B-70EC-4C49-9021-5647A37B2323}"/>
    <cellStyle name="Normal 4 2 2 3 3 2 4 2 5" xfId="29234" xr:uid="{937A420A-B893-4D43-9EF2-CD60E7F1DD3E}"/>
    <cellStyle name="Normal 4 2 2 3 3 2 4 3" xfId="5962" xr:uid="{00000000-0005-0000-0000-000051120000}"/>
    <cellStyle name="Normal 4 2 2 3 3 2 4 3 2" xfId="14412" xr:uid="{3784D538-E215-4F15-B3AB-A95E22D2F19F}"/>
    <cellStyle name="Normal 4 2 2 3 3 2 4 3 3" xfId="22859" xr:uid="{4B7C98F9-EDEC-4D8D-9AA5-378D77DF79E2}"/>
    <cellStyle name="Normal 4 2 2 3 3 2 4 3 4" xfId="31306" xr:uid="{EC71A981-CEEA-4DB0-84A7-AC3C9AC09215}"/>
    <cellStyle name="Normal 4 2 2 3 3 2 4 4" xfId="10194" xr:uid="{6044BD9C-8D54-4DB9-B8B9-0ACBD4EE6272}"/>
    <cellStyle name="Normal 4 2 2 3 3 2 4 5" xfId="18642" xr:uid="{0749F4BA-94BB-469D-8235-011F71E20A8B}"/>
    <cellStyle name="Normal 4 2 2 3 3 2 4 6" xfId="27089" xr:uid="{B94F189A-FC1C-4D07-AEC0-02523A27633B}"/>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E987E2C6-F8BA-4714-97D9-30E202B53F0A}"/>
    <cellStyle name="Normal 4 2 2 3 3 2 5 2 2 3" xfId="25417" xr:uid="{C3B5F7A2-611C-4F81-81B4-472220FCB6B7}"/>
    <cellStyle name="Normal 4 2 2 3 3 2 5 2 2 4" xfId="33864" xr:uid="{6F1C5779-1317-4CD9-9995-39987F677F9C}"/>
    <cellStyle name="Normal 4 2 2 3 3 2 5 2 3" xfId="12752" xr:uid="{845D49E7-58D8-45CD-9BB3-D38C195D1967}"/>
    <cellStyle name="Normal 4 2 2 3 3 2 5 2 4" xfId="21200" xr:uid="{4C378634-B8CA-4464-8B6D-CCFB4D58C030}"/>
    <cellStyle name="Normal 4 2 2 3 3 2 5 2 5" xfId="29647" xr:uid="{C38BFC89-86C6-4F0A-A9FE-E50646A7DB85}"/>
    <cellStyle name="Normal 4 2 2 3 3 2 5 3" xfId="6375" xr:uid="{00000000-0005-0000-0000-000055120000}"/>
    <cellStyle name="Normal 4 2 2 3 3 2 5 3 2" xfId="14825" xr:uid="{23C2202A-223D-423B-897F-BF0B85A63D90}"/>
    <cellStyle name="Normal 4 2 2 3 3 2 5 3 3" xfId="23272" xr:uid="{4E3B9032-0A84-4590-AF40-56810BA785FF}"/>
    <cellStyle name="Normal 4 2 2 3 3 2 5 3 4" xfId="31719" xr:uid="{5550E81E-9C44-4ECE-8E50-2FFE54D5BB9F}"/>
    <cellStyle name="Normal 4 2 2 3 3 2 5 4" xfId="10607" xr:uid="{6CA623DA-118B-48B7-A6B8-560DB36CC60B}"/>
    <cellStyle name="Normal 4 2 2 3 3 2 5 5" xfId="19055" xr:uid="{EFBEEC0F-6998-44C5-BDF3-DC560BE4C03D}"/>
    <cellStyle name="Normal 4 2 2 3 3 2 5 6" xfId="27502" xr:uid="{9D708CD7-EBA0-4A0B-BAA7-20CA47AF8459}"/>
    <cellStyle name="Normal 4 2 2 3 3 2 6" xfId="2505" xr:uid="{00000000-0005-0000-0000-000056120000}"/>
    <cellStyle name="Normal 4 2 2 3 3 2 6 2" xfId="6788" xr:uid="{00000000-0005-0000-0000-000057120000}"/>
    <cellStyle name="Normal 4 2 2 3 3 2 6 2 2" xfId="15238" xr:uid="{BBCF8AA7-3844-412E-8A78-B1202C6DED70}"/>
    <cellStyle name="Normal 4 2 2 3 3 2 6 2 3" xfId="23685" xr:uid="{7861578E-B3A7-4EF1-86B1-505C1075F8D8}"/>
    <cellStyle name="Normal 4 2 2 3 3 2 6 2 4" xfId="32132" xr:uid="{57330748-3C10-4D47-967C-79D3E1B24B55}"/>
    <cellStyle name="Normal 4 2 2 3 3 2 6 3" xfId="11020" xr:uid="{D3BD7B38-D4C9-4F41-8900-DA1172D15083}"/>
    <cellStyle name="Normal 4 2 2 3 3 2 6 4" xfId="19468" xr:uid="{F54656C6-63F2-49EF-8282-DD4AB09A8AFD}"/>
    <cellStyle name="Normal 4 2 2 3 3 2 6 5" xfId="27915" xr:uid="{698CB64B-D118-41EE-937E-F7DDFA8F052E}"/>
    <cellStyle name="Normal 4 2 2 3 3 2 7" xfId="4723" xr:uid="{00000000-0005-0000-0000-000058120000}"/>
    <cellStyle name="Normal 4 2 2 3 3 2 7 2" xfId="13173" xr:uid="{D9B9C752-96C0-40F0-9111-E487D8CE7D77}"/>
    <cellStyle name="Normal 4 2 2 3 3 2 7 3" xfId="21620" xr:uid="{AB25E68F-7614-40F6-A07E-848154F3B39E}"/>
    <cellStyle name="Normal 4 2 2 3 3 2 7 4" xfId="30067" xr:uid="{E5CA2395-4CA8-4F5C-AB02-3757B84E2C8F}"/>
    <cellStyle name="Normal 4 2 2 3 3 2 8" xfId="8955" xr:uid="{846762E9-C68B-49BC-8C94-61F555C85CCD}"/>
    <cellStyle name="Normal 4 2 2 3 3 2 9" xfId="17403" xr:uid="{7D8847F6-DAD3-4103-B68B-14006CA2D5E8}"/>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852BFEE8-5610-43CA-BF9B-2F06D0AC84C2}"/>
    <cellStyle name="Normal 4 2 2 3 3 3 2 2 3" xfId="24177" xr:uid="{7459D707-6BCA-4D93-B07A-7E9A4C6ADECB}"/>
    <cellStyle name="Normal 4 2 2 3 3 3 2 2 4" xfId="32624" xr:uid="{9C10441D-3380-4034-AC5B-0393732939A5}"/>
    <cellStyle name="Normal 4 2 2 3 3 3 2 3" xfId="11512" xr:uid="{F7CD6FA1-6328-4AB5-8E5C-EF323B3A8D9F}"/>
    <cellStyle name="Normal 4 2 2 3 3 3 2 4" xfId="19960" xr:uid="{F222A33A-F9B9-4D47-98AD-6D605328670F}"/>
    <cellStyle name="Normal 4 2 2 3 3 3 2 5" xfId="28407" xr:uid="{8085A3BD-E6BA-4C5B-B596-F0B70C1E6A1C}"/>
    <cellStyle name="Normal 4 2 2 3 3 3 3" xfId="5135" xr:uid="{00000000-0005-0000-0000-00005C120000}"/>
    <cellStyle name="Normal 4 2 2 3 3 3 3 2" xfId="13585" xr:uid="{2689D449-99D5-4355-87CF-B5F32DF86D8F}"/>
    <cellStyle name="Normal 4 2 2 3 3 3 3 3" xfId="22032" xr:uid="{0031DB56-A0D1-40A9-A334-77CBD35D75B7}"/>
    <cellStyle name="Normal 4 2 2 3 3 3 3 4" xfId="30479" xr:uid="{A0578A92-7224-4735-8BB2-D67E410DFB4B}"/>
    <cellStyle name="Normal 4 2 2 3 3 3 4" xfId="9367" xr:uid="{664DD6B7-C7FF-4410-A157-1EADBA0058C5}"/>
    <cellStyle name="Normal 4 2 2 3 3 3 5" xfId="17815" xr:uid="{A6599F2C-B32E-4C78-B103-F0BC95285709}"/>
    <cellStyle name="Normal 4 2 2 3 3 3 6" xfId="26262" xr:uid="{E9DD939B-D62A-486F-8347-F42404BC9ED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2D07D2C5-6E2A-48E7-9AEC-924DFACAF313}"/>
    <cellStyle name="Normal 4 2 2 3 3 4 2 2 3" xfId="24590" xr:uid="{1F73A259-645D-4583-9381-90939B786A7E}"/>
    <cellStyle name="Normal 4 2 2 3 3 4 2 2 4" xfId="33037" xr:uid="{7E1B83AC-7B0A-4EE0-B427-FD19E14AEEEE}"/>
    <cellStyle name="Normal 4 2 2 3 3 4 2 3" xfId="11925" xr:uid="{957E030D-50C3-4ED6-991A-350B41C582C0}"/>
    <cellStyle name="Normal 4 2 2 3 3 4 2 4" xfId="20373" xr:uid="{BD05EE7D-E28F-4EE1-AE02-E535FE7C20DC}"/>
    <cellStyle name="Normal 4 2 2 3 3 4 2 5" xfId="28820" xr:uid="{E50EE484-245E-467C-8F8F-800AF0ABE3E2}"/>
    <cellStyle name="Normal 4 2 2 3 3 4 3" xfId="5548" xr:uid="{00000000-0005-0000-0000-000060120000}"/>
    <cellStyle name="Normal 4 2 2 3 3 4 3 2" xfId="13998" xr:uid="{370A17A0-D310-47BD-94A4-EE5A8269B426}"/>
    <cellStyle name="Normal 4 2 2 3 3 4 3 3" xfId="22445" xr:uid="{306CB20B-F3EF-47F2-955A-B8E4FDE80576}"/>
    <cellStyle name="Normal 4 2 2 3 3 4 3 4" xfId="30892" xr:uid="{8FFF8BB1-EEFF-4F70-9142-AF8CA7B82003}"/>
    <cellStyle name="Normal 4 2 2 3 3 4 4" xfId="9780" xr:uid="{3C2A4C99-F75C-48A2-84A9-DB7B22EBADA2}"/>
    <cellStyle name="Normal 4 2 2 3 3 4 5" xfId="18228" xr:uid="{A8E4F7F3-BE37-4C33-AD11-F1F3BB6A83A5}"/>
    <cellStyle name="Normal 4 2 2 3 3 4 6" xfId="26675" xr:uid="{31D69B6E-AB48-4E44-B99A-8619C63C42CB}"/>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12A8AC66-5C80-42FA-B557-F467B2A6FB43}"/>
    <cellStyle name="Normal 4 2 2 3 3 5 2 2 3" xfId="25003" xr:uid="{ED48B79C-0D90-49AC-A303-271913A69701}"/>
    <cellStyle name="Normal 4 2 2 3 3 5 2 2 4" xfId="33450" xr:uid="{5404EFAD-1375-4B07-9727-DC66D5C8AED8}"/>
    <cellStyle name="Normal 4 2 2 3 3 5 2 3" xfId="12338" xr:uid="{D10AB9E9-E0BA-4071-B922-B3E087421958}"/>
    <cellStyle name="Normal 4 2 2 3 3 5 2 4" xfId="20786" xr:uid="{C28CA866-F4EF-4255-B353-7C959643095A}"/>
    <cellStyle name="Normal 4 2 2 3 3 5 2 5" xfId="29233" xr:uid="{004CF30F-A998-4BF4-ACE2-08BFB4706B4C}"/>
    <cellStyle name="Normal 4 2 2 3 3 5 3" xfId="5961" xr:uid="{00000000-0005-0000-0000-000064120000}"/>
    <cellStyle name="Normal 4 2 2 3 3 5 3 2" xfId="14411" xr:uid="{AE684515-B866-41C7-B044-0698262E6F94}"/>
    <cellStyle name="Normal 4 2 2 3 3 5 3 3" xfId="22858" xr:uid="{B241FE91-E3AF-4647-A301-71EC46E8DDFE}"/>
    <cellStyle name="Normal 4 2 2 3 3 5 3 4" xfId="31305" xr:uid="{28AA0742-FF7B-48CC-9F67-445B1131D63E}"/>
    <cellStyle name="Normal 4 2 2 3 3 5 4" xfId="10193" xr:uid="{AFBD9C5D-E233-480D-AF8F-75D65EA1BF04}"/>
    <cellStyle name="Normal 4 2 2 3 3 5 5" xfId="18641" xr:uid="{1E703B10-7350-43DF-9400-802ABAB664DF}"/>
    <cellStyle name="Normal 4 2 2 3 3 5 6" xfId="27088" xr:uid="{CCC16ABE-03C0-4761-9BED-C298CFD9BF9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0600ACE4-AEEF-4026-9219-24E76ACB1AD2}"/>
    <cellStyle name="Normal 4 2 2 3 3 6 2 2 3" xfId="25416" xr:uid="{664EC58C-D721-4520-83CB-61BC6F30CE39}"/>
    <cellStyle name="Normal 4 2 2 3 3 6 2 2 4" xfId="33863" xr:uid="{F1E92022-EE4E-43FE-B282-9FEB38D6FA1A}"/>
    <cellStyle name="Normal 4 2 2 3 3 6 2 3" xfId="12751" xr:uid="{F3E954B2-FF44-4D6B-A979-E1840152BF99}"/>
    <cellStyle name="Normal 4 2 2 3 3 6 2 4" xfId="21199" xr:uid="{A24B033F-4032-4A97-BC84-91B51DE3F6EE}"/>
    <cellStyle name="Normal 4 2 2 3 3 6 2 5" xfId="29646" xr:uid="{99F201E4-AB14-4222-B3D7-D8D7480D6EC6}"/>
    <cellStyle name="Normal 4 2 2 3 3 6 3" xfId="6374" xr:uid="{00000000-0005-0000-0000-000068120000}"/>
    <cellStyle name="Normal 4 2 2 3 3 6 3 2" xfId="14824" xr:uid="{2FED0A23-3B99-4B66-A89E-208EFCD7B88E}"/>
    <cellStyle name="Normal 4 2 2 3 3 6 3 3" xfId="23271" xr:uid="{1BC1BC92-A6CC-401B-8869-089859B6F305}"/>
    <cellStyle name="Normal 4 2 2 3 3 6 3 4" xfId="31718" xr:uid="{093B6ED2-2BB2-4C66-B167-41376A2452E9}"/>
    <cellStyle name="Normal 4 2 2 3 3 6 4" xfId="10606" xr:uid="{BBEA5297-EC8F-4E48-9ECD-CB73238FD7D7}"/>
    <cellStyle name="Normal 4 2 2 3 3 6 5" xfId="19054" xr:uid="{ABD543B1-88B7-4489-8882-43468C62C17D}"/>
    <cellStyle name="Normal 4 2 2 3 3 6 6" xfId="27501" xr:uid="{EB85282A-F962-4672-9397-E0DF61C4683D}"/>
    <cellStyle name="Normal 4 2 2 3 3 7" xfId="2504" xr:uid="{00000000-0005-0000-0000-000069120000}"/>
    <cellStyle name="Normal 4 2 2 3 3 7 2" xfId="6787" xr:uid="{00000000-0005-0000-0000-00006A120000}"/>
    <cellStyle name="Normal 4 2 2 3 3 7 2 2" xfId="15237" xr:uid="{22DDB76F-9174-487E-A0B0-F7C78B30C523}"/>
    <cellStyle name="Normal 4 2 2 3 3 7 2 3" xfId="23684" xr:uid="{99194721-C761-4186-8103-D0FD39A2DEAA}"/>
    <cellStyle name="Normal 4 2 2 3 3 7 2 4" xfId="32131" xr:uid="{9347CC82-68EC-4A8C-A2AA-C2978E9B3E1E}"/>
    <cellStyle name="Normal 4 2 2 3 3 7 3" xfId="11019" xr:uid="{4F070987-C480-40EC-8211-901181FC411E}"/>
    <cellStyle name="Normal 4 2 2 3 3 7 4" xfId="19467" xr:uid="{893B84A6-D875-4B82-BD66-F32426BC8B35}"/>
    <cellStyle name="Normal 4 2 2 3 3 7 5" xfId="27914" xr:uid="{D6BCBB31-046B-434C-AE41-23CA8E840FC3}"/>
    <cellStyle name="Normal 4 2 2 3 3 8" xfId="4722" xr:uid="{00000000-0005-0000-0000-00006B120000}"/>
    <cellStyle name="Normal 4 2 2 3 3 8 2" xfId="13172" xr:uid="{50620B74-81D8-4DD7-B29F-8647C67EACF6}"/>
    <cellStyle name="Normal 4 2 2 3 3 8 3" xfId="21619" xr:uid="{68984D9C-FF8E-44BE-A9BA-6F3128E68057}"/>
    <cellStyle name="Normal 4 2 2 3 3 8 4" xfId="30066" xr:uid="{02A4B88B-0571-4131-ACA6-F8E5BAFE05F8}"/>
    <cellStyle name="Normal 4 2 2 3 3 9" xfId="8954" xr:uid="{522132EA-3C84-47F4-9F8A-DC710515A493}"/>
    <cellStyle name="Normal 4 2 2 3 4" xfId="346" xr:uid="{00000000-0005-0000-0000-00006C120000}"/>
    <cellStyle name="Normal 4 2 2 3 4 10" xfId="25851" xr:uid="{D487C481-1F5A-4E15-87C6-26F5DCD8428C}"/>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61B78A80-FF4F-4695-A5CF-7FBF5F118A27}"/>
    <cellStyle name="Normal 4 2 2 3 4 2 2 2 3" xfId="24179" xr:uid="{1023A8FA-912E-4D63-B4B2-6FCC4E20E93D}"/>
    <cellStyle name="Normal 4 2 2 3 4 2 2 2 4" xfId="32626" xr:uid="{9693D01F-74A1-4DE4-8FF3-69CAEB684095}"/>
    <cellStyle name="Normal 4 2 2 3 4 2 2 3" xfId="11514" xr:uid="{B7BB0A3B-231F-4AA7-85BC-A1EBBFA92690}"/>
    <cellStyle name="Normal 4 2 2 3 4 2 2 4" xfId="19962" xr:uid="{2D3A9AEB-C02E-47FD-9886-84A731866B17}"/>
    <cellStyle name="Normal 4 2 2 3 4 2 2 5" xfId="28409" xr:uid="{6A5814AB-97C1-416B-ABEB-4C39D4ADE828}"/>
    <cellStyle name="Normal 4 2 2 3 4 2 3" xfId="5137" xr:uid="{00000000-0005-0000-0000-000070120000}"/>
    <cellStyle name="Normal 4 2 2 3 4 2 3 2" xfId="13587" xr:uid="{12BA344A-9C00-4BBB-A0E9-70EE7D64CC84}"/>
    <cellStyle name="Normal 4 2 2 3 4 2 3 3" xfId="22034" xr:uid="{588E2BAC-426C-45CD-9219-61775A81A2E0}"/>
    <cellStyle name="Normal 4 2 2 3 4 2 3 4" xfId="30481" xr:uid="{74401C5B-9B8D-4B11-97E2-EE997A2CB2CC}"/>
    <cellStyle name="Normal 4 2 2 3 4 2 4" xfId="9369" xr:uid="{D7156824-ABC5-4BA0-BDCB-C21931F76E6D}"/>
    <cellStyle name="Normal 4 2 2 3 4 2 5" xfId="17817" xr:uid="{9540381D-6591-4135-A409-E9F38FB65CAB}"/>
    <cellStyle name="Normal 4 2 2 3 4 2 6" xfId="26264" xr:uid="{1D4E9DE9-55D0-4ADE-B08F-0C6BB2590037}"/>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5D923788-B5F6-4763-80A0-54E2A3FC0BAC}"/>
    <cellStyle name="Normal 4 2 2 3 4 3 2 2 3" xfId="24592" xr:uid="{0D30A601-76D8-412F-A2EA-6C894E4AAE60}"/>
    <cellStyle name="Normal 4 2 2 3 4 3 2 2 4" xfId="33039" xr:uid="{53358BCD-2792-49C3-98B3-2790D2074E5C}"/>
    <cellStyle name="Normal 4 2 2 3 4 3 2 3" xfId="11927" xr:uid="{34C886F8-ABAA-4E89-A437-C0147656769C}"/>
    <cellStyle name="Normal 4 2 2 3 4 3 2 4" xfId="20375" xr:uid="{D25537E1-1B53-4452-AA66-79BF32F645AF}"/>
    <cellStyle name="Normal 4 2 2 3 4 3 2 5" xfId="28822" xr:uid="{38ED5C54-5AFD-4D3E-93DA-976873B9751F}"/>
    <cellStyle name="Normal 4 2 2 3 4 3 3" xfId="5550" xr:uid="{00000000-0005-0000-0000-000074120000}"/>
    <cellStyle name="Normal 4 2 2 3 4 3 3 2" xfId="14000" xr:uid="{67F12469-B860-46A7-A807-55EF7E3D69CC}"/>
    <cellStyle name="Normal 4 2 2 3 4 3 3 3" xfId="22447" xr:uid="{1EE746DE-5A42-431F-9E6F-075F857DF97B}"/>
    <cellStyle name="Normal 4 2 2 3 4 3 3 4" xfId="30894" xr:uid="{713F1B68-4B5C-40C0-9379-C431CB5C08A5}"/>
    <cellStyle name="Normal 4 2 2 3 4 3 4" xfId="9782" xr:uid="{D675827D-82D6-4E18-A451-06A8BF381F34}"/>
    <cellStyle name="Normal 4 2 2 3 4 3 5" xfId="18230" xr:uid="{5E85C5A3-111D-42E5-B9B9-7229623BA8F4}"/>
    <cellStyle name="Normal 4 2 2 3 4 3 6" xfId="26677" xr:uid="{53B15396-EA3F-40DE-8681-536D171E32CC}"/>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56A37A72-E313-4CCC-9F87-36E18EECD85F}"/>
    <cellStyle name="Normal 4 2 2 3 4 4 2 2 3" xfId="25005" xr:uid="{FAC281B0-AC69-44C0-9D50-2F72853F0448}"/>
    <cellStyle name="Normal 4 2 2 3 4 4 2 2 4" xfId="33452" xr:uid="{3EE69616-C68C-45E1-BC55-E8F5D3DD1EFF}"/>
    <cellStyle name="Normal 4 2 2 3 4 4 2 3" xfId="12340" xr:uid="{C9341005-D6B4-453A-905A-32B1DFA15C9D}"/>
    <cellStyle name="Normal 4 2 2 3 4 4 2 4" xfId="20788" xr:uid="{611928A8-E132-4A1C-81B2-3D0351BB22BB}"/>
    <cellStyle name="Normal 4 2 2 3 4 4 2 5" xfId="29235" xr:uid="{13EDE863-CC2E-4A84-83AD-0E931CF42D41}"/>
    <cellStyle name="Normal 4 2 2 3 4 4 3" xfId="5963" xr:uid="{00000000-0005-0000-0000-000078120000}"/>
    <cellStyle name="Normal 4 2 2 3 4 4 3 2" xfId="14413" xr:uid="{5D05B37B-CE4A-4061-958C-6C29CB81E729}"/>
    <cellStyle name="Normal 4 2 2 3 4 4 3 3" xfId="22860" xr:uid="{E34A6430-1CF3-43C5-BEDF-FB31C62451A3}"/>
    <cellStyle name="Normal 4 2 2 3 4 4 3 4" xfId="31307" xr:uid="{13199F14-7467-42C9-A0A8-B9171421E753}"/>
    <cellStyle name="Normal 4 2 2 3 4 4 4" xfId="10195" xr:uid="{ACA0776E-381C-4B4F-9DC2-9E66685F9012}"/>
    <cellStyle name="Normal 4 2 2 3 4 4 5" xfId="18643" xr:uid="{9161A761-37C9-494B-820A-A1D129576F49}"/>
    <cellStyle name="Normal 4 2 2 3 4 4 6" xfId="27090" xr:uid="{B62690D1-6CCF-406C-985D-92B13D75429E}"/>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6EDD0744-EDBA-4600-A198-E1E3930FDE03}"/>
    <cellStyle name="Normal 4 2 2 3 4 5 2 2 3" xfId="25418" xr:uid="{D4F7241D-7695-4FDB-88AE-0DBFB96585A7}"/>
    <cellStyle name="Normal 4 2 2 3 4 5 2 2 4" xfId="33865" xr:uid="{7305B856-6538-433E-A89E-934A40D63AF4}"/>
    <cellStyle name="Normal 4 2 2 3 4 5 2 3" xfId="12753" xr:uid="{2F7D8E6F-B769-47EC-B37C-066E90C9FD38}"/>
    <cellStyle name="Normal 4 2 2 3 4 5 2 4" xfId="21201" xr:uid="{1DC84BED-3066-4A62-897D-BCF744620DAD}"/>
    <cellStyle name="Normal 4 2 2 3 4 5 2 5" xfId="29648" xr:uid="{255B51F0-8412-4A21-9435-5F74B675A2FA}"/>
    <cellStyle name="Normal 4 2 2 3 4 5 3" xfId="6376" xr:uid="{00000000-0005-0000-0000-00007C120000}"/>
    <cellStyle name="Normal 4 2 2 3 4 5 3 2" xfId="14826" xr:uid="{3A273567-E871-47E5-95B5-A0ACA0AFF562}"/>
    <cellStyle name="Normal 4 2 2 3 4 5 3 3" xfId="23273" xr:uid="{FEDD77A9-73E1-4C6B-B656-EC9F81180B66}"/>
    <cellStyle name="Normal 4 2 2 3 4 5 3 4" xfId="31720" xr:uid="{9D4449BA-C24F-4E5D-80AB-9B6F1922E69F}"/>
    <cellStyle name="Normal 4 2 2 3 4 5 4" xfId="10608" xr:uid="{267FB151-7D96-45DF-9B5E-D408393FCA07}"/>
    <cellStyle name="Normal 4 2 2 3 4 5 5" xfId="19056" xr:uid="{C91559E6-286A-4012-9E9D-23AADD96F288}"/>
    <cellStyle name="Normal 4 2 2 3 4 5 6" xfId="27503" xr:uid="{1935939C-9F93-418F-87C8-26BA3CEE0787}"/>
    <cellStyle name="Normal 4 2 2 3 4 6" xfId="2506" xr:uid="{00000000-0005-0000-0000-00007D120000}"/>
    <cellStyle name="Normal 4 2 2 3 4 6 2" xfId="6789" xr:uid="{00000000-0005-0000-0000-00007E120000}"/>
    <cellStyle name="Normal 4 2 2 3 4 6 2 2" xfId="15239" xr:uid="{318C8774-C57F-48C9-A9D0-5A204D8972AA}"/>
    <cellStyle name="Normal 4 2 2 3 4 6 2 3" xfId="23686" xr:uid="{21F94479-43F0-4883-85E6-07C0164A2008}"/>
    <cellStyle name="Normal 4 2 2 3 4 6 2 4" xfId="32133" xr:uid="{C61C30B3-F8C2-4611-A1D3-D06EA9EC3A89}"/>
    <cellStyle name="Normal 4 2 2 3 4 6 3" xfId="11021" xr:uid="{CBD3C7C8-BEF6-4A62-B2A9-0EF76F23E0D8}"/>
    <cellStyle name="Normal 4 2 2 3 4 6 4" xfId="19469" xr:uid="{C5CF7B9C-BAE0-4C10-97EC-6CB26AA999CF}"/>
    <cellStyle name="Normal 4 2 2 3 4 6 5" xfId="27916" xr:uid="{144CD522-A776-4A45-B879-41B0FE3CD747}"/>
    <cellStyle name="Normal 4 2 2 3 4 7" xfId="4724" xr:uid="{00000000-0005-0000-0000-00007F120000}"/>
    <cellStyle name="Normal 4 2 2 3 4 7 2" xfId="13174" xr:uid="{C4C006DC-B574-4A67-B73A-0407E2D25B94}"/>
    <cellStyle name="Normal 4 2 2 3 4 7 3" xfId="21621" xr:uid="{328EE3B8-E9A1-4818-AF7C-82EA9C601AA9}"/>
    <cellStyle name="Normal 4 2 2 3 4 7 4" xfId="30068" xr:uid="{BA2850CC-823A-4E2D-88B9-9F1FB6D480AB}"/>
    <cellStyle name="Normal 4 2 2 3 4 8" xfId="8956" xr:uid="{E4F389D3-A55A-476B-B9C0-CBCE32096716}"/>
    <cellStyle name="Normal 4 2 2 3 4 9" xfId="17404" xr:uid="{D2AAE99F-A588-4B08-A2E2-A6EFCD581995}"/>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0486BB93-CA72-4554-9623-716A863A7966}"/>
    <cellStyle name="Normal 4 2 2 3 5 2 2 3" xfId="24172" xr:uid="{A9E3C29A-7B65-4E28-94F2-45FA086B45D6}"/>
    <cellStyle name="Normal 4 2 2 3 5 2 2 4" xfId="32619" xr:uid="{7B1850F1-AD83-4D67-8372-1C49B1B7567B}"/>
    <cellStyle name="Normal 4 2 2 3 5 2 3" xfId="11507" xr:uid="{D4FA654C-920B-437C-8973-7E3BAA04C446}"/>
    <cellStyle name="Normal 4 2 2 3 5 2 4" xfId="19955" xr:uid="{DD7A8440-00D3-4528-AFE7-C3DC851207C3}"/>
    <cellStyle name="Normal 4 2 2 3 5 2 5" xfId="28402" xr:uid="{E985C3F4-6540-4A07-A56A-EB3FEBDD2B3E}"/>
    <cellStyle name="Normal 4 2 2 3 5 3" xfId="5130" xr:uid="{00000000-0005-0000-0000-000083120000}"/>
    <cellStyle name="Normal 4 2 2 3 5 3 2" xfId="13580" xr:uid="{B6FADF8E-F89C-42EE-B4BE-8D42E301B686}"/>
    <cellStyle name="Normal 4 2 2 3 5 3 3" xfId="22027" xr:uid="{556DE6D8-4852-42A8-BB26-23678CC13F38}"/>
    <cellStyle name="Normal 4 2 2 3 5 3 4" xfId="30474" xr:uid="{FBDD1DEB-B35F-4FD1-A045-E93130063D5A}"/>
    <cellStyle name="Normal 4 2 2 3 5 4" xfId="9362" xr:uid="{1892985A-D3EB-4980-AE05-74A7D8207C8E}"/>
    <cellStyle name="Normal 4 2 2 3 5 5" xfId="17810" xr:uid="{81B183E6-4536-4CB0-9E7B-822E05139240}"/>
    <cellStyle name="Normal 4 2 2 3 5 6" xfId="26257" xr:uid="{D6D8AAED-7505-4C4C-A0BD-1E44DF56C8DE}"/>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C4DEB84C-692A-4368-BD45-26829724EF48}"/>
    <cellStyle name="Normal 4 2 2 3 6 2 2 3" xfId="24585" xr:uid="{2CEDFB40-DBCA-481D-9A67-FF98B85582AE}"/>
    <cellStyle name="Normal 4 2 2 3 6 2 2 4" xfId="33032" xr:uid="{BC8BEDA7-357F-4118-8ACA-46CB6250303E}"/>
    <cellStyle name="Normal 4 2 2 3 6 2 3" xfId="11920" xr:uid="{78FC7339-DFD1-4452-B8BE-1580FA725F14}"/>
    <cellStyle name="Normal 4 2 2 3 6 2 4" xfId="20368" xr:uid="{8CED6D80-9275-4904-9203-B5E88EF72253}"/>
    <cellStyle name="Normal 4 2 2 3 6 2 5" xfId="28815" xr:uid="{D0FEF329-8DFB-4C90-B177-4B1EF4753808}"/>
    <cellStyle name="Normal 4 2 2 3 6 3" xfId="5543" xr:uid="{00000000-0005-0000-0000-000087120000}"/>
    <cellStyle name="Normal 4 2 2 3 6 3 2" xfId="13993" xr:uid="{6150972F-546D-4307-A07B-2E1CA2ACC7EC}"/>
    <cellStyle name="Normal 4 2 2 3 6 3 3" xfId="22440" xr:uid="{CF046639-6CFC-4209-848C-60EBBB0AD739}"/>
    <cellStyle name="Normal 4 2 2 3 6 3 4" xfId="30887" xr:uid="{778AA778-1456-4627-B6E9-F177DADFC6CF}"/>
    <cellStyle name="Normal 4 2 2 3 6 4" xfId="9775" xr:uid="{8FE6B240-CF3D-44E8-9871-27E1A1615EEC}"/>
    <cellStyle name="Normal 4 2 2 3 6 5" xfId="18223" xr:uid="{C45D63E8-786E-4C05-AF43-0F9621569E5B}"/>
    <cellStyle name="Normal 4 2 2 3 6 6" xfId="26670" xr:uid="{25A73416-41C2-4D6C-AD9D-9DF2580B9CCE}"/>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99B095D0-C026-449C-8460-42F8400861CD}"/>
    <cellStyle name="Normal 4 2 2 3 7 2 2 3" xfId="24998" xr:uid="{C5E1C8D3-94DA-43A7-8B34-B9C76EB631DE}"/>
    <cellStyle name="Normal 4 2 2 3 7 2 2 4" xfId="33445" xr:uid="{250802D2-1888-44CA-9C37-54F657747739}"/>
    <cellStyle name="Normal 4 2 2 3 7 2 3" xfId="12333" xr:uid="{A4291628-8218-4FD9-881B-E9EFD3739DF5}"/>
    <cellStyle name="Normal 4 2 2 3 7 2 4" xfId="20781" xr:uid="{82C8BC72-572C-4255-BC91-CD70A8BDD332}"/>
    <cellStyle name="Normal 4 2 2 3 7 2 5" xfId="29228" xr:uid="{7D041266-3F5E-4493-A279-68E79C6ADF6C}"/>
    <cellStyle name="Normal 4 2 2 3 7 3" xfId="5956" xr:uid="{00000000-0005-0000-0000-00008B120000}"/>
    <cellStyle name="Normal 4 2 2 3 7 3 2" xfId="14406" xr:uid="{99B3CB66-A040-4A1C-A781-738CD6CA7833}"/>
    <cellStyle name="Normal 4 2 2 3 7 3 3" xfId="22853" xr:uid="{EAB103D3-9691-4BC7-A711-C56C2D42D0E4}"/>
    <cellStyle name="Normal 4 2 2 3 7 3 4" xfId="31300" xr:uid="{497D430C-7D97-4490-B614-A3C439EC6542}"/>
    <cellStyle name="Normal 4 2 2 3 7 4" xfId="10188" xr:uid="{33D48A3C-EC96-4F44-8EB0-5B7A257F9A8F}"/>
    <cellStyle name="Normal 4 2 2 3 7 5" xfId="18636" xr:uid="{11EC2D17-E582-4D80-AFE3-5B6EBCF6B6A9}"/>
    <cellStyle name="Normal 4 2 2 3 7 6" xfId="27083" xr:uid="{996D705D-863C-44F9-9F07-B0D39E4AC8C7}"/>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354C7AA6-A999-400E-AA6B-70E79145F67D}"/>
    <cellStyle name="Normal 4 2 2 3 8 2 2 3" xfId="25411" xr:uid="{70BC9B0D-C4F7-4FF6-9EF6-315CADD90F20}"/>
    <cellStyle name="Normal 4 2 2 3 8 2 2 4" xfId="33858" xr:uid="{135F31E5-E034-491F-AD0F-948E248FF98D}"/>
    <cellStyle name="Normal 4 2 2 3 8 2 3" xfId="12746" xr:uid="{74B8CDCA-E436-4D88-A3D4-B0ED197EE56A}"/>
    <cellStyle name="Normal 4 2 2 3 8 2 4" xfId="21194" xr:uid="{643D2235-D117-4C7F-AFEB-49D06F40FFF8}"/>
    <cellStyle name="Normal 4 2 2 3 8 2 5" xfId="29641" xr:uid="{F29D9720-E018-4203-B88E-7331EE0671B7}"/>
    <cellStyle name="Normal 4 2 2 3 8 3" xfId="6369" xr:uid="{00000000-0005-0000-0000-00008F120000}"/>
    <cellStyle name="Normal 4 2 2 3 8 3 2" xfId="14819" xr:uid="{2023E35A-11CE-4C10-99C2-137FF31DF695}"/>
    <cellStyle name="Normal 4 2 2 3 8 3 3" xfId="23266" xr:uid="{7D038E57-1593-408F-B5AE-2E94875606A3}"/>
    <cellStyle name="Normal 4 2 2 3 8 3 4" xfId="31713" xr:uid="{A854B37B-1C0C-480B-8579-98FB499FCCD2}"/>
    <cellStyle name="Normal 4 2 2 3 8 4" xfId="10601" xr:uid="{DC869144-4266-4FFD-9F41-4110D64B97EA}"/>
    <cellStyle name="Normal 4 2 2 3 8 5" xfId="19049" xr:uid="{576B5BD5-B380-48E1-B5B3-A0F69421BFF2}"/>
    <cellStyle name="Normal 4 2 2 3 8 6" xfId="27496" xr:uid="{C9EF71E0-C17F-414B-9923-25C115AA9C96}"/>
    <cellStyle name="Normal 4 2 2 3 9" xfId="2499" xr:uid="{00000000-0005-0000-0000-000090120000}"/>
    <cellStyle name="Normal 4 2 2 3 9 2" xfId="6782" xr:uid="{00000000-0005-0000-0000-000091120000}"/>
    <cellStyle name="Normal 4 2 2 3 9 2 2" xfId="15232" xr:uid="{DD58F530-6315-4FA0-A650-77F4214C6017}"/>
    <cellStyle name="Normal 4 2 2 3 9 2 3" xfId="23679" xr:uid="{B16790BA-BF16-46A6-B134-C6EE9A5522B9}"/>
    <cellStyle name="Normal 4 2 2 3 9 2 4" xfId="32126" xr:uid="{776E7D96-09F0-4A19-B16E-2EC1293D4B95}"/>
    <cellStyle name="Normal 4 2 2 3 9 3" xfId="11014" xr:uid="{B0A9A57F-FDAB-4D6F-946C-500D9B7C58A5}"/>
    <cellStyle name="Normal 4 2 2 3 9 4" xfId="19462" xr:uid="{9433D40B-77D3-4366-8062-483FC7AF0EC6}"/>
    <cellStyle name="Normal 4 2 2 3 9 5" xfId="27909" xr:uid="{7BF9FBEF-220F-486F-BC2D-D761C1F49D0A}"/>
    <cellStyle name="Normal 4 2 2 4" xfId="347" xr:uid="{00000000-0005-0000-0000-000092120000}"/>
    <cellStyle name="Normal 4 2 2 4 10" xfId="8957" xr:uid="{DD600872-A760-43FB-AE4B-EABCA1F769D1}"/>
    <cellStyle name="Normal 4 2 2 4 11" xfId="17405" xr:uid="{0862527E-B93E-411E-9249-C374DDCF8E95}"/>
    <cellStyle name="Normal 4 2 2 4 12" xfId="25852" xr:uid="{83E16A37-457B-4B93-ACB4-60164E903451}"/>
    <cellStyle name="Normal 4 2 2 4 2" xfId="348" xr:uid="{00000000-0005-0000-0000-000093120000}"/>
    <cellStyle name="Normal 4 2 2 4 2 10" xfId="17406" xr:uid="{9093E617-D658-40EC-8433-CA066E3F3A41}"/>
    <cellStyle name="Normal 4 2 2 4 2 11" xfId="25853" xr:uid="{937D962B-51E2-4610-AB3B-C20185D995FE}"/>
    <cellStyle name="Normal 4 2 2 4 2 2" xfId="349" xr:uid="{00000000-0005-0000-0000-000094120000}"/>
    <cellStyle name="Normal 4 2 2 4 2 2 10" xfId="25854" xr:uid="{FD9963C5-879E-49B9-98E9-3E618E25C8FF}"/>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75517EAA-C310-414D-936F-7B2B4E94E913}"/>
    <cellStyle name="Normal 4 2 2 4 2 2 2 2 2 3" xfId="24182" xr:uid="{D7A7E30A-5D7E-4FA4-93A9-2A4FDB65A8BB}"/>
    <cellStyle name="Normal 4 2 2 4 2 2 2 2 2 4" xfId="32629" xr:uid="{C293606E-684C-48A3-96BD-A584648D8C0A}"/>
    <cellStyle name="Normal 4 2 2 4 2 2 2 2 3" xfId="11517" xr:uid="{AE1ED1F3-AC46-47D1-BEE4-0C4159E17020}"/>
    <cellStyle name="Normal 4 2 2 4 2 2 2 2 4" xfId="19965" xr:uid="{60DB1786-B304-45D9-BB57-F4129256241A}"/>
    <cellStyle name="Normal 4 2 2 4 2 2 2 2 5" xfId="28412" xr:uid="{F1B68C2E-1A7B-42B4-9224-6848EB26EF7C}"/>
    <cellStyle name="Normal 4 2 2 4 2 2 2 3" xfId="5140" xr:uid="{00000000-0005-0000-0000-000098120000}"/>
    <cellStyle name="Normal 4 2 2 4 2 2 2 3 2" xfId="13590" xr:uid="{02AF30BB-7585-4B8A-840F-0AAFED98BC36}"/>
    <cellStyle name="Normal 4 2 2 4 2 2 2 3 3" xfId="22037" xr:uid="{215E5DFE-2C8B-4BDE-A48D-E5298E1D63E6}"/>
    <cellStyle name="Normal 4 2 2 4 2 2 2 3 4" xfId="30484" xr:uid="{DC23C814-00B7-4A36-8E69-265D87896109}"/>
    <cellStyle name="Normal 4 2 2 4 2 2 2 4" xfId="9372" xr:uid="{15622BCF-0965-456E-B430-FDE88D3933C1}"/>
    <cellStyle name="Normal 4 2 2 4 2 2 2 5" xfId="17820" xr:uid="{95177B8D-169E-42D6-AB97-708D13543427}"/>
    <cellStyle name="Normal 4 2 2 4 2 2 2 6" xfId="26267" xr:uid="{33E047D3-9949-4077-BA92-F6CE33E729B7}"/>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A7F44309-CAE8-4136-944F-02CBFDDB8498}"/>
    <cellStyle name="Normal 4 2 2 4 2 2 3 2 2 3" xfId="24595" xr:uid="{FEC473E8-B974-406F-87A6-9E670BBC335F}"/>
    <cellStyle name="Normal 4 2 2 4 2 2 3 2 2 4" xfId="33042" xr:uid="{855FE386-9E64-4726-9A63-1C7E4F211997}"/>
    <cellStyle name="Normal 4 2 2 4 2 2 3 2 3" xfId="11930" xr:uid="{8C6AB2BB-2A4F-4CD2-A96A-02A59CE52472}"/>
    <cellStyle name="Normal 4 2 2 4 2 2 3 2 4" xfId="20378" xr:uid="{594E009F-DD08-4791-A948-F6E3452B67A8}"/>
    <cellStyle name="Normal 4 2 2 4 2 2 3 2 5" xfId="28825" xr:uid="{90D89A4F-E8D0-4748-A939-4F465E62AB2E}"/>
    <cellStyle name="Normal 4 2 2 4 2 2 3 3" xfId="5553" xr:uid="{00000000-0005-0000-0000-00009C120000}"/>
    <cellStyle name="Normal 4 2 2 4 2 2 3 3 2" xfId="14003" xr:uid="{A943D68D-2EF5-49BE-ABF5-9EA5B96F51E2}"/>
    <cellStyle name="Normal 4 2 2 4 2 2 3 3 3" xfId="22450" xr:uid="{A39636D8-602F-442F-BEA1-EE34CE45411E}"/>
    <cellStyle name="Normal 4 2 2 4 2 2 3 3 4" xfId="30897" xr:uid="{FACF8945-11FE-4CCC-8965-BD33A637E878}"/>
    <cellStyle name="Normal 4 2 2 4 2 2 3 4" xfId="9785" xr:uid="{E3D948C4-ABFE-4460-9896-2F67EFC3BA5A}"/>
    <cellStyle name="Normal 4 2 2 4 2 2 3 5" xfId="18233" xr:uid="{8066996E-DDE5-4734-8886-CEF3DFAE1923}"/>
    <cellStyle name="Normal 4 2 2 4 2 2 3 6" xfId="26680" xr:uid="{22AF3ABC-9D3F-48FA-8A1E-19F25759DEFB}"/>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47B0AE62-F41A-418D-AE48-876D4E365412}"/>
    <cellStyle name="Normal 4 2 2 4 2 2 4 2 2 3" xfId="25008" xr:uid="{334C0548-033A-4EAC-9EA0-E30CEF743C5F}"/>
    <cellStyle name="Normal 4 2 2 4 2 2 4 2 2 4" xfId="33455" xr:uid="{4C5A8517-0526-4D46-87D3-9FA47206E6B1}"/>
    <cellStyle name="Normal 4 2 2 4 2 2 4 2 3" xfId="12343" xr:uid="{EB0A0102-5E89-4CBE-ABBC-CAD47628C716}"/>
    <cellStyle name="Normal 4 2 2 4 2 2 4 2 4" xfId="20791" xr:uid="{6CB472BA-6DE3-480C-B8E5-8D4D12BE7697}"/>
    <cellStyle name="Normal 4 2 2 4 2 2 4 2 5" xfId="29238" xr:uid="{99244D8B-73BA-49C0-9B8F-D0CA319E86E4}"/>
    <cellStyle name="Normal 4 2 2 4 2 2 4 3" xfId="5966" xr:uid="{00000000-0005-0000-0000-0000A0120000}"/>
    <cellStyle name="Normal 4 2 2 4 2 2 4 3 2" xfId="14416" xr:uid="{F1A1C287-6B8D-41B7-A256-710D4E476997}"/>
    <cellStyle name="Normal 4 2 2 4 2 2 4 3 3" xfId="22863" xr:uid="{CC55F7E8-C511-4F91-AE09-32631B2F9410}"/>
    <cellStyle name="Normal 4 2 2 4 2 2 4 3 4" xfId="31310" xr:uid="{277F4709-CC13-4564-BDC7-639F0CA558F7}"/>
    <cellStyle name="Normal 4 2 2 4 2 2 4 4" xfId="10198" xr:uid="{5F447C77-17A5-47C9-B765-C7E385C61C14}"/>
    <cellStyle name="Normal 4 2 2 4 2 2 4 5" xfId="18646" xr:uid="{21606F30-4FAE-423B-B582-5826DF4C9AEE}"/>
    <cellStyle name="Normal 4 2 2 4 2 2 4 6" xfId="27093" xr:uid="{A35BA7D5-12D5-41D5-913A-9E093F960869}"/>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A2D4ACCB-AE01-4808-B90F-491B7BCA8ECC}"/>
    <cellStyle name="Normal 4 2 2 4 2 2 5 2 2 3" xfId="25421" xr:uid="{C33667A8-B01E-497D-8227-6100134F824B}"/>
    <cellStyle name="Normal 4 2 2 4 2 2 5 2 2 4" xfId="33868" xr:uid="{4B0C9C8B-3E83-4718-B55D-9E6D604CF4AA}"/>
    <cellStyle name="Normal 4 2 2 4 2 2 5 2 3" xfId="12756" xr:uid="{A0163C67-68E4-479E-AE36-F46C61E3E04E}"/>
    <cellStyle name="Normal 4 2 2 4 2 2 5 2 4" xfId="21204" xr:uid="{24484B96-23B0-4E78-A056-496CE69A227A}"/>
    <cellStyle name="Normal 4 2 2 4 2 2 5 2 5" xfId="29651" xr:uid="{E7CAE2B1-1544-4C2A-A77E-53567E80BAAB}"/>
    <cellStyle name="Normal 4 2 2 4 2 2 5 3" xfId="6379" xr:uid="{00000000-0005-0000-0000-0000A4120000}"/>
    <cellStyle name="Normal 4 2 2 4 2 2 5 3 2" xfId="14829" xr:uid="{6AF318FD-B517-4E23-B6E3-B05F91602276}"/>
    <cellStyle name="Normal 4 2 2 4 2 2 5 3 3" xfId="23276" xr:uid="{FD401A60-85C9-4738-A532-83C870E9F86A}"/>
    <cellStyle name="Normal 4 2 2 4 2 2 5 3 4" xfId="31723" xr:uid="{8405AA2A-C67E-4A84-ABDF-4F8C3D46C28E}"/>
    <cellStyle name="Normal 4 2 2 4 2 2 5 4" xfId="10611" xr:uid="{88DCBE1A-B393-43B0-BCB1-EE3AB3D49C6B}"/>
    <cellStyle name="Normal 4 2 2 4 2 2 5 5" xfId="19059" xr:uid="{1A61CA8C-BDE2-487F-99CA-494D67CAED75}"/>
    <cellStyle name="Normal 4 2 2 4 2 2 5 6" xfId="27506" xr:uid="{3AE36854-5812-439E-9781-A76538943AD4}"/>
    <cellStyle name="Normal 4 2 2 4 2 2 6" xfId="2509" xr:uid="{00000000-0005-0000-0000-0000A5120000}"/>
    <cellStyle name="Normal 4 2 2 4 2 2 6 2" xfId="6792" xr:uid="{00000000-0005-0000-0000-0000A6120000}"/>
    <cellStyle name="Normal 4 2 2 4 2 2 6 2 2" xfId="15242" xr:uid="{A1DE3164-D94B-4040-A4A8-F7A1A90F5596}"/>
    <cellStyle name="Normal 4 2 2 4 2 2 6 2 3" xfId="23689" xr:uid="{B846C344-7B9B-4D08-AB64-581E1B87CC13}"/>
    <cellStyle name="Normal 4 2 2 4 2 2 6 2 4" xfId="32136" xr:uid="{91DCBD46-3394-4D1E-8F44-29BE4C224447}"/>
    <cellStyle name="Normal 4 2 2 4 2 2 6 3" xfId="11024" xr:uid="{52F5F6C4-3B2C-4276-8C4A-D0538D2538EB}"/>
    <cellStyle name="Normal 4 2 2 4 2 2 6 4" xfId="19472" xr:uid="{0C577901-A48D-46BA-AE79-792D70475F8C}"/>
    <cellStyle name="Normal 4 2 2 4 2 2 6 5" xfId="27919" xr:uid="{D8387CAD-2875-4F2F-99D3-D151378CAF69}"/>
    <cellStyle name="Normal 4 2 2 4 2 2 7" xfId="4727" xr:uid="{00000000-0005-0000-0000-0000A7120000}"/>
    <cellStyle name="Normal 4 2 2 4 2 2 7 2" xfId="13177" xr:uid="{FADBF022-C896-4905-805C-186A9CB845CD}"/>
    <cellStyle name="Normal 4 2 2 4 2 2 7 3" xfId="21624" xr:uid="{F6396C76-CA78-42F9-AAE0-DACC5812CB62}"/>
    <cellStyle name="Normal 4 2 2 4 2 2 7 4" xfId="30071" xr:uid="{2E6B6D56-84B2-44EB-A6B4-F8ADDAA27602}"/>
    <cellStyle name="Normal 4 2 2 4 2 2 8" xfId="8959" xr:uid="{7AECE184-E363-417C-BFF5-44040517D393}"/>
    <cellStyle name="Normal 4 2 2 4 2 2 9" xfId="17407" xr:uid="{30D290C0-7B4A-40F4-B9CC-B5E0CAE1A1B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AB21F4E3-9C4D-401F-B239-1E3FF7CF4B11}"/>
    <cellStyle name="Normal 4 2 2 4 2 3 2 2 3" xfId="24181" xr:uid="{78669371-902E-45D8-ABC8-77E7E504C03F}"/>
    <cellStyle name="Normal 4 2 2 4 2 3 2 2 4" xfId="32628" xr:uid="{945F9560-0320-4990-A7D3-6A4E63A7F2AF}"/>
    <cellStyle name="Normal 4 2 2 4 2 3 2 3" xfId="11516" xr:uid="{EE331D36-BC99-447B-B959-608D746C806D}"/>
    <cellStyle name="Normal 4 2 2 4 2 3 2 4" xfId="19964" xr:uid="{4836D3F5-D9B3-4F4D-AB1E-4757C82C7704}"/>
    <cellStyle name="Normal 4 2 2 4 2 3 2 5" xfId="28411" xr:uid="{372F609C-3990-498A-B61F-F085A05C4777}"/>
    <cellStyle name="Normal 4 2 2 4 2 3 3" xfId="5139" xr:uid="{00000000-0005-0000-0000-0000AB120000}"/>
    <cellStyle name="Normal 4 2 2 4 2 3 3 2" xfId="13589" xr:uid="{188E054E-377B-4963-A1AB-5B03013D39E0}"/>
    <cellStyle name="Normal 4 2 2 4 2 3 3 3" xfId="22036" xr:uid="{9919760D-CD3A-456F-ADCB-CB27C5F49C88}"/>
    <cellStyle name="Normal 4 2 2 4 2 3 3 4" xfId="30483" xr:uid="{E01D8938-CBCB-4F65-B239-7E395DE26821}"/>
    <cellStyle name="Normal 4 2 2 4 2 3 4" xfId="9371" xr:uid="{0884AFA7-56CC-4EE6-B534-7DE054A1E358}"/>
    <cellStyle name="Normal 4 2 2 4 2 3 5" xfId="17819" xr:uid="{32BC9387-A044-42EE-B52F-A380B768B87E}"/>
    <cellStyle name="Normal 4 2 2 4 2 3 6" xfId="26266" xr:uid="{9E35CBA2-B73D-47FB-B095-83A6BA3CCFBE}"/>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33ABBD1B-6EED-4584-912D-1B196841045A}"/>
    <cellStyle name="Normal 4 2 2 4 2 4 2 2 3" xfId="24594" xr:uid="{B2FBA198-EC55-4AA1-B20C-04D07A79EE7D}"/>
    <cellStyle name="Normal 4 2 2 4 2 4 2 2 4" xfId="33041" xr:uid="{B6464459-CA3C-4039-940D-8EB7669FBA10}"/>
    <cellStyle name="Normal 4 2 2 4 2 4 2 3" xfId="11929" xr:uid="{0C15FA05-F96D-4F90-988E-857EB7E9588E}"/>
    <cellStyle name="Normal 4 2 2 4 2 4 2 4" xfId="20377" xr:uid="{75D84A57-A426-4EB0-A5C5-C5F1A3FAA7C0}"/>
    <cellStyle name="Normal 4 2 2 4 2 4 2 5" xfId="28824" xr:uid="{5409671E-D1DB-468A-893D-69EFA67C0528}"/>
    <cellStyle name="Normal 4 2 2 4 2 4 3" xfId="5552" xr:uid="{00000000-0005-0000-0000-0000AF120000}"/>
    <cellStyle name="Normal 4 2 2 4 2 4 3 2" xfId="14002" xr:uid="{46C8AA2F-C723-45CF-A176-2FB81F99EE60}"/>
    <cellStyle name="Normal 4 2 2 4 2 4 3 3" xfId="22449" xr:uid="{7D6B3700-DC44-44C5-B243-4F592DF4683A}"/>
    <cellStyle name="Normal 4 2 2 4 2 4 3 4" xfId="30896" xr:uid="{49EF7BF6-4A50-4B3F-8110-D86B61DBE6BF}"/>
    <cellStyle name="Normal 4 2 2 4 2 4 4" xfId="9784" xr:uid="{569D0306-75F3-4015-9D48-348E0C70082A}"/>
    <cellStyle name="Normal 4 2 2 4 2 4 5" xfId="18232" xr:uid="{923CBB43-91C9-4E62-8319-027784EDC9BF}"/>
    <cellStyle name="Normal 4 2 2 4 2 4 6" xfId="26679" xr:uid="{D6CC2CAD-545E-4627-8901-25C6532F2F1C}"/>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A2EBBD3E-6F4A-40F3-BC36-8169C1DD5D3D}"/>
    <cellStyle name="Normal 4 2 2 4 2 5 2 2 3" xfId="25007" xr:uid="{EFD7A0E2-CD01-47E2-A8BB-5A2EB572CDB8}"/>
    <cellStyle name="Normal 4 2 2 4 2 5 2 2 4" xfId="33454" xr:uid="{C0DF93EC-2B3C-4A11-8379-55D2C6CA94EC}"/>
    <cellStyle name="Normal 4 2 2 4 2 5 2 3" xfId="12342" xr:uid="{15E05FDC-126E-48D1-B2B8-1DB546141032}"/>
    <cellStyle name="Normal 4 2 2 4 2 5 2 4" xfId="20790" xr:uid="{74347EA3-E53E-4969-912C-C9E4DED1E697}"/>
    <cellStyle name="Normal 4 2 2 4 2 5 2 5" xfId="29237" xr:uid="{6F37FFC9-C208-4F88-BD0D-77BFAE3AAA67}"/>
    <cellStyle name="Normal 4 2 2 4 2 5 3" xfId="5965" xr:uid="{00000000-0005-0000-0000-0000B3120000}"/>
    <cellStyle name="Normal 4 2 2 4 2 5 3 2" xfId="14415" xr:uid="{2AAAF6D0-14C5-44EB-A847-8A25A91FCDAE}"/>
    <cellStyle name="Normal 4 2 2 4 2 5 3 3" xfId="22862" xr:uid="{D94EBDD8-AF0E-4D15-9B47-56D8AC30012B}"/>
    <cellStyle name="Normal 4 2 2 4 2 5 3 4" xfId="31309" xr:uid="{F174399F-C884-438E-9F11-0F72BF951557}"/>
    <cellStyle name="Normal 4 2 2 4 2 5 4" xfId="10197" xr:uid="{5D3E6BD1-AB68-443A-A639-B27172D04872}"/>
    <cellStyle name="Normal 4 2 2 4 2 5 5" xfId="18645" xr:uid="{C8B9C00D-C46C-4048-B5A8-035CC65D2F7D}"/>
    <cellStyle name="Normal 4 2 2 4 2 5 6" xfId="27092" xr:uid="{50B73DE0-DF7D-4E2B-AD6B-A7293C99D36D}"/>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8CB48B95-5BED-4E1E-9182-66ED51FA917C}"/>
    <cellStyle name="Normal 4 2 2 4 2 6 2 2 3" xfId="25420" xr:uid="{EE1D0B2B-75E5-4C4E-8229-FBBFFADD0BD0}"/>
    <cellStyle name="Normal 4 2 2 4 2 6 2 2 4" xfId="33867" xr:uid="{C8435DFE-81D9-4B9A-8D66-9899E2020E9F}"/>
    <cellStyle name="Normal 4 2 2 4 2 6 2 3" xfId="12755" xr:uid="{1978229C-3CBA-4C1D-B1A6-F32EAE35B573}"/>
    <cellStyle name="Normal 4 2 2 4 2 6 2 4" xfId="21203" xr:uid="{0D9E774B-0555-4B20-8737-51762236B13D}"/>
    <cellStyle name="Normal 4 2 2 4 2 6 2 5" xfId="29650" xr:uid="{5F8D9E6C-EFAF-4F25-B4E2-4D9F23D87D0E}"/>
    <cellStyle name="Normal 4 2 2 4 2 6 3" xfId="6378" xr:uid="{00000000-0005-0000-0000-0000B7120000}"/>
    <cellStyle name="Normal 4 2 2 4 2 6 3 2" xfId="14828" xr:uid="{6D407076-D163-40BE-AD25-DB7D3EEB4193}"/>
    <cellStyle name="Normal 4 2 2 4 2 6 3 3" xfId="23275" xr:uid="{CEA05664-C306-4971-B06E-7C11479BAE48}"/>
    <cellStyle name="Normal 4 2 2 4 2 6 3 4" xfId="31722" xr:uid="{56F00094-06C3-4C29-825F-B4E1AAD55725}"/>
    <cellStyle name="Normal 4 2 2 4 2 6 4" xfId="10610" xr:uid="{EACCB8A6-FB18-4977-AE1D-BAD5216C63C1}"/>
    <cellStyle name="Normal 4 2 2 4 2 6 5" xfId="19058" xr:uid="{A46E55F9-7DD3-4D9A-BBD5-BCF80766F265}"/>
    <cellStyle name="Normal 4 2 2 4 2 6 6" xfId="27505" xr:uid="{395D00BC-1CF2-49B8-89AF-F3AD0911CA0C}"/>
    <cellStyle name="Normal 4 2 2 4 2 7" xfId="2508" xr:uid="{00000000-0005-0000-0000-0000B8120000}"/>
    <cellStyle name="Normal 4 2 2 4 2 7 2" xfId="6791" xr:uid="{00000000-0005-0000-0000-0000B9120000}"/>
    <cellStyle name="Normal 4 2 2 4 2 7 2 2" xfId="15241" xr:uid="{E4477425-3AFB-4DAD-95DC-57D569F3AB0B}"/>
    <cellStyle name="Normal 4 2 2 4 2 7 2 3" xfId="23688" xr:uid="{C99CBF01-2D6A-4AFA-B94D-4C5BB6B561C3}"/>
    <cellStyle name="Normal 4 2 2 4 2 7 2 4" xfId="32135" xr:uid="{B6F5FE8B-1ABF-415F-B395-8F1964590C17}"/>
    <cellStyle name="Normal 4 2 2 4 2 7 3" xfId="11023" xr:uid="{3DCF5961-D071-4C4A-920F-4B0E6A74D7DB}"/>
    <cellStyle name="Normal 4 2 2 4 2 7 4" xfId="19471" xr:uid="{5AD753EC-6FB4-4443-A41E-2F7B4E2150BC}"/>
    <cellStyle name="Normal 4 2 2 4 2 7 5" xfId="27918" xr:uid="{F087710A-6966-4600-8D05-12E00412A19D}"/>
    <cellStyle name="Normal 4 2 2 4 2 8" xfId="4726" xr:uid="{00000000-0005-0000-0000-0000BA120000}"/>
    <cellStyle name="Normal 4 2 2 4 2 8 2" xfId="13176" xr:uid="{9CA95F1A-722C-4836-B618-A1515BDCE0D7}"/>
    <cellStyle name="Normal 4 2 2 4 2 8 3" xfId="21623" xr:uid="{CD54303C-104C-4AED-AD3D-349FA64B26B9}"/>
    <cellStyle name="Normal 4 2 2 4 2 8 4" xfId="30070" xr:uid="{20091EF4-1C32-41C6-949F-7E653441A12C}"/>
    <cellStyle name="Normal 4 2 2 4 2 9" xfId="8958" xr:uid="{B237F32C-B3FB-40FC-BDAD-44AA4DC15515}"/>
    <cellStyle name="Normal 4 2 2 4 3" xfId="350" xr:uid="{00000000-0005-0000-0000-0000BB120000}"/>
    <cellStyle name="Normal 4 2 2 4 3 10" xfId="25855" xr:uid="{CDBFF1E6-E8C5-4ACC-AEE8-0F4F2C54FBE1}"/>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3C53BB6C-3CD1-44C5-811A-B273D6376349}"/>
    <cellStyle name="Normal 4 2 2 4 3 2 2 2 3" xfId="24183" xr:uid="{242300C3-73E2-42AB-B36D-91C717A82CED}"/>
    <cellStyle name="Normal 4 2 2 4 3 2 2 2 4" xfId="32630" xr:uid="{650C5B18-B4F8-44B5-ACC7-68093894C029}"/>
    <cellStyle name="Normal 4 2 2 4 3 2 2 3" xfId="11518" xr:uid="{A7B177A1-5D58-4893-8EE2-6C21D3883C9C}"/>
    <cellStyle name="Normal 4 2 2 4 3 2 2 4" xfId="19966" xr:uid="{9AA51405-288E-476F-9410-477865DCCA2C}"/>
    <cellStyle name="Normal 4 2 2 4 3 2 2 5" xfId="28413" xr:uid="{2C7C1A03-0EB5-4751-AF6D-288C86247439}"/>
    <cellStyle name="Normal 4 2 2 4 3 2 3" xfId="5141" xr:uid="{00000000-0005-0000-0000-0000BF120000}"/>
    <cellStyle name="Normal 4 2 2 4 3 2 3 2" xfId="13591" xr:uid="{03A759A8-70C6-4CB8-8861-1E2463C0BB42}"/>
    <cellStyle name="Normal 4 2 2 4 3 2 3 3" xfId="22038" xr:uid="{3DC2B052-042F-47EA-90DD-CE3D6D553367}"/>
    <cellStyle name="Normal 4 2 2 4 3 2 3 4" xfId="30485" xr:uid="{14099061-E8EA-431A-B49C-7B0D90498862}"/>
    <cellStyle name="Normal 4 2 2 4 3 2 4" xfId="9373" xr:uid="{BB95ABE4-006D-405A-BE49-DBAFAB8E279A}"/>
    <cellStyle name="Normal 4 2 2 4 3 2 5" xfId="17821" xr:uid="{DB694B4A-09C1-48DA-8EB2-12841CA06F67}"/>
    <cellStyle name="Normal 4 2 2 4 3 2 6" xfId="26268" xr:uid="{BF5EB03C-2302-497B-B396-27AF3936F792}"/>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648AFF2A-C78D-44A3-B282-9145D080AA66}"/>
    <cellStyle name="Normal 4 2 2 4 3 3 2 2 3" xfId="24596" xr:uid="{B0238369-CA46-4B8F-ACDA-C891D22CA768}"/>
    <cellStyle name="Normal 4 2 2 4 3 3 2 2 4" xfId="33043" xr:uid="{B65BD5C3-903B-43CE-8E91-DB26D37A1488}"/>
    <cellStyle name="Normal 4 2 2 4 3 3 2 3" xfId="11931" xr:uid="{5768E4B4-CEF3-4784-897E-A582F73369FC}"/>
    <cellStyle name="Normal 4 2 2 4 3 3 2 4" xfId="20379" xr:uid="{EA825C6E-B1C4-485F-B338-E4BE985979C1}"/>
    <cellStyle name="Normal 4 2 2 4 3 3 2 5" xfId="28826" xr:uid="{50F1612F-9AC6-409B-BBCB-4833BB624403}"/>
    <cellStyle name="Normal 4 2 2 4 3 3 3" xfId="5554" xr:uid="{00000000-0005-0000-0000-0000C3120000}"/>
    <cellStyle name="Normal 4 2 2 4 3 3 3 2" xfId="14004" xr:uid="{44A18459-4AC7-4A77-A45D-C450559A9A03}"/>
    <cellStyle name="Normal 4 2 2 4 3 3 3 3" xfId="22451" xr:uid="{BB2978F6-300B-4F57-9904-2E33790CEC92}"/>
    <cellStyle name="Normal 4 2 2 4 3 3 3 4" xfId="30898" xr:uid="{BAF9A7C1-CF62-49C6-AB26-82AA876B7130}"/>
    <cellStyle name="Normal 4 2 2 4 3 3 4" xfId="9786" xr:uid="{17FF659A-FE86-44A0-9CC1-6333163AB1A3}"/>
    <cellStyle name="Normal 4 2 2 4 3 3 5" xfId="18234" xr:uid="{A8EF7C1C-79B9-4783-9BD6-2628A6C8ABBF}"/>
    <cellStyle name="Normal 4 2 2 4 3 3 6" xfId="26681" xr:uid="{FD621926-E9AB-422C-A7B9-FDCF6596145E}"/>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D1E8C005-E8A4-412E-A394-6A598D7671F3}"/>
    <cellStyle name="Normal 4 2 2 4 3 4 2 2 3" xfId="25009" xr:uid="{8F5CBE1B-F840-49C1-B7DB-51413E5A4F57}"/>
    <cellStyle name="Normal 4 2 2 4 3 4 2 2 4" xfId="33456" xr:uid="{CE2945EC-A3A9-46B3-9EF8-A8C34A537541}"/>
    <cellStyle name="Normal 4 2 2 4 3 4 2 3" xfId="12344" xr:uid="{B1A7B94F-A6AE-4BCF-9206-7D131AC2F092}"/>
    <cellStyle name="Normal 4 2 2 4 3 4 2 4" xfId="20792" xr:uid="{22507B1B-6844-4138-BDF0-C3ADA489019B}"/>
    <cellStyle name="Normal 4 2 2 4 3 4 2 5" xfId="29239" xr:uid="{CD201242-DC64-4BB2-AF70-0E8A55E47177}"/>
    <cellStyle name="Normal 4 2 2 4 3 4 3" xfId="5967" xr:uid="{00000000-0005-0000-0000-0000C7120000}"/>
    <cellStyle name="Normal 4 2 2 4 3 4 3 2" xfId="14417" xr:uid="{4DC6AE17-49F6-468A-89F8-C989F45D4DE4}"/>
    <cellStyle name="Normal 4 2 2 4 3 4 3 3" xfId="22864" xr:uid="{498B9143-C217-4A74-883A-A0258483F20A}"/>
    <cellStyle name="Normal 4 2 2 4 3 4 3 4" xfId="31311" xr:uid="{6032C29C-3E85-4EFB-A6D7-88840FC9CD04}"/>
    <cellStyle name="Normal 4 2 2 4 3 4 4" xfId="10199" xr:uid="{938048BA-E4E1-4FBD-AF7F-A943D5640892}"/>
    <cellStyle name="Normal 4 2 2 4 3 4 5" xfId="18647" xr:uid="{7735BC9A-8AEE-4554-A595-E057FDD9674B}"/>
    <cellStyle name="Normal 4 2 2 4 3 4 6" xfId="27094" xr:uid="{9599E658-DFE4-49B5-931A-E10EC40BA08D}"/>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5EC28AB3-5331-41FD-9813-8C868CF8B838}"/>
    <cellStyle name="Normal 4 2 2 4 3 5 2 2 3" xfId="25422" xr:uid="{F6882DFC-7D6F-4544-8A9D-99A19C2691CE}"/>
    <cellStyle name="Normal 4 2 2 4 3 5 2 2 4" xfId="33869" xr:uid="{3FA1BD36-1D12-4A0E-8481-794539C5754D}"/>
    <cellStyle name="Normal 4 2 2 4 3 5 2 3" xfId="12757" xr:uid="{675F161D-50D2-4FA3-99A1-ABE64264C5B6}"/>
    <cellStyle name="Normal 4 2 2 4 3 5 2 4" xfId="21205" xr:uid="{8DFE0707-F7F4-4BF4-9272-5572EFB3CE71}"/>
    <cellStyle name="Normal 4 2 2 4 3 5 2 5" xfId="29652" xr:uid="{E70BC31D-F27D-4D90-A407-11AF5925790F}"/>
    <cellStyle name="Normal 4 2 2 4 3 5 3" xfId="6380" xr:uid="{00000000-0005-0000-0000-0000CB120000}"/>
    <cellStyle name="Normal 4 2 2 4 3 5 3 2" xfId="14830" xr:uid="{5336202E-34B4-429B-B0B5-D4E4859E1745}"/>
    <cellStyle name="Normal 4 2 2 4 3 5 3 3" xfId="23277" xr:uid="{8A04A168-7711-467B-B679-28DE187A72EB}"/>
    <cellStyle name="Normal 4 2 2 4 3 5 3 4" xfId="31724" xr:uid="{6E07FB63-CD21-4EC7-B142-E6DEE7858749}"/>
    <cellStyle name="Normal 4 2 2 4 3 5 4" xfId="10612" xr:uid="{172330E2-2DE8-4505-9A05-C60DB45ABA73}"/>
    <cellStyle name="Normal 4 2 2 4 3 5 5" xfId="19060" xr:uid="{9B52C7A6-F904-4E47-A569-6EBACF1F35E5}"/>
    <cellStyle name="Normal 4 2 2 4 3 5 6" xfId="27507" xr:uid="{17479E84-7D3C-4295-A9BF-309FEC7CB4E2}"/>
    <cellStyle name="Normal 4 2 2 4 3 6" xfId="2510" xr:uid="{00000000-0005-0000-0000-0000CC120000}"/>
    <cellStyle name="Normal 4 2 2 4 3 6 2" xfId="6793" xr:uid="{00000000-0005-0000-0000-0000CD120000}"/>
    <cellStyle name="Normal 4 2 2 4 3 6 2 2" xfId="15243" xr:uid="{621BA88E-E8A9-48F6-B3D7-20631B465E6D}"/>
    <cellStyle name="Normal 4 2 2 4 3 6 2 3" xfId="23690" xr:uid="{01B50D33-1CB1-48BA-A667-89A628135A50}"/>
    <cellStyle name="Normal 4 2 2 4 3 6 2 4" xfId="32137" xr:uid="{086020E5-1CBF-4528-A992-EAA6E7F5474A}"/>
    <cellStyle name="Normal 4 2 2 4 3 6 3" xfId="11025" xr:uid="{AD9205B5-E587-495C-9408-1C9C1CE85305}"/>
    <cellStyle name="Normal 4 2 2 4 3 6 4" xfId="19473" xr:uid="{28B7C307-8490-401B-854A-E6C0EB245D4B}"/>
    <cellStyle name="Normal 4 2 2 4 3 6 5" xfId="27920" xr:uid="{A913254D-D9A7-4E1E-A784-E79B3A25AE6D}"/>
    <cellStyle name="Normal 4 2 2 4 3 7" xfId="4728" xr:uid="{00000000-0005-0000-0000-0000CE120000}"/>
    <cellStyle name="Normal 4 2 2 4 3 7 2" xfId="13178" xr:uid="{39A9D2BB-584C-4230-9FBC-BD08EB824BF4}"/>
    <cellStyle name="Normal 4 2 2 4 3 7 3" xfId="21625" xr:uid="{EB8A399C-1EC3-47CB-9668-02B992AE00C2}"/>
    <cellStyle name="Normal 4 2 2 4 3 7 4" xfId="30072" xr:uid="{A9C81BF5-F634-4FC2-9021-BC0361B799D6}"/>
    <cellStyle name="Normal 4 2 2 4 3 8" xfId="8960" xr:uid="{DC6E074D-60E2-44C9-950E-92003A5D917C}"/>
    <cellStyle name="Normal 4 2 2 4 3 9" xfId="17408" xr:uid="{643F0BC8-5A4D-4473-8E94-70B3D7F35E0B}"/>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C6A4B030-B72E-4F80-8545-17C3A684D8E7}"/>
    <cellStyle name="Normal 4 2 2 4 4 2 2 3" xfId="24180" xr:uid="{0F1DBCE9-BD8B-4519-8A72-1B9CBFD5D754}"/>
    <cellStyle name="Normal 4 2 2 4 4 2 2 4" xfId="32627" xr:uid="{64445AE9-F277-41EB-B8B0-4CA2AA424EE4}"/>
    <cellStyle name="Normal 4 2 2 4 4 2 3" xfId="11515" xr:uid="{DA3CD68F-DF3A-4A1B-ACB0-54F7CA057115}"/>
    <cellStyle name="Normal 4 2 2 4 4 2 4" xfId="19963" xr:uid="{8C912713-41FA-4D59-8BFE-8866C4B49B07}"/>
    <cellStyle name="Normal 4 2 2 4 4 2 5" xfId="28410" xr:uid="{7BBEC19A-B2B3-41B3-84B0-427B0509BE35}"/>
    <cellStyle name="Normal 4 2 2 4 4 3" xfId="5138" xr:uid="{00000000-0005-0000-0000-0000D2120000}"/>
    <cellStyle name="Normal 4 2 2 4 4 3 2" xfId="13588" xr:uid="{95AFD468-617A-487A-B1B8-7367D4AF08BB}"/>
    <cellStyle name="Normal 4 2 2 4 4 3 3" xfId="22035" xr:uid="{BF7A289F-2E35-4CC0-ABD2-6536EB7D4C56}"/>
    <cellStyle name="Normal 4 2 2 4 4 3 4" xfId="30482" xr:uid="{0BBB7E72-48E1-47D1-AE70-28A1A6CDBD19}"/>
    <cellStyle name="Normal 4 2 2 4 4 4" xfId="9370" xr:uid="{F81144A4-4085-45C6-965B-422CB9DA0119}"/>
    <cellStyle name="Normal 4 2 2 4 4 5" xfId="17818" xr:uid="{C1D119CD-DFDB-4576-B40F-F42146CF07F5}"/>
    <cellStyle name="Normal 4 2 2 4 4 6" xfId="26265" xr:uid="{88F99E72-300E-4B3C-9D9C-70BA40EDB829}"/>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87C47A11-C947-4134-8AC8-050D2BD24ACE}"/>
    <cellStyle name="Normal 4 2 2 4 5 2 2 3" xfId="24593" xr:uid="{2DE115C6-700B-4389-B6DC-1F74541E688E}"/>
    <cellStyle name="Normal 4 2 2 4 5 2 2 4" xfId="33040" xr:uid="{263E388E-FA0E-4D26-A04B-55E3708F7F7D}"/>
    <cellStyle name="Normal 4 2 2 4 5 2 3" xfId="11928" xr:uid="{C63D69DD-CE54-4655-8293-685B53C51D3F}"/>
    <cellStyle name="Normal 4 2 2 4 5 2 4" xfId="20376" xr:uid="{59666D88-D663-4C00-AE75-765F06157764}"/>
    <cellStyle name="Normal 4 2 2 4 5 2 5" xfId="28823" xr:uid="{DCAA9354-52E7-4AF8-ADB4-F3C321778A81}"/>
    <cellStyle name="Normal 4 2 2 4 5 3" xfId="5551" xr:uid="{00000000-0005-0000-0000-0000D6120000}"/>
    <cellStyle name="Normal 4 2 2 4 5 3 2" xfId="14001" xr:uid="{45605F53-31EB-4B5A-939B-4503766F8B97}"/>
    <cellStyle name="Normal 4 2 2 4 5 3 3" xfId="22448" xr:uid="{48FE1381-0775-4241-86F2-1DFF9211B1A9}"/>
    <cellStyle name="Normal 4 2 2 4 5 3 4" xfId="30895" xr:uid="{4ED52DEE-71E0-48C0-9212-4133E23E4D45}"/>
    <cellStyle name="Normal 4 2 2 4 5 4" xfId="9783" xr:uid="{5C3AF52D-4710-4530-8CC2-8F19F08538E9}"/>
    <cellStyle name="Normal 4 2 2 4 5 5" xfId="18231" xr:uid="{43D1EF12-36E2-4E36-8BD7-63D07A977FFE}"/>
    <cellStyle name="Normal 4 2 2 4 5 6" xfId="26678" xr:uid="{DEFF12B9-9C5A-47B9-9868-BC5A44C7F6DF}"/>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B329171F-D184-461A-8FC1-A5B4A5214F4C}"/>
    <cellStyle name="Normal 4 2 2 4 6 2 2 3" xfId="25006" xr:uid="{F348D54B-323D-4EB4-A3B2-DFFD4536DBF1}"/>
    <cellStyle name="Normal 4 2 2 4 6 2 2 4" xfId="33453" xr:uid="{3EC1804E-2EC1-43F7-8955-56D06C666F7A}"/>
    <cellStyle name="Normal 4 2 2 4 6 2 3" xfId="12341" xr:uid="{F9691550-50DF-4956-B4FB-679AE24FDC2F}"/>
    <cellStyle name="Normal 4 2 2 4 6 2 4" xfId="20789" xr:uid="{F392D106-B1E5-4567-90A1-855A3050AEE4}"/>
    <cellStyle name="Normal 4 2 2 4 6 2 5" xfId="29236" xr:uid="{E61C4BC4-0B36-40C9-AA7A-AED0801CBC3D}"/>
    <cellStyle name="Normal 4 2 2 4 6 3" xfId="5964" xr:uid="{00000000-0005-0000-0000-0000DA120000}"/>
    <cellStyle name="Normal 4 2 2 4 6 3 2" xfId="14414" xr:uid="{DD50E2EE-44E5-4576-97A2-49F7C7948173}"/>
    <cellStyle name="Normal 4 2 2 4 6 3 3" xfId="22861" xr:uid="{25D743DD-F058-4258-AFF4-482690CC6604}"/>
    <cellStyle name="Normal 4 2 2 4 6 3 4" xfId="31308" xr:uid="{A7FB8E7E-B66E-4F50-95E7-FD47D2430EF8}"/>
    <cellStyle name="Normal 4 2 2 4 6 4" xfId="10196" xr:uid="{AA7C537D-DDBF-4CC3-8D6E-52F4BEB6A36F}"/>
    <cellStyle name="Normal 4 2 2 4 6 5" xfId="18644" xr:uid="{9AE2CDF4-732D-4EA9-95F9-A295CCFD4589}"/>
    <cellStyle name="Normal 4 2 2 4 6 6" xfId="27091" xr:uid="{66FAB645-72AA-4E01-A43E-F21A1387F2A2}"/>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77363FFC-10F9-443D-BAA2-D54CEBF93885}"/>
    <cellStyle name="Normal 4 2 2 4 7 2 2 3" xfId="25419" xr:uid="{7C2281FF-AC7F-40EA-99E9-1B2A76ABCFEA}"/>
    <cellStyle name="Normal 4 2 2 4 7 2 2 4" xfId="33866" xr:uid="{EC3FC116-6D54-479B-B358-D994F3B791F8}"/>
    <cellStyle name="Normal 4 2 2 4 7 2 3" xfId="12754" xr:uid="{918D2A8F-81AE-43EF-9D85-80FDA4A0C308}"/>
    <cellStyle name="Normal 4 2 2 4 7 2 4" xfId="21202" xr:uid="{98D102D6-9239-432F-BE5B-5ED57D38AE27}"/>
    <cellStyle name="Normal 4 2 2 4 7 2 5" xfId="29649" xr:uid="{D207E2D6-3E7A-4C3F-A9A2-249317A6CA25}"/>
    <cellStyle name="Normal 4 2 2 4 7 3" xfId="6377" xr:uid="{00000000-0005-0000-0000-0000DE120000}"/>
    <cellStyle name="Normal 4 2 2 4 7 3 2" xfId="14827" xr:uid="{C7A1A028-5724-47BE-8943-F4D87C33E36B}"/>
    <cellStyle name="Normal 4 2 2 4 7 3 3" xfId="23274" xr:uid="{519EFC7C-4095-4EBA-87EC-18D9EB66D40B}"/>
    <cellStyle name="Normal 4 2 2 4 7 3 4" xfId="31721" xr:uid="{A3D0CC7D-8005-477D-97FE-D48C2DE90DED}"/>
    <cellStyle name="Normal 4 2 2 4 7 4" xfId="10609" xr:uid="{6753AB13-D35C-4723-B163-8F10D0BAEB2D}"/>
    <cellStyle name="Normal 4 2 2 4 7 5" xfId="19057" xr:uid="{EDEDBA1F-F729-4B10-8B1F-6CAEBF210B06}"/>
    <cellStyle name="Normal 4 2 2 4 7 6" xfId="27504" xr:uid="{8701128C-4722-46BC-9A59-822F75B6CB3A}"/>
    <cellStyle name="Normal 4 2 2 4 8" xfId="2507" xr:uid="{00000000-0005-0000-0000-0000DF120000}"/>
    <cellStyle name="Normal 4 2 2 4 8 2" xfId="6790" xr:uid="{00000000-0005-0000-0000-0000E0120000}"/>
    <cellStyle name="Normal 4 2 2 4 8 2 2" xfId="15240" xr:uid="{CFDD2396-8151-4A52-AA66-579A1D5D946A}"/>
    <cellStyle name="Normal 4 2 2 4 8 2 3" xfId="23687" xr:uid="{CBCDC163-AEE2-49CB-8893-08FF8F4A996D}"/>
    <cellStyle name="Normal 4 2 2 4 8 2 4" xfId="32134" xr:uid="{A19969B0-31B9-4BC1-9C2A-D243D9306FCC}"/>
    <cellStyle name="Normal 4 2 2 4 8 3" xfId="11022" xr:uid="{A99DC09D-900D-48D1-9DE2-B8F0E5F68E0A}"/>
    <cellStyle name="Normal 4 2 2 4 8 4" xfId="19470" xr:uid="{4F331908-9F9F-43E5-9460-C4A070F8EB9A}"/>
    <cellStyle name="Normal 4 2 2 4 8 5" xfId="27917" xr:uid="{4B8CDBE4-B472-4289-8773-23A23B83253C}"/>
    <cellStyle name="Normal 4 2 2 4 9" xfId="4725" xr:uid="{00000000-0005-0000-0000-0000E1120000}"/>
    <cellStyle name="Normal 4 2 2 4 9 2" xfId="13175" xr:uid="{56185DCF-94AE-464D-A872-B6C1671C9D6E}"/>
    <cellStyle name="Normal 4 2 2 4 9 3" xfId="21622" xr:uid="{4CF7244D-560E-4285-AC90-EE48EB9D93EB}"/>
    <cellStyle name="Normal 4 2 2 4 9 4" xfId="30069" xr:uid="{63382A0A-D927-4F23-8617-9B1635F57EF4}"/>
    <cellStyle name="Normal 4 2 2 5" xfId="351" xr:uid="{00000000-0005-0000-0000-0000E2120000}"/>
    <cellStyle name="Normal 4 2 2 5 10" xfId="17409" xr:uid="{CAC0E408-E48B-4DBE-BFEC-05BF5174A20C}"/>
    <cellStyle name="Normal 4 2 2 5 11" xfId="25856" xr:uid="{C21742FA-1652-4361-9A3E-711AA97625AD}"/>
    <cellStyle name="Normal 4 2 2 5 2" xfId="352" xr:uid="{00000000-0005-0000-0000-0000E3120000}"/>
    <cellStyle name="Normal 4 2 2 5 2 10" xfId="25857" xr:uid="{027F5439-F50E-484D-95E3-9264EDD78ECF}"/>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F5DCD807-3C8B-4D7D-B734-7C5BB5D5542E}"/>
    <cellStyle name="Normal 4 2 2 5 2 2 2 2 3" xfId="24185" xr:uid="{18656028-6429-4E80-A585-7E0FE7DE382E}"/>
    <cellStyle name="Normal 4 2 2 5 2 2 2 2 4" xfId="32632" xr:uid="{6806E8CB-F600-48F0-9219-AAF5EB4D13A1}"/>
    <cellStyle name="Normal 4 2 2 5 2 2 2 3" xfId="11520" xr:uid="{8E50F82C-5D97-4AF7-99D5-EC4390FF9A7B}"/>
    <cellStyle name="Normal 4 2 2 5 2 2 2 4" xfId="19968" xr:uid="{B1E2B7B1-52BE-448C-BB9A-1E802A2440D7}"/>
    <cellStyle name="Normal 4 2 2 5 2 2 2 5" xfId="28415" xr:uid="{7F7CD5B7-887A-4C9C-8765-D76590BA1A4E}"/>
    <cellStyle name="Normal 4 2 2 5 2 2 3" xfId="5143" xr:uid="{00000000-0005-0000-0000-0000E7120000}"/>
    <cellStyle name="Normal 4 2 2 5 2 2 3 2" xfId="13593" xr:uid="{3D43A61C-6C84-4B21-A949-F156B06EE97E}"/>
    <cellStyle name="Normal 4 2 2 5 2 2 3 3" xfId="22040" xr:uid="{36C7DB81-3219-4733-B044-470812CF21F1}"/>
    <cellStyle name="Normal 4 2 2 5 2 2 3 4" xfId="30487" xr:uid="{239D113B-EA2A-4BD2-8D5B-036ED1CC56BB}"/>
    <cellStyle name="Normal 4 2 2 5 2 2 4" xfId="9375" xr:uid="{7B203DAA-3BE4-4A2C-AA04-58F86506C09E}"/>
    <cellStyle name="Normal 4 2 2 5 2 2 5" xfId="17823" xr:uid="{087C1FF5-68A8-4C88-8704-D56C9DF93F0C}"/>
    <cellStyle name="Normal 4 2 2 5 2 2 6" xfId="26270" xr:uid="{CECF29BE-B227-45FA-AE46-63A121ED74F1}"/>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23A626C2-9A62-4A83-9338-448B402499B1}"/>
    <cellStyle name="Normal 4 2 2 5 2 3 2 2 3" xfId="24598" xr:uid="{88537CD3-62CE-47F7-BF90-AA22362C80D5}"/>
    <cellStyle name="Normal 4 2 2 5 2 3 2 2 4" xfId="33045" xr:uid="{95867C3F-F8C2-45A3-B135-74AC1981EA13}"/>
    <cellStyle name="Normal 4 2 2 5 2 3 2 3" xfId="11933" xr:uid="{E20C8E47-B030-4BB5-A885-B23EB4658AF2}"/>
    <cellStyle name="Normal 4 2 2 5 2 3 2 4" xfId="20381" xr:uid="{3FD2BE0A-9D4D-4971-BC01-BA1FD1A9A6C1}"/>
    <cellStyle name="Normal 4 2 2 5 2 3 2 5" xfId="28828" xr:uid="{07CCE010-B917-48CF-9A6B-E3A011457C83}"/>
    <cellStyle name="Normal 4 2 2 5 2 3 3" xfId="5556" xr:uid="{00000000-0005-0000-0000-0000EB120000}"/>
    <cellStyle name="Normal 4 2 2 5 2 3 3 2" xfId="14006" xr:uid="{D581075B-F654-49BC-A87C-11A9ED265924}"/>
    <cellStyle name="Normal 4 2 2 5 2 3 3 3" xfId="22453" xr:uid="{4CF8F350-6CA5-49F1-B8BE-F6CCF36711A6}"/>
    <cellStyle name="Normal 4 2 2 5 2 3 3 4" xfId="30900" xr:uid="{BDF9592A-103E-44C0-AD2E-ECFCF17C309F}"/>
    <cellStyle name="Normal 4 2 2 5 2 3 4" xfId="9788" xr:uid="{A9C8D066-15C8-4809-9208-FABF2AD2B09D}"/>
    <cellStyle name="Normal 4 2 2 5 2 3 5" xfId="18236" xr:uid="{41E14A6C-045F-4058-8F9C-ED4B2F238402}"/>
    <cellStyle name="Normal 4 2 2 5 2 3 6" xfId="26683" xr:uid="{57704591-1170-4BDB-B058-9067E617571D}"/>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5D17CFC4-8A8A-49CF-A902-53859D252673}"/>
    <cellStyle name="Normal 4 2 2 5 2 4 2 2 3" xfId="25011" xr:uid="{879FE975-638D-4940-8529-25ED6D6CE919}"/>
    <cellStyle name="Normal 4 2 2 5 2 4 2 2 4" xfId="33458" xr:uid="{4C07E75A-C7C8-4920-B1D8-A1AD8E5DDF99}"/>
    <cellStyle name="Normal 4 2 2 5 2 4 2 3" xfId="12346" xr:uid="{D460E709-5257-4835-83C8-B3576E1A3B9B}"/>
    <cellStyle name="Normal 4 2 2 5 2 4 2 4" xfId="20794" xr:uid="{ADCBA5BA-95B0-4550-8972-1B06851DD089}"/>
    <cellStyle name="Normal 4 2 2 5 2 4 2 5" xfId="29241" xr:uid="{929FB0C2-0CC3-41EC-BFC7-17C84AA1A088}"/>
    <cellStyle name="Normal 4 2 2 5 2 4 3" xfId="5969" xr:uid="{00000000-0005-0000-0000-0000EF120000}"/>
    <cellStyle name="Normal 4 2 2 5 2 4 3 2" xfId="14419" xr:uid="{F62F7D37-ABFF-492E-891C-4E4B728350FD}"/>
    <cellStyle name="Normal 4 2 2 5 2 4 3 3" xfId="22866" xr:uid="{03A8987D-EBA1-43D8-A25C-FADBC2580701}"/>
    <cellStyle name="Normal 4 2 2 5 2 4 3 4" xfId="31313" xr:uid="{3DBA5D15-9BD9-4C7C-BAC2-06FC357C69A0}"/>
    <cellStyle name="Normal 4 2 2 5 2 4 4" xfId="10201" xr:uid="{205A916A-2109-45EC-A49B-746B5E087274}"/>
    <cellStyle name="Normal 4 2 2 5 2 4 5" xfId="18649" xr:uid="{4543A8BC-6418-47E6-9338-BB81E82F2D1C}"/>
    <cellStyle name="Normal 4 2 2 5 2 4 6" xfId="27096" xr:uid="{1B037673-BBE8-4E3C-8E1E-D1669EA76269}"/>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EC2EE263-27B9-4918-B851-905156AC1D26}"/>
    <cellStyle name="Normal 4 2 2 5 2 5 2 2 3" xfId="25424" xr:uid="{BA4AC956-5C80-4A1F-86F6-DF6E333E2216}"/>
    <cellStyle name="Normal 4 2 2 5 2 5 2 2 4" xfId="33871" xr:uid="{5F3B3521-6FAC-4208-A962-50801EA3E215}"/>
    <cellStyle name="Normal 4 2 2 5 2 5 2 3" xfId="12759" xr:uid="{F0FC2783-DFDC-4099-B4A4-A4CC7ECDABA2}"/>
    <cellStyle name="Normal 4 2 2 5 2 5 2 4" xfId="21207" xr:uid="{87055295-F9BD-4846-AAA9-6CC42B7DB81C}"/>
    <cellStyle name="Normal 4 2 2 5 2 5 2 5" xfId="29654" xr:uid="{A0AE321F-E303-43CF-A2E5-78CA38AB4729}"/>
    <cellStyle name="Normal 4 2 2 5 2 5 3" xfId="6382" xr:uid="{00000000-0005-0000-0000-0000F3120000}"/>
    <cellStyle name="Normal 4 2 2 5 2 5 3 2" xfId="14832" xr:uid="{26807CE3-2AED-486D-BC68-0136C1AB7CD3}"/>
    <cellStyle name="Normal 4 2 2 5 2 5 3 3" xfId="23279" xr:uid="{79FAC403-0B82-44F2-A77E-D67D362CB1FD}"/>
    <cellStyle name="Normal 4 2 2 5 2 5 3 4" xfId="31726" xr:uid="{7AA45D32-F083-4B66-AEA4-046C0736728F}"/>
    <cellStyle name="Normal 4 2 2 5 2 5 4" xfId="10614" xr:uid="{7DFBBD4A-E7CD-420B-881B-BC652865B4EA}"/>
    <cellStyle name="Normal 4 2 2 5 2 5 5" xfId="19062" xr:uid="{577F5B41-8BE9-40DE-8A17-416ACB0C64E4}"/>
    <cellStyle name="Normal 4 2 2 5 2 5 6" xfId="27509" xr:uid="{24C32D4F-F5A8-4051-BCD8-3636E823AD77}"/>
    <cellStyle name="Normal 4 2 2 5 2 6" xfId="2512" xr:uid="{00000000-0005-0000-0000-0000F4120000}"/>
    <cellStyle name="Normal 4 2 2 5 2 6 2" xfId="6795" xr:uid="{00000000-0005-0000-0000-0000F5120000}"/>
    <cellStyle name="Normal 4 2 2 5 2 6 2 2" xfId="15245" xr:uid="{AEA20953-6B19-49DD-B954-88C329BC308B}"/>
    <cellStyle name="Normal 4 2 2 5 2 6 2 3" xfId="23692" xr:uid="{D39B5A8C-2CD3-4F21-867A-2155C95905AE}"/>
    <cellStyle name="Normal 4 2 2 5 2 6 2 4" xfId="32139" xr:uid="{751271C6-3169-4B60-99E8-1B3D52EEE943}"/>
    <cellStyle name="Normal 4 2 2 5 2 6 3" xfId="11027" xr:uid="{8B087AC9-0908-4C95-A0A0-476FFBC0B067}"/>
    <cellStyle name="Normal 4 2 2 5 2 6 4" xfId="19475" xr:uid="{54903466-BBB5-420D-A198-A99C4EA41804}"/>
    <cellStyle name="Normal 4 2 2 5 2 6 5" xfId="27922" xr:uid="{78FFEA1E-7859-40FB-9F67-E1DEFBCB54AE}"/>
    <cellStyle name="Normal 4 2 2 5 2 7" xfId="4730" xr:uid="{00000000-0005-0000-0000-0000F6120000}"/>
    <cellStyle name="Normal 4 2 2 5 2 7 2" xfId="13180" xr:uid="{36F76336-8844-493E-97D7-9CF33763A5CF}"/>
    <cellStyle name="Normal 4 2 2 5 2 7 3" xfId="21627" xr:uid="{30DADCB1-4F4D-4CC4-B6E2-6211848EB3B0}"/>
    <cellStyle name="Normal 4 2 2 5 2 7 4" xfId="30074" xr:uid="{8542A6F9-33E0-4781-B411-89C41C61BD7B}"/>
    <cellStyle name="Normal 4 2 2 5 2 8" xfId="8962" xr:uid="{435D5ED3-1635-45D3-BE79-E8B0A6BA392E}"/>
    <cellStyle name="Normal 4 2 2 5 2 9" xfId="17410" xr:uid="{4BA58179-5A24-4083-B422-B2FC524F82B6}"/>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35F8CB39-3A92-4E94-B6D2-3FAB815AF7C7}"/>
    <cellStyle name="Normal 4 2 2 5 3 2 2 3" xfId="24184" xr:uid="{EC264964-BF24-457F-955A-A1F078CA3869}"/>
    <cellStyle name="Normal 4 2 2 5 3 2 2 4" xfId="32631" xr:uid="{50ED51A5-2C3C-467A-AE65-F9F4F8600C8E}"/>
    <cellStyle name="Normal 4 2 2 5 3 2 3" xfId="11519" xr:uid="{E8D570C8-DBF3-4D1B-A7DD-4387CD4424B3}"/>
    <cellStyle name="Normal 4 2 2 5 3 2 4" xfId="19967" xr:uid="{B3A1FBB7-3D08-4594-92BE-80F148183596}"/>
    <cellStyle name="Normal 4 2 2 5 3 2 5" xfId="28414" xr:uid="{031193AC-A02B-47F6-B7BB-79184E96A3D7}"/>
    <cellStyle name="Normal 4 2 2 5 3 3" xfId="5142" xr:uid="{00000000-0005-0000-0000-0000FA120000}"/>
    <cellStyle name="Normal 4 2 2 5 3 3 2" xfId="13592" xr:uid="{66EB5EC0-8482-4F64-9428-35ED527D75D7}"/>
    <cellStyle name="Normal 4 2 2 5 3 3 3" xfId="22039" xr:uid="{CD6A9B41-3AB4-417F-B6F3-2AE88EA424E3}"/>
    <cellStyle name="Normal 4 2 2 5 3 3 4" xfId="30486" xr:uid="{06425426-4C38-4517-8C2C-E646AA5B446B}"/>
    <cellStyle name="Normal 4 2 2 5 3 4" xfId="9374" xr:uid="{3236BB7E-1894-4095-AB66-2D0CF8CE2573}"/>
    <cellStyle name="Normal 4 2 2 5 3 5" xfId="17822" xr:uid="{35E61837-F189-4836-830B-9A19B9E58D8B}"/>
    <cellStyle name="Normal 4 2 2 5 3 6" xfId="26269" xr:uid="{6D0A181D-4E59-4AFE-8F96-36D53D5E6521}"/>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ECABDB9C-2E8A-4DBA-B611-A21C0AF4D858}"/>
    <cellStyle name="Normal 4 2 2 5 4 2 2 3" xfId="24597" xr:uid="{06DF274E-3658-4B9B-A3CA-7BB1A9C81E92}"/>
    <cellStyle name="Normal 4 2 2 5 4 2 2 4" xfId="33044" xr:uid="{2AEACCCA-1DE4-4B66-9E2F-7C17E746E44D}"/>
    <cellStyle name="Normal 4 2 2 5 4 2 3" xfId="11932" xr:uid="{77DF816E-FEDB-4389-ABA3-086EA2E91D65}"/>
    <cellStyle name="Normal 4 2 2 5 4 2 4" xfId="20380" xr:uid="{B7A2E852-EB77-4F97-81EC-36700FFB9FB1}"/>
    <cellStyle name="Normal 4 2 2 5 4 2 5" xfId="28827" xr:uid="{1C07D267-428F-4ECA-9CD9-3C6D2E25C6C8}"/>
    <cellStyle name="Normal 4 2 2 5 4 3" xfId="5555" xr:uid="{00000000-0005-0000-0000-0000FE120000}"/>
    <cellStyle name="Normal 4 2 2 5 4 3 2" xfId="14005" xr:uid="{0DEA37E8-3C55-47ED-8BD3-CD6B3D805132}"/>
    <cellStyle name="Normal 4 2 2 5 4 3 3" xfId="22452" xr:uid="{83B53B9D-CBCA-488B-A637-3E54C48C728A}"/>
    <cellStyle name="Normal 4 2 2 5 4 3 4" xfId="30899" xr:uid="{7AC0285C-109C-46B5-892F-166BFA7117FF}"/>
    <cellStyle name="Normal 4 2 2 5 4 4" xfId="9787" xr:uid="{1A1D01E9-3C64-4EB6-9A9E-AAEB81E12072}"/>
    <cellStyle name="Normal 4 2 2 5 4 5" xfId="18235" xr:uid="{36779C10-DD00-4C63-A458-93347FE0997F}"/>
    <cellStyle name="Normal 4 2 2 5 4 6" xfId="26682" xr:uid="{D052335C-CC4E-44F8-B497-2D4D05935B92}"/>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F7C89B76-2E9A-4E31-AA45-68230F4292AE}"/>
    <cellStyle name="Normal 4 2 2 5 5 2 2 3" xfId="25010" xr:uid="{5B5ABA4D-3CDC-47A9-B4AC-372F69880FD9}"/>
    <cellStyle name="Normal 4 2 2 5 5 2 2 4" xfId="33457" xr:uid="{0B3450E6-6EC1-4F26-9CBE-17BDCDAF3C0E}"/>
    <cellStyle name="Normal 4 2 2 5 5 2 3" xfId="12345" xr:uid="{ED953602-A6E2-4427-8DF5-7DF01F636C9B}"/>
    <cellStyle name="Normal 4 2 2 5 5 2 4" xfId="20793" xr:uid="{F2B58FE2-1AB4-45B1-B786-65B7E54510E8}"/>
    <cellStyle name="Normal 4 2 2 5 5 2 5" xfId="29240" xr:uid="{898E47F5-E88D-4034-B3DB-B6DE12E79A5F}"/>
    <cellStyle name="Normal 4 2 2 5 5 3" xfId="5968" xr:uid="{00000000-0005-0000-0000-000002130000}"/>
    <cellStyle name="Normal 4 2 2 5 5 3 2" xfId="14418" xr:uid="{E16CF1D6-F60B-4705-923A-D6307A112BF4}"/>
    <cellStyle name="Normal 4 2 2 5 5 3 3" xfId="22865" xr:uid="{A1129AA2-3E53-40F1-9293-4C53280FE609}"/>
    <cellStyle name="Normal 4 2 2 5 5 3 4" xfId="31312" xr:uid="{61606111-AA99-464C-865E-FCE5CEF5B64B}"/>
    <cellStyle name="Normal 4 2 2 5 5 4" xfId="10200" xr:uid="{3F0AA457-AF5E-47B0-979B-B2026F3D4B27}"/>
    <cellStyle name="Normal 4 2 2 5 5 5" xfId="18648" xr:uid="{B62B7AE3-9BB4-4596-BC3B-307BD830FF79}"/>
    <cellStyle name="Normal 4 2 2 5 5 6" xfId="27095" xr:uid="{BC751307-2826-4CCB-8AF3-D0DA33B7C6C2}"/>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8AACD290-52FC-4592-9510-352C7056EF90}"/>
    <cellStyle name="Normal 4 2 2 5 6 2 2 3" xfId="25423" xr:uid="{E2AF241F-5C1F-49A9-949C-10852ED1C7E4}"/>
    <cellStyle name="Normal 4 2 2 5 6 2 2 4" xfId="33870" xr:uid="{41BAEC9F-F883-4AAD-8FA7-FB7CF6CDB2B5}"/>
    <cellStyle name="Normal 4 2 2 5 6 2 3" xfId="12758" xr:uid="{F34C30F4-FB09-480C-8F8E-CE3357D954BD}"/>
    <cellStyle name="Normal 4 2 2 5 6 2 4" xfId="21206" xr:uid="{58E5E1AB-C721-4A90-8213-9AC98A28975F}"/>
    <cellStyle name="Normal 4 2 2 5 6 2 5" xfId="29653" xr:uid="{FA52E4F6-B045-4B03-9132-3A7045AA7B87}"/>
    <cellStyle name="Normal 4 2 2 5 6 3" xfId="6381" xr:uid="{00000000-0005-0000-0000-000006130000}"/>
    <cellStyle name="Normal 4 2 2 5 6 3 2" xfId="14831" xr:uid="{1032E630-BB25-48DA-807C-1CB8336F05CB}"/>
    <cellStyle name="Normal 4 2 2 5 6 3 3" xfId="23278" xr:uid="{CFFBD343-4D82-4C30-8A38-0AB2EEDE5AC1}"/>
    <cellStyle name="Normal 4 2 2 5 6 3 4" xfId="31725" xr:uid="{BF0FD927-EDAD-4E7C-A23B-DD0E87202C3C}"/>
    <cellStyle name="Normal 4 2 2 5 6 4" xfId="10613" xr:uid="{2CC63CB8-2BD0-42B1-B10C-C6B617498C83}"/>
    <cellStyle name="Normal 4 2 2 5 6 5" xfId="19061" xr:uid="{497A8FFC-4E52-4F8D-AEDC-F592C5973954}"/>
    <cellStyle name="Normal 4 2 2 5 6 6" xfId="27508" xr:uid="{3C92BD73-3CC9-44C7-B8D4-5C36BFDB1E18}"/>
    <cellStyle name="Normal 4 2 2 5 7" xfId="2511" xr:uid="{00000000-0005-0000-0000-000007130000}"/>
    <cellStyle name="Normal 4 2 2 5 7 2" xfId="6794" xr:uid="{00000000-0005-0000-0000-000008130000}"/>
    <cellStyle name="Normal 4 2 2 5 7 2 2" xfId="15244" xr:uid="{7865101E-E5C6-4094-B671-61BD91B3A21D}"/>
    <cellStyle name="Normal 4 2 2 5 7 2 3" xfId="23691" xr:uid="{D6F3458C-AAC8-4EB7-808F-4AB9D05FB427}"/>
    <cellStyle name="Normal 4 2 2 5 7 2 4" xfId="32138" xr:uid="{0E4F2660-7075-429E-A16C-F59339C8AE6C}"/>
    <cellStyle name="Normal 4 2 2 5 7 3" xfId="11026" xr:uid="{5B1BEB8F-6688-4DFE-9214-D3F95C7DF22F}"/>
    <cellStyle name="Normal 4 2 2 5 7 4" xfId="19474" xr:uid="{F118E3FC-56AE-4E89-B820-FCA95D646C00}"/>
    <cellStyle name="Normal 4 2 2 5 7 5" xfId="27921" xr:uid="{59AC8E12-C19E-4EE2-8DB7-A3031CDF08F3}"/>
    <cellStyle name="Normal 4 2 2 5 8" xfId="4729" xr:uid="{00000000-0005-0000-0000-000009130000}"/>
    <cellStyle name="Normal 4 2 2 5 8 2" xfId="13179" xr:uid="{A029E9AC-3ACD-4707-8D2E-5EB2992E4320}"/>
    <cellStyle name="Normal 4 2 2 5 8 3" xfId="21626" xr:uid="{5BCF5766-031D-484C-80D9-8936D698C164}"/>
    <cellStyle name="Normal 4 2 2 5 8 4" xfId="30073" xr:uid="{8D9C4A2C-213D-4664-AC68-945D40885005}"/>
    <cellStyle name="Normal 4 2 2 5 9" xfId="8961" xr:uid="{032AB692-9587-4850-B113-A153DF410B85}"/>
    <cellStyle name="Normal 4 2 2 6" xfId="353" xr:uid="{00000000-0005-0000-0000-00000A130000}"/>
    <cellStyle name="Normal 4 2 2 6 10" xfId="25858" xr:uid="{9C4472FA-8D4A-4F07-864E-7E6E908B7ABC}"/>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26C0FC75-B64C-46C4-94CC-8E28DF40360C}"/>
    <cellStyle name="Normal 4 2 2 6 2 2 2 3" xfId="24186" xr:uid="{41CBB807-E345-4446-8A42-DA1C23EA7BB4}"/>
    <cellStyle name="Normal 4 2 2 6 2 2 2 4" xfId="32633" xr:uid="{D06B32DA-E5FA-4408-9440-6F21C4970F2D}"/>
    <cellStyle name="Normal 4 2 2 6 2 2 3" xfId="11521" xr:uid="{8FCCA6F3-5C63-46BF-8726-D21CE8D5AE4D}"/>
    <cellStyle name="Normal 4 2 2 6 2 2 4" xfId="19969" xr:uid="{5A6C2667-33AF-49D2-BB9B-11C1D6E85BC1}"/>
    <cellStyle name="Normal 4 2 2 6 2 2 5" xfId="28416" xr:uid="{C4262AB5-4041-4813-8B93-8D8078B283D1}"/>
    <cellStyle name="Normal 4 2 2 6 2 3" xfId="5144" xr:uid="{00000000-0005-0000-0000-00000E130000}"/>
    <cellStyle name="Normal 4 2 2 6 2 3 2" xfId="13594" xr:uid="{7A2206D7-8489-4C53-B334-0CB1FF234992}"/>
    <cellStyle name="Normal 4 2 2 6 2 3 3" xfId="22041" xr:uid="{AE96F31E-E1BB-4EB7-8E9C-8206C43682B1}"/>
    <cellStyle name="Normal 4 2 2 6 2 3 4" xfId="30488" xr:uid="{216BA557-064E-4891-BDAA-F3CF55036011}"/>
    <cellStyle name="Normal 4 2 2 6 2 4" xfId="9376" xr:uid="{ACEC607F-B7CA-4053-B4B6-9CEB09D920AC}"/>
    <cellStyle name="Normal 4 2 2 6 2 5" xfId="17824" xr:uid="{C8BA4452-8E2F-457C-B1DA-F36BF6C3C91A}"/>
    <cellStyle name="Normal 4 2 2 6 2 6" xfId="26271" xr:uid="{6361E969-5208-4688-9585-4E27DE28106A}"/>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0762F72E-05CB-4914-A91A-EF2D6FEF8BD7}"/>
    <cellStyle name="Normal 4 2 2 6 3 2 2 3" xfId="24599" xr:uid="{7312E3A9-CB52-4D29-AC1E-5B2D810D8F10}"/>
    <cellStyle name="Normal 4 2 2 6 3 2 2 4" xfId="33046" xr:uid="{4CFF3F90-D6A2-43D4-95AC-D2CC687A0472}"/>
    <cellStyle name="Normal 4 2 2 6 3 2 3" xfId="11934" xr:uid="{46C5D379-1878-4D7C-9248-7117573E9126}"/>
    <cellStyle name="Normal 4 2 2 6 3 2 4" xfId="20382" xr:uid="{57CCBCDA-1E88-478B-AD3F-A34E364497B0}"/>
    <cellStyle name="Normal 4 2 2 6 3 2 5" xfId="28829" xr:uid="{DF785BB0-FFC6-442B-96F8-6529AD378C58}"/>
    <cellStyle name="Normal 4 2 2 6 3 3" xfId="5557" xr:uid="{00000000-0005-0000-0000-000012130000}"/>
    <cellStyle name="Normal 4 2 2 6 3 3 2" xfId="14007" xr:uid="{6F826004-B40A-47B4-BF49-52A7A97151E0}"/>
    <cellStyle name="Normal 4 2 2 6 3 3 3" xfId="22454" xr:uid="{02953E8B-9095-4941-BA59-075D8A91D1E4}"/>
    <cellStyle name="Normal 4 2 2 6 3 3 4" xfId="30901" xr:uid="{30BB36E6-C633-41A8-88E2-DF54013661A6}"/>
    <cellStyle name="Normal 4 2 2 6 3 4" xfId="9789" xr:uid="{2A0308B5-2BCD-4AEF-B19E-D6C2AE2980E8}"/>
    <cellStyle name="Normal 4 2 2 6 3 5" xfId="18237" xr:uid="{CC2AD205-051F-437B-A9CB-6CD93389F3BF}"/>
    <cellStyle name="Normal 4 2 2 6 3 6" xfId="26684" xr:uid="{A78F4C4D-3AB0-4735-94C3-C4D9C3D13203}"/>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539E4FC5-8DF2-4819-ADF5-9D29C4BB425C}"/>
    <cellStyle name="Normal 4 2 2 6 4 2 2 3" xfId="25012" xr:uid="{EBB0D686-78B2-4A7B-8A29-9B418AD3E413}"/>
    <cellStyle name="Normal 4 2 2 6 4 2 2 4" xfId="33459" xr:uid="{CD6FDB14-79A6-43C0-95E5-14FDF0942AFA}"/>
    <cellStyle name="Normal 4 2 2 6 4 2 3" xfId="12347" xr:uid="{93C8A27D-8D6C-4C9C-B268-E9848A703582}"/>
    <cellStyle name="Normal 4 2 2 6 4 2 4" xfId="20795" xr:uid="{72B274C8-0E53-4B08-B69E-3E9173B05384}"/>
    <cellStyle name="Normal 4 2 2 6 4 2 5" xfId="29242" xr:uid="{2342A013-C9E4-499F-980C-5841AC878584}"/>
    <cellStyle name="Normal 4 2 2 6 4 3" xfId="5970" xr:uid="{00000000-0005-0000-0000-000016130000}"/>
    <cellStyle name="Normal 4 2 2 6 4 3 2" xfId="14420" xr:uid="{CAA4232F-465D-4835-976B-C61779C034E5}"/>
    <cellStyle name="Normal 4 2 2 6 4 3 3" xfId="22867" xr:uid="{AB23FB70-D958-4C41-B96E-8B48F4A57F0B}"/>
    <cellStyle name="Normal 4 2 2 6 4 3 4" xfId="31314" xr:uid="{6AF22564-393D-4168-ADF6-C5A2E6CF1C7F}"/>
    <cellStyle name="Normal 4 2 2 6 4 4" xfId="10202" xr:uid="{A611D333-43E7-4974-926A-133961A63ACD}"/>
    <cellStyle name="Normal 4 2 2 6 4 5" xfId="18650" xr:uid="{4F29727B-1800-4AAE-B37D-1FDE0D6E7790}"/>
    <cellStyle name="Normal 4 2 2 6 4 6" xfId="27097" xr:uid="{28F3E14A-3C57-4EB9-A804-B39ECBA7809D}"/>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A81FD371-5519-49BE-965B-43291BB052C5}"/>
    <cellStyle name="Normal 4 2 2 6 5 2 2 3" xfId="25425" xr:uid="{EFF7A722-FB94-4006-A8F5-9DF7CCBF0559}"/>
    <cellStyle name="Normal 4 2 2 6 5 2 2 4" xfId="33872" xr:uid="{392DA95E-704E-486A-8E0F-B4C74A37E2EC}"/>
    <cellStyle name="Normal 4 2 2 6 5 2 3" xfId="12760" xr:uid="{C3BBF2A1-F662-4581-8952-0B31983C5147}"/>
    <cellStyle name="Normal 4 2 2 6 5 2 4" xfId="21208" xr:uid="{2BF4CE83-66BF-4C4E-BE47-42F436DBA05B}"/>
    <cellStyle name="Normal 4 2 2 6 5 2 5" xfId="29655" xr:uid="{F6799FFC-1B28-4BD3-9697-598688FF3BA5}"/>
    <cellStyle name="Normal 4 2 2 6 5 3" xfId="6383" xr:uid="{00000000-0005-0000-0000-00001A130000}"/>
    <cellStyle name="Normal 4 2 2 6 5 3 2" xfId="14833" xr:uid="{09A5AED2-06CF-4FD9-8821-E9C9BF335E89}"/>
    <cellStyle name="Normal 4 2 2 6 5 3 3" xfId="23280" xr:uid="{F9839F04-CE99-4F0C-818D-25C11A07CB10}"/>
    <cellStyle name="Normal 4 2 2 6 5 3 4" xfId="31727" xr:uid="{D8BC282B-AAFA-4DFD-BC4B-13A5528851CC}"/>
    <cellStyle name="Normal 4 2 2 6 5 4" xfId="10615" xr:uid="{6F5BC7C8-D583-48C5-9265-C3A3BE6754D9}"/>
    <cellStyle name="Normal 4 2 2 6 5 5" xfId="19063" xr:uid="{29C955D9-3EFC-480C-8628-28E8471EAAB9}"/>
    <cellStyle name="Normal 4 2 2 6 5 6" xfId="27510" xr:uid="{BED67F52-7B03-4A77-9E74-C7577190111C}"/>
    <cellStyle name="Normal 4 2 2 6 6" xfId="2513" xr:uid="{00000000-0005-0000-0000-00001B130000}"/>
    <cellStyle name="Normal 4 2 2 6 6 2" xfId="6796" xr:uid="{00000000-0005-0000-0000-00001C130000}"/>
    <cellStyle name="Normal 4 2 2 6 6 2 2" xfId="15246" xr:uid="{521D99E1-C084-46CE-8E51-3D5517BAE319}"/>
    <cellStyle name="Normal 4 2 2 6 6 2 3" xfId="23693" xr:uid="{17E64FE6-660A-47F5-85C8-91526EA07F77}"/>
    <cellStyle name="Normal 4 2 2 6 6 2 4" xfId="32140" xr:uid="{9393D2E4-7559-4033-9373-FE5B7C243C5C}"/>
    <cellStyle name="Normal 4 2 2 6 6 3" xfId="11028" xr:uid="{7512A1A8-3F57-4238-8D09-8FFCD74D3A94}"/>
    <cellStyle name="Normal 4 2 2 6 6 4" xfId="19476" xr:uid="{436D1EB0-893A-40CA-BF9D-C1F85597EFCA}"/>
    <cellStyle name="Normal 4 2 2 6 6 5" xfId="27923" xr:uid="{95192761-3A5C-4BBA-8274-630CDA954D89}"/>
    <cellStyle name="Normal 4 2 2 6 7" xfId="4731" xr:uid="{00000000-0005-0000-0000-00001D130000}"/>
    <cellStyle name="Normal 4 2 2 6 7 2" xfId="13181" xr:uid="{CBDB29AB-B86B-4215-8EAE-F3E40B1EC5E2}"/>
    <cellStyle name="Normal 4 2 2 6 7 3" xfId="21628" xr:uid="{7448D752-527D-4E99-BE88-2B5323BD7A6E}"/>
    <cellStyle name="Normal 4 2 2 6 7 4" xfId="30075" xr:uid="{8EACA614-7E8E-4E54-B79F-514295E26B40}"/>
    <cellStyle name="Normal 4 2 2 6 8" xfId="8963" xr:uid="{5E863C45-C220-49B3-B114-98F3D46773A4}"/>
    <cellStyle name="Normal 4 2 2 6 9" xfId="17411" xr:uid="{50248BA4-6B20-41E9-A978-BB9A8BFBD50B}"/>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8259F923-ED80-4270-8CD1-ECA20AF9BB82}"/>
    <cellStyle name="Normal 4 2 2 7 2 2 3" xfId="24171" xr:uid="{FD7BB0D1-A0CC-4F5C-A959-E65847543C36}"/>
    <cellStyle name="Normal 4 2 2 7 2 2 4" xfId="32618" xr:uid="{718EE734-0170-4C54-9F3D-F57877478B9F}"/>
    <cellStyle name="Normal 4 2 2 7 2 3" xfId="11506" xr:uid="{36668D69-9B01-4B01-94FC-CEA063C10BB3}"/>
    <cellStyle name="Normal 4 2 2 7 2 4" xfId="19954" xr:uid="{1E1EE0C3-C370-450C-850D-520D43E38F18}"/>
    <cellStyle name="Normal 4 2 2 7 2 5" xfId="28401" xr:uid="{E880E876-EB47-4647-B090-AF6E2A79B112}"/>
    <cellStyle name="Normal 4 2 2 7 3" xfId="5129" xr:uid="{00000000-0005-0000-0000-000021130000}"/>
    <cellStyle name="Normal 4 2 2 7 3 2" xfId="13579" xr:uid="{D29751B3-28DB-44B7-AD17-510E5B0267E2}"/>
    <cellStyle name="Normal 4 2 2 7 3 3" xfId="22026" xr:uid="{56DEEFC9-1B1C-4B8E-90D9-916B65453EB9}"/>
    <cellStyle name="Normal 4 2 2 7 3 4" xfId="30473" xr:uid="{B12C9230-CB58-421A-AF42-BB50C5B9B431}"/>
    <cellStyle name="Normal 4 2 2 7 4" xfId="9361" xr:uid="{71A8E3DA-0E93-4DAC-A947-5BEFCDF6A38F}"/>
    <cellStyle name="Normal 4 2 2 7 5" xfId="17809" xr:uid="{40D3C45E-2086-42A8-ADAD-3388266F3E90}"/>
    <cellStyle name="Normal 4 2 2 7 6" xfId="26256" xr:uid="{48DF899F-FCB8-4B31-AF7F-38AA01844A70}"/>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9E741046-3665-4F79-8378-CD96B5982001}"/>
    <cellStyle name="Normal 4 2 2 8 2 2 3" xfId="24584" xr:uid="{6B3C1D23-8DF1-4141-83FD-7689FB9DBBC8}"/>
    <cellStyle name="Normal 4 2 2 8 2 2 4" xfId="33031" xr:uid="{2862538D-F011-4F98-97D6-B45D1A85E6A2}"/>
    <cellStyle name="Normal 4 2 2 8 2 3" xfId="11919" xr:uid="{8F3B2B4D-2B89-48EE-996B-6E144CBE1937}"/>
    <cellStyle name="Normal 4 2 2 8 2 4" xfId="20367" xr:uid="{FEA794A1-8D65-4EA5-8B6D-FF6A77E5BD29}"/>
    <cellStyle name="Normal 4 2 2 8 2 5" xfId="28814" xr:uid="{904A1570-1EF8-4055-BD52-7682BDD80C90}"/>
    <cellStyle name="Normal 4 2 2 8 3" xfId="5542" xr:uid="{00000000-0005-0000-0000-000025130000}"/>
    <cellStyle name="Normal 4 2 2 8 3 2" xfId="13992" xr:uid="{FFFCFFBD-4BDB-497A-958B-A08CE6BEA93E}"/>
    <cellStyle name="Normal 4 2 2 8 3 3" xfId="22439" xr:uid="{EDE3E641-2580-44FC-B4FF-697E7D54F8A3}"/>
    <cellStyle name="Normal 4 2 2 8 3 4" xfId="30886" xr:uid="{C5ED3F1E-F4FE-4E6E-A066-EFA4E4B4324D}"/>
    <cellStyle name="Normal 4 2 2 8 4" xfId="9774" xr:uid="{5065A98D-446E-4A42-8B6B-3BFACC89FBDE}"/>
    <cellStyle name="Normal 4 2 2 8 5" xfId="18222" xr:uid="{DACCB375-7EFA-49F8-83B7-1FCB574C7856}"/>
    <cellStyle name="Normal 4 2 2 8 6" xfId="26669" xr:uid="{88AF1299-AEAE-4A4F-8E1F-0FF0EC279F0B}"/>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4665A2A4-2967-4A0E-8C73-C2654D091631}"/>
    <cellStyle name="Normal 4 2 2 9 2 2 3" xfId="24997" xr:uid="{AC075175-0302-4AA5-A35B-C409D7D08B37}"/>
    <cellStyle name="Normal 4 2 2 9 2 2 4" xfId="33444" xr:uid="{FBB058DC-488C-42C3-8B98-E7C9261FCAB0}"/>
    <cellStyle name="Normal 4 2 2 9 2 3" xfId="12332" xr:uid="{A4DF60A8-D366-4FBD-A085-EB0B5EEE3F92}"/>
    <cellStyle name="Normal 4 2 2 9 2 4" xfId="20780" xr:uid="{B5D9EED0-6EF4-44BC-9764-58BEC4F5F181}"/>
    <cellStyle name="Normal 4 2 2 9 2 5" xfId="29227" xr:uid="{962F7CBD-B6FB-4E7C-AD63-21FE3E8CD4E2}"/>
    <cellStyle name="Normal 4 2 2 9 3" xfId="5955" xr:uid="{00000000-0005-0000-0000-000029130000}"/>
    <cellStyle name="Normal 4 2 2 9 3 2" xfId="14405" xr:uid="{36F70D9C-41EE-4ED1-8B8D-2D68E347A450}"/>
    <cellStyle name="Normal 4 2 2 9 3 3" xfId="22852" xr:uid="{9AE0D2BD-9F12-476F-B2C1-0B799C6ED48B}"/>
    <cellStyle name="Normal 4 2 2 9 3 4" xfId="31299" xr:uid="{2CA15BD5-EFB3-4389-A735-D1E10BB25BB9}"/>
    <cellStyle name="Normal 4 2 2 9 4" xfId="10187" xr:uid="{C28AE05D-FF9A-4659-B265-6D2F26E458BC}"/>
    <cellStyle name="Normal 4 2 2 9 5" xfId="18635" xr:uid="{E5539EE1-B9C3-40EE-9E53-33803D3211D9}"/>
    <cellStyle name="Normal 4 2 2 9 6" xfId="27082" xr:uid="{78A19A07-D7D7-42A4-B983-8C7D3A00CB47}"/>
    <cellStyle name="Normal 4 2 3" xfId="354" xr:uid="{00000000-0005-0000-0000-00002A130000}"/>
    <cellStyle name="Normal 4 2 4" xfId="355" xr:uid="{00000000-0005-0000-0000-00002B130000}"/>
    <cellStyle name="Normal 4 2 4 10" xfId="4732" xr:uid="{00000000-0005-0000-0000-00002C130000}"/>
    <cellStyle name="Normal 4 2 4 10 2" xfId="13182" xr:uid="{E9961DB0-8ED8-4ACC-BB5F-E98E73DED3E6}"/>
    <cellStyle name="Normal 4 2 4 10 3" xfId="21629" xr:uid="{6D8FCC95-F152-4866-9714-09BB0ADD054F}"/>
    <cellStyle name="Normal 4 2 4 10 4" xfId="30076" xr:uid="{20EAF8E1-DD38-4588-A565-BF1C2DDC6315}"/>
    <cellStyle name="Normal 4 2 4 11" xfId="8964" xr:uid="{08576BE5-EF2B-49AC-B312-E338F8FB8B6C}"/>
    <cellStyle name="Normal 4 2 4 12" xfId="17412" xr:uid="{1E50C74E-5290-4F06-93EC-F30FC6FE8379}"/>
    <cellStyle name="Normal 4 2 4 13" xfId="25859" xr:uid="{93E72D9B-8BE2-4C78-8266-AB4DB2893A7E}"/>
    <cellStyle name="Normal 4 2 4 2" xfId="356" xr:uid="{00000000-0005-0000-0000-00002D130000}"/>
    <cellStyle name="Normal 4 2 4 2 10" xfId="8965" xr:uid="{A3928A5E-3519-433A-BE53-D28839C668C7}"/>
    <cellStyle name="Normal 4 2 4 2 11" xfId="17413" xr:uid="{EC3485A3-3383-44A0-B256-0B23EDA41664}"/>
    <cellStyle name="Normal 4 2 4 2 12" xfId="25860" xr:uid="{9F11DE90-AF92-4193-8D72-A8B93F079592}"/>
    <cellStyle name="Normal 4 2 4 2 2" xfId="357" xr:uid="{00000000-0005-0000-0000-00002E130000}"/>
    <cellStyle name="Normal 4 2 4 2 2 10" xfId="17414" xr:uid="{C54E0DAF-EAF8-4752-B6CA-50DCC2DABD5F}"/>
    <cellStyle name="Normal 4 2 4 2 2 11" xfId="25861" xr:uid="{95942B9E-F20E-4A89-A123-549ED1E0FF4B}"/>
    <cellStyle name="Normal 4 2 4 2 2 2" xfId="358" xr:uid="{00000000-0005-0000-0000-00002F130000}"/>
    <cellStyle name="Normal 4 2 4 2 2 2 10" xfId="25862" xr:uid="{133AEFCA-D8E5-40AE-983A-D04443E0992F}"/>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D2D527BB-EED2-4096-9270-3B40DDC07720}"/>
    <cellStyle name="Normal 4 2 4 2 2 2 2 2 2 3" xfId="24190" xr:uid="{470B0C50-BA32-4F59-BFD4-05FE41180113}"/>
    <cellStyle name="Normal 4 2 4 2 2 2 2 2 2 4" xfId="32637" xr:uid="{69BF5894-7E3F-44ED-B8FF-E3FF35E3BDAA}"/>
    <cellStyle name="Normal 4 2 4 2 2 2 2 2 3" xfId="11525" xr:uid="{7D3829FC-F76B-414B-9C30-EACB239F685D}"/>
    <cellStyle name="Normal 4 2 4 2 2 2 2 2 4" xfId="19973" xr:uid="{4B225F3D-D9CC-4124-943F-66A17CF25013}"/>
    <cellStyle name="Normal 4 2 4 2 2 2 2 2 5" xfId="28420" xr:uid="{C3DECD31-F6F4-4397-8116-7B6A8CEABEAB}"/>
    <cellStyle name="Normal 4 2 4 2 2 2 2 3" xfId="5148" xr:uid="{00000000-0005-0000-0000-000033130000}"/>
    <cellStyle name="Normal 4 2 4 2 2 2 2 3 2" xfId="13598" xr:uid="{7C55CD94-A55A-45C1-9028-ADA81C74DF6D}"/>
    <cellStyle name="Normal 4 2 4 2 2 2 2 3 3" xfId="22045" xr:uid="{D93355C7-ECDB-4FE7-9614-F2A54C4F2905}"/>
    <cellStyle name="Normal 4 2 4 2 2 2 2 3 4" xfId="30492" xr:uid="{BA611A45-F7CB-4B1B-A33B-412078E16C56}"/>
    <cellStyle name="Normal 4 2 4 2 2 2 2 4" xfId="9380" xr:uid="{46AD413C-D7C5-4BE5-AE03-716AECE45EA2}"/>
    <cellStyle name="Normal 4 2 4 2 2 2 2 5" xfId="17828" xr:uid="{4F4483AD-69C3-4E2E-97CE-D47C6D442912}"/>
    <cellStyle name="Normal 4 2 4 2 2 2 2 6" xfId="26275" xr:uid="{0BBD1A7C-1A3E-4DC2-9F19-E21ADBE981E4}"/>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5FCF3E15-2C42-407D-997C-65C39A7AC006}"/>
    <cellStyle name="Normal 4 2 4 2 2 2 3 2 2 3" xfId="24603" xr:uid="{ABDEC5FB-4632-49C8-A953-FC6539359E92}"/>
    <cellStyle name="Normal 4 2 4 2 2 2 3 2 2 4" xfId="33050" xr:uid="{0A11E91B-9E34-4405-B8A1-7B4273D1A318}"/>
    <cellStyle name="Normal 4 2 4 2 2 2 3 2 3" xfId="11938" xr:uid="{AB14863E-26F6-4D6A-A12B-EC224FF6E5D2}"/>
    <cellStyle name="Normal 4 2 4 2 2 2 3 2 4" xfId="20386" xr:uid="{F0199478-E187-4B0F-A042-E9C8319E738B}"/>
    <cellStyle name="Normal 4 2 4 2 2 2 3 2 5" xfId="28833" xr:uid="{70828D53-13D1-4109-9CA3-2D339074CDEA}"/>
    <cellStyle name="Normal 4 2 4 2 2 2 3 3" xfId="5561" xr:uid="{00000000-0005-0000-0000-000037130000}"/>
    <cellStyle name="Normal 4 2 4 2 2 2 3 3 2" xfId="14011" xr:uid="{E10D76B0-1C31-462B-91BD-706A6FAFEB60}"/>
    <cellStyle name="Normal 4 2 4 2 2 2 3 3 3" xfId="22458" xr:uid="{8970B2DA-A8CE-4331-8B6C-8146B96B79F4}"/>
    <cellStyle name="Normal 4 2 4 2 2 2 3 3 4" xfId="30905" xr:uid="{1A038CCE-3273-44BC-8BFB-43F4AFA36329}"/>
    <cellStyle name="Normal 4 2 4 2 2 2 3 4" xfId="9793" xr:uid="{1373967E-C7D0-43CD-91FD-C450D33EBFE5}"/>
    <cellStyle name="Normal 4 2 4 2 2 2 3 5" xfId="18241" xr:uid="{FE1A92F7-7322-4E86-A1DB-E4C2C59C3DBE}"/>
    <cellStyle name="Normal 4 2 4 2 2 2 3 6" xfId="26688" xr:uid="{467840A3-1F9B-4A5A-BF21-802C23399B8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98024A00-B3EE-4D16-B200-F936273534D8}"/>
    <cellStyle name="Normal 4 2 4 2 2 2 4 2 2 3" xfId="25016" xr:uid="{44418BF1-3CA2-4A5E-8293-6269FA4EE55A}"/>
    <cellStyle name="Normal 4 2 4 2 2 2 4 2 2 4" xfId="33463" xr:uid="{2E3C01BF-F7F3-43B8-965B-BE377A6B7D67}"/>
    <cellStyle name="Normal 4 2 4 2 2 2 4 2 3" xfId="12351" xr:uid="{CB940D8E-B255-405B-B038-BFDEAAA2F59C}"/>
    <cellStyle name="Normal 4 2 4 2 2 2 4 2 4" xfId="20799" xr:uid="{2E671E3E-A55D-4085-8E03-F560F8E0AA43}"/>
    <cellStyle name="Normal 4 2 4 2 2 2 4 2 5" xfId="29246" xr:uid="{4A853B91-1530-4FF6-B1CE-7AE4173E1DF0}"/>
    <cellStyle name="Normal 4 2 4 2 2 2 4 3" xfId="5974" xr:uid="{00000000-0005-0000-0000-00003B130000}"/>
    <cellStyle name="Normal 4 2 4 2 2 2 4 3 2" xfId="14424" xr:uid="{DF29B4F6-F825-4031-8B37-C7640DD691AC}"/>
    <cellStyle name="Normal 4 2 4 2 2 2 4 3 3" xfId="22871" xr:uid="{FD2F0986-79C4-4EAD-860B-30EB2B2F8174}"/>
    <cellStyle name="Normal 4 2 4 2 2 2 4 3 4" xfId="31318" xr:uid="{16132D3F-D461-469B-9CAF-1E1CFE02BFFB}"/>
    <cellStyle name="Normal 4 2 4 2 2 2 4 4" xfId="10206" xr:uid="{077D00EA-B293-4C25-81D5-8835E22DBB24}"/>
    <cellStyle name="Normal 4 2 4 2 2 2 4 5" xfId="18654" xr:uid="{0014A6B5-5E38-4764-A8BD-EC2776AE2C7A}"/>
    <cellStyle name="Normal 4 2 4 2 2 2 4 6" xfId="27101" xr:uid="{310C56E9-F3E7-4963-A5CA-27E34EAF2233}"/>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FA4C5034-D940-41AC-99A3-6019979C577A}"/>
    <cellStyle name="Normal 4 2 4 2 2 2 5 2 2 3" xfId="25429" xr:uid="{588F3BAF-5C3B-4536-BFDA-4A2238FE3FA4}"/>
    <cellStyle name="Normal 4 2 4 2 2 2 5 2 2 4" xfId="33876" xr:uid="{974606EA-C68E-4B2B-8B37-808F56554B29}"/>
    <cellStyle name="Normal 4 2 4 2 2 2 5 2 3" xfId="12764" xr:uid="{0C927111-6157-4985-B00C-F8CDF98246A3}"/>
    <cellStyle name="Normal 4 2 4 2 2 2 5 2 4" xfId="21212" xr:uid="{554B9A5B-9DEB-41B4-AD15-CCC1543879D6}"/>
    <cellStyle name="Normal 4 2 4 2 2 2 5 2 5" xfId="29659" xr:uid="{7E6BDF80-89E5-4EB3-B586-DAE84A62C7B6}"/>
    <cellStyle name="Normal 4 2 4 2 2 2 5 3" xfId="6387" xr:uid="{00000000-0005-0000-0000-00003F130000}"/>
    <cellStyle name="Normal 4 2 4 2 2 2 5 3 2" xfId="14837" xr:uid="{3A6D9B2E-F28A-4D75-8874-A066FE17DF6C}"/>
    <cellStyle name="Normal 4 2 4 2 2 2 5 3 3" xfId="23284" xr:uid="{164199A6-4EB7-4008-A9AC-FBD4E05D636C}"/>
    <cellStyle name="Normal 4 2 4 2 2 2 5 3 4" xfId="31731" xr:uid="{2BAAAD06-CDE3-4386-88A1-01B70CCF7CF2}"/>
    <cellStyle name="Normal 4 2 4 2 2 2 5 4" xfId="10619" xr:uid="{E19E1E06-39A0-4909-9199-8892168C8109}"/>
    <cellStyle name="Normal 4 2 4 2 2 2 5 5" xfId="19067" xr:uid="{3530F77B-D391-46C9-A0DF-FF5607043532}"/>
    <cellStyle name="Normal 4 2 4 2 2 2 5 6" xfId="27514" xr:uid="{565A3527-CE34-473C-9C47-A4935AE887B3}"/>
    <cellStyle name="Normal 4 2 4 2 2 2 6" xfId="2517" xr:uid="{00000000-0005-0000-0000-000040130000}"/>
    <cellStyle name="Normal 4 2 4 2 2 2 6 2" xfId="6800" xr:uid="{00000000-0005-0000-0000-000041130000}"/>
    <cellStyle name="Normal 4 2 4 2 2 2 6 2 2" xfId="15250" xr:uid="{6A411408-D656-4D3B-8205-C78FC6446601}"/>
    <cellStyle name="Normal 4 2 4 2 2 2 6 2 3" xfId="23697" xr:uid="{A37020DB-7D62-41B8-BD18-CCEC0D9EEC74}"/>
    <cellStyle name="Normal 4 2 4 2 2 2 6 2 4" xfId="32144" xr:uid="{D4A89BDE-839E-42AE-A4C8-6F4B3BFE7C9F}"/>
    <cellStyle name="Normal 4 2 4 2 2 2 6 3" xfId="11032" xr:uid="{501ADC73-1FFC-4511-9F8A-F744E5D76CFA}"/>
    <cellStyle name="Normal 4 2 4 2 2 2 6 4" xfId="19480" xr:uid="{81732A91-0AB8-4B24-83E2-560D2B68C9CD}"/>
    <cellStyle name="Normal 4 2 4 2 2 2 6 5" xfId="27927" xr:uid="{AF88370B-AE37-4F22-987E-F2F2C353250D}"/>
    <cellStyle name="Normal 4 2 4 2 2 2 7" xfId="4735" xr:uid="{00000000-0005-0000-0000-000042130000}"/>
    <cellStyle name="Normal 4 2 4 2 2 2 7 2" xfId="13185" xr:uid="{E0FE5D53-F0F2-4625-934A-EDB94AEF5E18}"/>
    <cellStyle name="Normal 4 2 4 2 2 2 7 3" xfId="21632" xr:uid="{819C1AB7-0522-4C7A-BDC4-AAA11171D15B}"/>
    <cellStyle name="Normal 4 2 4 2 2 2 7 4" xfId="30079" xr:uid="{7382F67F-DF72-4FA8-B53B-523F11868FC8}"/>
    <cellStyle name="Normal 4 2 4 2 2 2 8" xfId="8967" xr:uid="{CFFCD3BE-37D5-4BF9-B205-6815AE4C2F7C}"/>
    <cellStyle name="Normal 4 2 4 2 2 2 9" xfId="17415" xr:uid="{127EBA40-A34F-46AF-B0AE-CC0B50F6D5C1}"/>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FA6B3CE6-2BB6-423C-BA5F-41B6F8EC0397}"/>
    <cellStyle name="Normal 4 2 4 2 2 3 2 2 3" xfId="24189" xr:uid="{544355B9-5137-41C2-A76A-5924F7C7C6F7}"/>
    <cellStyle name="Normal 4 2 4 2 2 3 2 2 4" xfId="32636" xr:uid="{6CEC2BD5-178C-4615-9195-88CC68EBA58A}"/>
    <cellStyle name="Normal 4 2 4 2 2 3 2 3" xfId="11524" xr:uid="{258FB655-1268-44B7-9980-F5A7538B64D6}"/>
    <cellStyle name="Normal 4 2 4 2 2 3 2 4" xfId="19972" xr:uid="{FABAD29D-F202-4EB3-8CD0-ADA1F6A1B1B1}"/>
    <cellStyle name="Normal 4 2 4 2 2 3 2 5" xfId="28419" xr:uid="{75035A9C-A2EC-447D-9C69-46EEA38B2B70}"/>
    <cellStyle name="Normal 4 2 4 2 2 3 3" xfId="5147" xr:uid="{00000000-0005-0000-0000-000046130000}"/>
    <cellStyle name="Normal 4 2 4 2 2 3 3 2" xfId="13597" xr:uid="{1E586978-6B04-4AD4-B8FE-A5D3DC6A4EE8}"/>
    <cellStyle name="Normal 4 2 4 2 2 3 3 3" xfId="22044" xr:uid="{5BF00954-A302-415D-A7B1-6C21E6540395}"/>
    <cellStyle name="Normal 4 2 4 2 2 3 3 4" xfId="30491" xr:uid="{97300DC2-884B-4286-B8A9-C9AB48186AAE}"/>
    <cellStyle name="Normal 4 2 4 2 2 3 4" xfId="9379" xr:uid="{FF49A67E-E077-499E-888B-41C049718794}"/>
    <cellStyle name="Normal 4 2 4 2 2 3 5" xfId="17827" xr:uid="{69BCED5D-4545-44F2-BDD2-F7EA38412D78}"/>
    <cellStyle name="Normal 4 2 4 2 2 3 6" xfId="26274" xr:uid="{E40A6926-EAB2-47C8-BBD3-F5D83277F912}"/>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AB8FB0F8-DBA9-4975-9847-4EBDF4183578}"/>
    <cellStyle name="Normal 4 2 4 2 2 4 2 2 3" xfId="24602" xr:uid="{985BE477-4A13-4400-8DBA-BF16D4FDA499}"/>
    <cellStyle name="Normal 4 2 4 2 2 4 2 2 4" xfId="33049" xr:uid="{B251F4DF-A021-41C7-AFC1-951259A8D8AE}"/>
    <cellStyle name="Normal 4 2 4 2 2 4 2 3" xfId="11937" xr:uid="{A62E6B4E-BC3A-41DA-AF72-EC55FDB5AACE}"/>
    <cellStyle name="Normal 4 2 4 2 2 4 2 4" xfId="20385" xr:uid="{F9A70022-CB4F-458B-8FB6-C9DAB325AE60}"/>
    <cellStyle name="Normal 4 2 4 2 2 4 2 5" xfId="28832" xr:uid="{454FB6F2-4D3F-4199-9A6A-82C762B992C9}"/>
    <cellStyle name="Normal 4 2 4 2 2 4 3" xfId="5560" xr:uid="{00000000-0005-0000-0000-00004A130000}"/>
    <cellStyle name="Normal 4 2 4 2 2 4 3 2" xfId="14010" xr:uid="{D910885F-1BCB-433A-A30A-04F19A6F9BBC}"/>
    <cellStyle name="Normal 4 2 4 2 2 4 3 3" xfId="22457" xr:uid="{D2265EFD-22DC-4D0E-AF8A-F5C87106765A}"/>
    <cellStyle name="Normal 4 2 4 2 2 4 3 4" xfId="30904" xr:uid="{73897245-8987-491C-B42B-D7A6CD00F392}"/>
    <cellStyle name="Normal 4 2 4 2 2 4 4" xfId="9792" xr:uid="{3266ECA7-A516-40B0-AEF7-6A2EE90243D6}"/>
    <cellStyle name="Normal 4 2 4 2 2 4 5" xfId="18240" xr:uid="{E4590F23-1133-4770-BD6C-8C853B788CB5}"/>
    <cellStyle name="Normal 4 2 4 2 2 4 6" xfId="26687" xr:uid="{D62E10A2-D404-4E1C-9B76-2D996DB0BDBD}"/>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B1EA52A8-E1FE-4856-90DD-F7604969F249}"/>
    <cellStyle name="Normal 4 2 4 2 2 5 2 2 3" xfId="25015" xr:uid="{3837725A-002C-4505-A882-0B6C1A65C43D}"/>
    <cellStyle name="Normal 4 2 4 2 2 5 2 2 4" xfId="33462" xr:uid="{AD8810F4-B23B-45F0-9145-7B36119B4659}"/>
    <cellStyle name="Normal 4 2 4 2 2 5 2 3" xfId="12350" xr:uid="{94AFE0F1-6568-4AC6-8300-274A8D169F53}"/>
    <cellStyle name="Normal 4 2 4 2 2 5 2 4" xfId="20798" xr:uid="{5B2E4EBE-FE86-4EB2-9D17-2B564BE5F539}"/>
    <cellStyle name="Normal 4 2 4 2 2 5 2 5" xfId="29245" xr:uid="{FE6DDCA9-D418-4875-AA35-A401891790B1}"/>
    <cellStyle name="Normal 4 2 4 2 2 5 3" xfId="5973" xr:uid="{00000000-0005-0000-0000-00004E130000}"/>
    <cellStyle name="Normal 4 2 4 2 2 5 3 2" xfId="14423" xr:uid="{D577F0D1-D582-4D27-80AC-5404DB478AFD}"/>
    <cellStyle name="Normal 4 2 4 2 2 5 3 3" xfId="22870" xr:uid="{F80C2AC5-01BD-42F7-9BF3-05DEC16B6326}"/>
    <cellStyle name="Normal 4 2 4 2 2 5 3 4" xfId="31317" xr:uid="{384ED9A2-E132-4E54-94B2-F68BA7F5A832}"/>
    <cellStyle name="Normal 4 2 4 2 2 5 4" xfId="10205" xr:uid="{C63D1439-4521-4DA3-B394-6FF82DC69605}"/>
    <cellStyle name="Normal 4 2 4 2 2 5 5" xfId="18653" xr:uid="{03362646-DBAE-45FB-8C2B-DF8D5C204883}"/>
    <cellStyle name="Normal 4 2 4 2 2 5 6" xfId="27100" xr:uid="{79192F1E-7FD2-4DF0-B6BA-F0B07CABEC74}"/>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42ECA894-C9B7-4411-ACC0-8B7C5DA806AE}"/>
    <cellStyle name="Normal 4 2 4 2 2 6 2 2 3" xfId="25428" xr:uid="{B98036D1-1532-458F-B3EA-A68D4CFCE5C7}"/>
    <cellStyle name="Normal 4 2 4 2 2 6 2 2 4" xfId="33875" xr:uid="{888F58CB-8ABB-47FE-BBF7-9396481047DA}"/>
    <cellStyle name="Normal 4 2 4 2 2 6 2 3" xfId="12763" xr:uid="{EC127360-4695-4E07-B20B-0BF6A7DDDA1A}"/>
    <cellStyle name="Normal 4 2 4 2 2 6 2 4" xfId="21211" xr:uid="{84113293-8083-4AA1-AEAA-A02F89AC765F}"/>
    <cellStyle name="Normal 4 2 4 2 2 6 2 5" xfId="29658" xr:uid="{A4DB1002-9B30-4885-9E6F-CE9FEC71CC57}"/>
    <cellStyle name="Normal 4 2 4 2 2 6 3" xfId="6386" xr:uid="{00000000-0005-0000-0000-000052130000}"/>
    <cellStyle name="Normal 4 2 4 2 2 6 3 2" xfId="14836" xr:uid="{6AD179FA-93F2-4C96-A570-483B116C370D}"/>
    <cellStyle name="Normal 4 2 4 2 2 6 3 3" xfId="23283" xr:uid="{FC264BF1-034A-4EF1-A0A0-3D8989DB92E4}"/>
    <cellStyle name="Normal 4 2 4 2 2 6 3 4" xfId="31730" xr:uid="{1041A803-6989-4899-A216-86D6203B824F}"/>
    <cellStyle name="Normal 4 2 4 2 2 6 4" xfId="10618" xr:uid="{FEDCA615-E2D1-4BD2-9D9C-97299426FF7C}"/>
    <cellStyle name="Normal 4 2 4 2 2 6 5" xfId="19066" xr:uid="{4B4E4842-92F8-4C2C-B33F-D83B16CB4234}"/>
    <cellStyle name="Normal 4 2 4 2 2 6 6" xfId="27513" xr:uid="{600F9407-C3BB-47F0-9A34-D9308DB1BB65}"/>
    <cellStyle name="Normal 4 2 4 2 2 7" xfId="2516" xr:uid="{00000000-0005-0000-0000-000053130000}"/>
    <cellStyle name="Normal 4 2 4 2 2 7 2" xfId="6799" xr:uid="{00000000-0005-0000-0000-000054130000}"/>
    <cellStyle name="Normal 4 2 4 2 2 7 2 2" xfId="15249" xr:uid="{47E150ED-185A-4043-B450-7BFF3404F635}"/>
    <cellStyle name="Normal 4 2 4 2 2 7 2 3" xfId="23696" xr:uid="{D2021320-C436-4FF7-8AC8-0A44932E70A9}"/>
    <cellStyle name="Normal 4 2 4 2 2 7 2 4" xfId="32143" xr:uid="{7C6E5585-F2BF-418C-8FB5-15F5E10A0F1D}"/>
    <cellStyle name="Normal 4 2 4 2 2 7 3" xfId="11031" xr:uid="{D6D50378-2049-4E62-9921-46CE134D7F8C}"/>
    <cellStyle name="Normal 4 2 4 2 2 7 4" xfId="19479" xr:uid="{6076BE51-1706-4299-BB21-9B2194AF75E2}"/>
    <cellStyle name="Normal 4 2 4 2 2 7 5" xfId="27926" xr:uid="{F975659F-29CD-4273-9B0D-6CEDEB0C1575}"/>
    <cellStyle name="Normal 4 2 4 2 2 8" xfId="4734" xr:uid="{00000000-0005-0000-0000-000055130000}"/>
    <cellStyle name="Normal 4 2 4 2 2 8 2" xfId="13184" xr:uid="{DFCAA1F9-9D95-408B-9C0B-DA34195C1F1B}"/>
    <cellStyle name="Normal 4 2 4 2 2 8 3" xfId="21631" xr:uid="{CFD3FF80-FA36-41DD-A127-D801E6B169AD}"/>
    <cellStyle name="Normal 4 2 4 2 2 8 4" xfId="30078" xr:uid="{EE0655AA-9B81-4B29-BE1D-EE50FA2F4E99}"/>
    <cellStyle name="Normal 4 2 4 2 2 9" xfId="8966" xr:uid="{575302C0-C9BD-4E3C-9A65-A667E4D2B48E}"/>
    <cellStyle name="Normal 4 2 4 2 3" xfId="359" xr:uid="{00000000-0005-0000-0000-000056130000}"/>
    <cellStyle name="Normal 4 2 4 2 3 10" xfId="25863" xr:uid="{F10B9D18-17C3-474D-B5B0-C7473D05CEC5}"/>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5B0C58E1-953B-486B-91EA-FACFAA1861C9}"/>
    <cellStyle name="Normal 4 2 4 2 3 2 2 2 3" xfId="24191" xr:uid="{D0938ACD-2739-46A2-8AEB-9B31F4130EF3}"/>
    <cellStyle name="Normal 4 2 4 2 3 2 2 2 4" xfId="32638" xr:uid="{8B92E62B-B50B-48FA-9761-59A5DE71277B}"/>
    <cellStyle name="Normal 4 2 4 2 3 2 2 3" xfId="11526" xr:uid="{AE5CB8F1-E1A5-433D-9975-02B0DD94A625}"/>
    <cellStyle name="Normal 4 2 4 2 3 2 2 4" xfId="19974" xr:uid="{849353A1-640A-43DD-8610-250913C55F62}"/>
    <cellStyle name="Normal 4 2 4 2 3 2 2 5" xfId="28421" xr:uid="{981AF92F-EFBF-463E-B60C-DD075688798B}"/>
    <cellStyle name="Normal 4 2 4 2 3 2 3" xfId="5149" xr:uid="{00000000-0005-0000-0000-00005A130000}"/>
    <cellStyle name="Normal 4 2 4 2 3 2 3 2" xfId="13599" xr:uid="{DB9E47BF-B35E-42EB-87D3-8CCC7E5E7980}"/>
    <cellStyle name="Normal 4 2 4 2 3 2 3 3" xfId="22046" xr:uid="{6299FF49-4FA3-4D39-8416-9F4DB80F7A50}"/>
    <cellStyle name="Normal 4 2 4 2 3 2 3 4" xfId="30493" xr:uid="{EB340AF0-E466-4070-B8C0-166863D8C2E2}"/>
    <cellStyle name="Normal 4 2 4 2 3 2 4" xfId="9381" xr:uid="{4E3BB46C-0416-44A5-91CA-B75F7578D14B}"/>
    <cellStyle name="Normal 4 2 4 2 3 2 5" xfId="17829" xr:uid="{B6F53DF1-C3DE-4305-83D6-03972BE7C49B}"/>
    <cellStyle name="Normal 4 2 4 2 3 2 6" xfId="26276" xr:uid="{12B9F2B9-A359-4385-9852-5B8EDD0325D6}"/>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4BB69E8C-21CD-4559-AE17-884DB5FCA78D}"/>
    <cellStyle name="Normal 4 2 4 2 3 3 2 2 3" xfId="24604" xr:uid="{2CB3A04B-69FC-4011-830C-0EF6362EE51B}"/>
    <cellStyle name="Normal 4 2 4 2 3 3 2 2 4" xfId="33051" xr:uid="{EFF00930-DAED-4963-8D30-B6AFF7D7FFE7}"/>
    <cellStyle name="Normal 4 2 4 2 3 3 2 3" xfId="11939" xr:uid="{7DCA85A3-04F2-445C-B8EB-0CCC2894E969}"/>
    <cellStyle name="Normal 4 2 4 2 3 3 2 4" xfId="20387" xr:uid="{529229A1-4B12-4A70-88FA-137016685110}"/>
    <cellStyle name="Normal 4 2 4 2 3 3 2 5" xfId="28834" xr:uid="{730AE759-57A8-43EB-A2A5-0ABD9D54B3E1}"/>
    <cellStyle name="Normal 4 2 4 2 3 3 3" xfId="5562" xr:uid="{00000000-0005-0000-0000-00005E130000}"/>
    <cellStyle name="Normal 4 2 4 2 3 3 3 2" xfId="14012" xr:uid="{C8B8032C-E0CB-43D2-AE8C-721A37E5CFA5}"/>
    <cellStyle name="Normal 4 2 4 2 3 3 3 3" xfId="22459" xr:uid="{E1157E61-AE60-4291-93D3-7190A6271E93}"/>
    <cellStyle name="Normal 4 2 4 2 3 3 3 4" xfId="30906" xr:uid="{F217BD78-CCF0-43DA-953C-DD4FF8BDDFCF}"/>
    <cellStyle name="Normal 4 2 4 2 3 3 4" xfId="9794" xr:uid="{8C3BDC30-6DFE-44F7-89FC-B4591258B864}"/>
    <cellStyle name="Normal 4 2 4 2 3 3 5" xfId="18242" xr:uid="{8392297D-8B8C-4EFA-BC47-79D17AAD76E8}"/>
    <cellStyle name="Normal 4 2 4 2 3 3 6" xfId="26689" xr:uid="{88DF28E9-8B61-4F1D-8D92-EC1CDA8C809A}"/>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B458E0C8-0BF1-4999-8576-5AAD0DE89417}"/>
    <cellStyle name="Normal 4 2 4 2 3 4 2 2 3" xfId="25017" xr:uid="{D322AFDA-0C00-4DC2-B948-7893B4D24223}"/>
    <cellStyle name="Normal 4 2 4 2 3 4 2 2 4" xfId="33464" xr:uid="{48ED6EB2-FAD3-455A-9B56-6F4B65899DF2}"/>
    <cellStyle name="Normal 4 2 4 2 3 4 2 3" xfId="12352" xr:uid="{593BFB89-7E17-454E-9A45-2F9EBCE3F7F1}"/>
    <cellStyle name="Normal 4 2 4 2 3 4 2 4" xfId="20800" xr:uid="{1A46DEB9-5803-43CE-B462-5F1AA6AB86DD}"/>
    <cellStyle name="Normal 4 2 4 2 3 4 2 5" xfId="29247" xr:uid="{A8E13752-FEF5-478A-B69C-35E4A94FD816}"/>
    <cellStyle name="Normal 4 2 4 2 3 4 3" xfId="5975" xr:uid="{00000000-0005-0000-0000-000062130000}"/>
    <cellStyle name="Normal 4 2 4 2 3 4 3 2" xfId="14425" xr:uid="{01FE5736-A2FE-4ECA-B0D9-C7DF70548A9F}"/>
    <cellStyle name="Normal 4 2 4 2 3 4 3 3" xfId="22872" xr:uid="{B9619998-5F16-46AC-B13F-422CA270CF61}"/>
    <cellStyle name="Normal 4 2 4 2 3 4 3 4" xfId="31319" xr:uid="{5729C87E-BCED-4B48-8B9F-E6EF6570D54C}"/>
    <cellStyle name="Normal 4 2 4 2 3 4 4" xfId="10207" xr:uid="{F5EDF9FE-B46C-4BCD-AD12-4A8847DAED03}"/>
    <cellStyle name="Normal 4 2 4 2 3 4 5" xfId="18655" xr:uid="{FA978F43-5F28-4D92-870E-998CD5C70DD9}"/>
    <cellStyle name="Normal 4 2 4 2 3 4 6" xfId="27102" xr:uid="{F30D582B-A0B5-4559-8777-C175D1A27EDD}"/>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D981799D-BF96-43B2-903E-645690F58F5F}"/>
    <cellStyle name="Normal 4 2 4 2 3 5 2 2 3" xfId="25430" xr:uid="{0982CDEA-1DA5-45C5-8903-7DB10235EEB8}"/>
    <cellStyle name="Normal 4 2 4 2 3 5 2 2 4" xfId="33877" xr:uid="{798CE561-C1D8-4AC5-AA54-879ACAED8443}"/>
    <cellStyle name="Normal 4 2 4 2 3 5 2 3" xfId="12765" xr:uid="{77F3DD87-FA25-4803-A9F4-02786C7B9909}"/>
    <cellStyle name="Normal 4 2 4 2 3 5 2 4" xfId="21213" xr:uid="{D5A9D2F2-6E24-4F62-88AA-F797CA90789E}"/>
    <cellStyle name="Normal 4 2 4 2 3 5 2 5" xfId="29660" xr:uid="{41983149-3B5E-4B2A-8B99-CDA45278543F}"/>
    <cellStyle name="Normal 4 2 4 2 3 5 3" xfId="6388" xr:uid="{00000000-0005-0000-0000-000066130000}"/>
    <cellStyle name="Normal 4 2 4 2 3 5 3 2" xfId="14838" xr:uid="{A508AED8-EBA2-4C18-9053-0E1AAE9F6C63}"/>
    <cellStyle name="Normal 4 2 4 2 3 5 3 3" xfId="23285" xr:uid="{DF53107A-CF8F-417A-85C9-6BB53DE3036D}"/>
    <cellStyle name="Normal 4 2 4 2 3 5 3 4" xfId="31732" xr:uid="{8E76F615-ED73-4E83-B3A7-4459B0422BCD}"/>
    <cellStyle name="Normal 4 2 4 2 3 5 4" xfId="10620" xr:uid="{39C5528B-31D9-438D-8C67-597B3FB3AC5F}"/>
    <cellStyle name="Normal 4 2 4 2 3 5 5" xfId="19068" xr:uid="{B8D2FAF9-A43A-4DCD-ADD3-A4772FACB494}"/>
    <cellStyle name="Normal 4 2 4 2 3 5 6" xfId="27515" xr:uid="{BDC3084F-346D-45C2-9D31-73D58C8A1861}"/>
    <cellStyle name="Normal 4 2 4 2 3 6" xfId="2518" xr:uid="{00000000-0005-0000-0000-000067130000}"/>
    <cellStyle name="Normal 4 2 4 2 3 6 2" xfId="6801" xr:uid="{00000000-0005-0000-0000-000068130000}"/>
    <cellStyle name="Normal 4 2 4 2 3 6 2 2" xfId="15251" xr:uid="{01FB9C3A-B800-43D2-8C4E-F2B2D1AA0FDF}"/>
    <cellStyle name="Normal 4 2 4 2 3 6 2 3" xfId="23698" xr:uid="{488FC798-94B0-4F4C-91E6-476A27F7DCF5}"/>
    <cellStyle name="Normal 4 2 4 2 3 6 2 4" xfId="32145" xr:uid="{C308A1B9-9231-4B80-9FDA-E5593E0A78B5}"/>
    <cellStyle name="Normal 4 2 4 2 3 6 3" xfId="11033" xr:uid="{3026578D-D6DE-4F13-AED0-C963C2D0C610}"/>
    <cellStyle name="Normal 4 2 4 2 3 6 4" xfId="19481" xr:uid="{D4CF7FAE-0BDD-411F-9A4B-2D13B33144CD}"/>
    <cellStyle name="Normal 4 2 4 2 3 6 5" xfId="27928" xr:uid="{15329C2D-6275-4ADF-998C-E36D4C5472F6}"/>
    <cellStyle name="Normal 4 2 4 2 3 7" xfId="4736" xr:uid="{00000000-0005-0000-0000-000069130000}"/>
    <cellStyle name="Normal 4 2 4 2 3 7 2" xfId="13186" xr:uid="{E1C18179-8AFF-4687-8214-BE3FA31ACC5D}"/>
    <cellStyle name="Normal 4 2 4 2 3 7 3" xfId="21633" xr:uid="{B485EA9D-B135-445B-BE2F-6EE6A25FD68B}"/>
    <cellStyle name="Normal 4 2 4 2 3 7 4" xfId="30080" xr:uid="{F0ECCEEF-3849-4DC9-8749-343A3326AA48}"/>
    <cellStyle name="Normal 4 2 4 2 3 8" xfId="8968" xr:uid="{58529E74-095A-4CAC-B84E-E05BB0B4C749}"/>
    <cellStyle name="Normal 4 2 4 2 3 9" xfId="17416" xr:uid="{A0BFC7F0-58BB-4C37-BEF9-DD5FD8FD9259}"/>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6DFE9FAC-3423-4BE2-926D-8A3E85941D6B}"/>
    <cellStyle name="Normal 4 2 4 2 4 2 2 3" xfId="24188" xr:uid="{3FC48042-45FE-4A0D-9B2E-8DA9A2A151EF}"/>
    <cellStyle name="Normal 4 2 4 2 4 2 2 4" xfId="32635" xr:uid="{2CA03A6C-502F-4F0B-BA6C-BDD9B845560B}"/>
    <cellStyle name="Normal 4 2 4 2 4 2 3" xfId="11523" xr:uid="{914412FA-5864-4DFA-A222-66082995EB52}"/>
    <cellStyle name="Normal 4 2 4 2 4 2 4" xfId="19971" xr:uid="{66E369F9-FC7B-45F8-8B5E-78E2230F9DBF}"/>
    <cellStyle name="Normal 4 2 4 2 4 2 5" xfId="28418" xr:uid="{4605BC6F-67E5-4A8A-89BF-CD2B1C1D8870}"/>
    <cellStyle name="Normal 4 2 4 2 4 3" xfId="5146" xr:uid="{00000000-0005-0000-0000-00006D130000}"/>
    <cellStyle name="Normal 4 2 4 2 4 3 2" xfId="13596" xr:uid="{F0E48494-D914-4BDE-97EB-B5DA6B4D9561}"/>
    <cellStyle name="Normal 4 2 4 2 4 3 3" xfId="22043" xr:uid="{C36DEEED-C6C9-4482-A51E-F4F83D115522}"/>
    <cellStyle name="Normal 4 2 4 2 4 3 4" xfId="30490" xr:uid="{ACA24E33-865E-44DF-ABC0-F3C73EE2BAA7}"/>
    <cellStyle name="Normal 4 2 4 2 4 4" xfId="9378" xr:uid="{C88B5440-7BCA-4064-986A-9807EE595787}"/>
    <cellStyle name="Normal 4 2 4 2 4 5" xfId="17826" xr:uid="{CA929F42-7618-4828-A9A3-D236CB23E3D0}"/>
    <cellStyle name="Normal 4 2 4 2 4 6" xfId="26273" xr:uid="{3BB103DC-8CB8-401A-9EAC-B5357CFF8651}"/>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5500B74E-C0C3-4C8B-BAE5-46202D78383C}"/>
    <cellStyle name="Normal 4 2 4 2 5 2 2 3" xfId="24601" xr:uid="{018A4ACE-B5DC-46D1-B2D6-555246B01129}"/>
    <cellStyle name="Normal 4 2 4 2 5 2 2 4" xfId="33048" xr:uid="{006211D1-5516-461E-89FE-D8305951D243}"/>
    <cellStyle name="Normal 4 2 4 2 5 2 3" xfId="11936" xr:uid="{F6945A60-A271-4419-B152-26F6474A0717}"/>
    <cellStyle name="Normal 4 2 4 2 5 2 4" xfId="20384" xr:uid="{EF8E3864-6D7E-44C5-A920-DFA7CC762116}"/>
    <cellStyle name="Normal 4 2 4 2 5 2 5" xfId="28831" xr:uid="{E06D3DDC-5222-4934-B42A-DCEFFE9E7034}"/>
    <cellStyle name="Normal 4 2 4 2 5 3" xfId="5559" xr:uid="{00000000-0005-0000-0000-000071130000}"/>
    <cellStyle name="Normal 4 2 4 2 5 3 2" xfId="14009" xr:uid="{B917819F-D8DE-4BC9-8F15-D378B732F592}"/>
    <cellStyle name="Normal 4 2 4 2 5 3 3" xfId="22456" xr:uid="{8E462E65-C297-4685-9B86-2C6B0FF6C4AF}"/>
    <cellStyle name="Normal 4 2 4 2 5 3 4" xfId="30903" xr:uid="{151B6A77-446D-40A2-8E78-74666134D3E8}"/>
    <cellStyle name="Normal 4 2 4 2 5 4" xfId="9791" xr:uid="{6AD78F11-F000-48BD-9A6C-2C6CC0F1294B}"/>
    <cellStyle name="Normal 4 2 4 2 5 5" xfId="18239" xr:uid="{76A6BF78-DB0F-4B89-832B-BBA826C8FF80}"/>
    <cellStyle name="Normal 4 2 4 2 5 6" xfId="26686" xr:uid="{4837609C-E760-4E6F-8A81-F08EC1016E73}"/>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0FF2CAD9-83A4-4F9F-942D-E3090D3206C2}"/>
    <cellStyle name="Normal 4 2 4 2 6 2 2 3" xfId="25014" xr:uid="{691E6915-6D05-4CE9-81B0-1C7D91BAAFF3}"/>
    <cellStyle name="Normal 4 2 4 2 6 2 2 4" xfId="33461" xr:uid="{FFE67F70-12EF-40F6-8255-99A26D0C2D12}"/>
    <cellStyle name="Normal 4 2 4 2 6 2 3" xfId="12349" xr:uid="{3B1766CF-7C60-4DF3-825E-EBB955FB5D74}"/>
    <cellStyle name="Normal 4 2 4 2 6 2 4" xfId="20797" xr:uid="{94A81089-0C64-40DB-84CE-04B4AC88981D}"/>
    <cellStyle name="Normal 4 2 4 2 6 2 5" xfId="29244" xr:uid="{83A1F0C5-97A6-447A-9577-123E96442224}"/>
    <cellStyle name="Normal 4 2 4 2 6 3" xfId="5972" xr:uid="{00000000-0005-0000-0000-000075130000}"/>
    <cellStyle name="Normal 4 2 4 2 6 3 2" xfId="14422" xr:uid="{FB9CA046-3747-4DFA-A97C-1510A49CF676}"/>
    <cellStyle name="Normal 4 2 4 2 6 3 3" xfId="22869" xr:uid="{53D5091C-505A-4BDD-B1B8-254A491B05DF}"/>
    <cellStyle name="Normal 4 2 4 2 6 3 4" xfId="31316" xr:uid="{3C07D7CD-BAB9-4176-B486-54C92995E9C9}"/>
    <cellStyle name="Normal 4 2 4 2 6 4" xfId="10204" xr:uid="{6A94BD26-6CCD-4626-9690-BEA0321E43C0}"/>
    <cellStyle name="Normal 4 2 4 2 6 5" xfId="18652" xr:uid="{59505739-3570-4AE6-85B7-3EF27B047D02}"/>
    <cellStyle name="Normal 4 2 4 2 6 6" xfId="27099" xr:uid="{EA8DCCD1-B52B-4EB2-BE14-9A9111408474}"/>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76BC11CA-A299-4F16-8165-E401C897F87E}"/>
    <cellStyle name="Normal 4 2 4 2 7 2 2 3" xfId="25427" xr:uid="{5B65FED7-1547-4B03-8A4B-20961E538FE8}"/>
    <cellStyle name="Normal 4 2 4 2 7 2 2 4" xfId="33874" xr:uid="{F2FDBFB6-463F-4605-8159-CE01DCA4A711}"/>
    <cellStyle name="Normal 4 2 4 2 7 2 3" xfId="12762" xr:uid="{F118285A-BC94-4F51-BA99-055FAE6BAA68}"/>
    <cellStyle name="Normal 4 2 4 2 7 2 4" xfId="21210" xr:uid="{A6341227-0075-4492-8F79-99CA1712846A}"/>
    <cellStyle name="Normal 4 2 4 2 7 2 5" xfId="29657" xr:uid="{A4B62EF0-B914-45B0-A94B-A72FAF853906}"/>
    <cellStyle name="Normal 4 2 4 2 7 3" xfId="6385" xr:uid="{00000000-0005-0000-0000-000079130000}"/>
    <cellStyle name="Normal 4 2 4 2 7 3 2" xfId="14835" xr:uid="{3B5AFD09-B27B-44ED-9F96-4032BB907E21}"/>
    <cellStyle name="Normal 4 2 4 2 7 3 3" xfId="23282" xr:uid="{20EFF89C-B69F-4802-945B-AD8C73859817}"/>
    <cellStyle name="Normal 4 2 4 2 7 3 4" xfId="31729" xr:uid="{9A84501D-E6F5-4A6F-AA9B-340AEE274C5A}"/>
    <cellStyle name="Normal 4 2 4 2 7 4" xfId="10617" xr:uid="{EAF39335-C54F-4EFF-94EE-F88809CD704B}"/>
    <cellStyle name="Normal 4 2 4 2 7 5" xfId="19065" xr:uid="{8DB14C18-A1F3-4B38-A50F-71E848A898A3}"/>
    <cellStyle name="Normal 4 2 4 2 7 6" xfId="27512" xr:uid="{8C96600D-EF98-4E1C-BC48-D9612583FDAC}"/>
    <cellStyle name="Normal 4 2 4 2 8" xfId="2515" xr:uid="{00000000-0005-0000-0000-00007A130000}"/>
    <cellStyle name="Normal 4 2 4 2 8 2" xfId="6798" xr:uid="{00000000-0005-0000-0000-00007B130000}"/>
    <cellStyle name="Normal 4 2 4 2 8 2 2" xfId="15248" xr:uid="{32D63225-9BD6-4CBF-BE3F-310F025DFD2A}"/>
    <cellStyle name="Normal 4 2 4 2 8 2 3" xfId="23695" xr:uid="{BEF36A2C-EB86-4766-8EF3-6486C8D0868C}"/>
    <cellStyle name="Normal 4 2 4 2 8 2 4" xfId="32142" xr:uid="{25080174-65DB-4E55-A442-84FCCB40E4B0}"/>
    <cellStyle name="Normal 4 2 4 2 8 3" xfId="11030" xr:uid="{67C5F271-EFB3-4BB7-8400-C4E2536EA84E}"/>
    <cellStyle name="Normal 4 2 4 2 8 4" xfId="19478" xr:uid="{9A8DD830-B27E-4B73-9709-B6B21EB9A7CD}"/>
    <cellStyle name="Normal 4 2 4 2 8 5" xfId="27925" xr:uid="{C6B9E608-FDC6-421E-8BB6-C5BE1BB1BB01}"/>
    <cellStyle name="Normal 4 2 4 2 9" xfId="4733" xr:uid="{00000000-0005-0000-0000-00007C130000}"/>
    <cellStyle name="Normal 4 2 4 2 9 2" xfId="13183" xr:uid="{7C68BA82-A7A8-42E3-AD69-06F731106010}"/>
    <cellStyle name="Normal 4 2 4 2 9 3" xfId="21630" xr:uid="{7DBD1663-AE08-4B8F-9865-E355E827D18F}"/>
    <cellStyle name="Normal 4 2 4 2 9 4" xfId="30077" xr:uid="{92BE1EEB-A8BF-4DB9-BCD4-55FC50C7DB54}"/>
    <cellStyle name="Normal 4 2 4 3" xfId="360" xr:uid="{00000000-0005-0000-0000-00007D130000}"/>
    <cellStyle name="Normal 4 2 4 3 10" xfId="17417" xr:uid="{EF7B3600-DE7B-4AE2-8032-7BBD4B694965}"/>
    <cellStyle name="Normal 4 2 4 3 11" xfId="25864" xr:uid="{3FD7BFDB-79FC-419E-AFA5-5D75371765D9}"/>
    <cellStyle name="Normal 4 2 4 3 2" xfId="361" xr:uid="{00000000-0005-0000-0000-00007E130000}"/>
    <cellStyle name="Normal 4 2 4 3 2 10" xfId="25865" xr:uid="{F55BD54A-6529-41E6-A8E3-2FAF18982091}"/>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FBACDF52-AAE7-4312-8DB2-337F39F0584C}"/>
    <cellStyle name="Normal 4 2 4 3 2 2 2 2 3" xfId="24193" xr:uid="{7EE485FA-27B4-4D62-8204-9376EA968213}"/>
    <cellStyle name="Normal 4 2 4 3 2 2 2 2 4" xfId="32640" xr:uid="{36F72D05-F81C-4BD0-B590-5E3F6059B7EA}"/>
    <cellStyle name="Normal 4 2 4 3 2 2 2 3" xfId="11528" xr:uid="{1FBFFB52-153A-48CF-BA74-F894309C7A96}"/>
    <cellStyle name="Normal 4 2 4 3 2 2 2 4" xfId="19976" xr:uid="{41F4D153-21D9-4086-BD18-C2D0F944B439}"/>
    <cellStyle name="Normal 4 2 4 3 2 2 2 5" xfId="28423" xr:uid="{76B291F1-6595-4C4D-A02C-6DDA21007DF1}"/>
    <cellStyle name="Normal 4 2 4 3 2 2 3" xfId="5151" xr:uid="{00000000-0005-0000-0000-000082130000}"/>
    <cellStyle name="Normal 4 2 4 3 2 2 3 2" xfId="13601" xr:uid="{950C8D8C-B9A6-443C-BBE3-ABE3ADE91E35}"/>
    <cellStyle name="Normal 4 2 4 3 2 2 3 3" xfId="22048" xr:uid="{EE25E07A-71E8-4E65-BF8F-2F4EC2BDBBA9}"/>
    <cellStyle name="Normal 4 2 4 3 2 2 3 4" xfId="30495" xr:uid="{4F73D6DB-EF9D-42A3-BF40-E847060F1D5B}"/>
    <cellStyle name="Normal 4 2 4 3 2 2 4" xfId="9383" xr:uid="{6708B157-DBE0-4C82-B912-7328E6C3A6C0}"/>
    <cellStyle name="Normal 4 2 4 3 2 2 5" xfId="17831" xr:uid="{8110F208-1BDA-440A-B725-A8BF05FF9559}"/>
    <cellStyle name="Normal 4 2 4 3 2 2 6" xfId="26278" xr:uid="{517C3688-0402-4563-AC64-EE76A6A83D8C}"/>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DA0F7DEB-F7FE-4396-88F7-0599A4F449A9}"/>
    <cellStyle name="Normal 4 2 4 3 2 3 2 2 3" xfId="24606" xr:uid="{80556B98-C3F3-44E7-A5E3-65F59B221BD9}"/>
    <cellStyle name="Normal 4 2 4 3 2 3 2 2 4" xfId="33053" xr:uid="{79C5EC6C-5BDA-48BC-8147-C043A52C9479}"/>
    <cellStyle name="Normal 4 2 4 3 2 3 2 3" xfId="11941" xr:uid="{C6E8D36E-1E6E-42A0-B790-F6600572856D}"/>
    <cellStyle name="Normal 4 2 4 3 2 3 2 4" xfId="20389" xr:uid="{0DD07FE6-31E1-4E4E-A88B-DB787969DE97}"/>
    <cellStyle name="Normal 4 2 4 3 2 3 2 5" xfId="28836" xr:uid="{86E391B4-C938-499C-A0D0-5047BC7D9BD1}"/>
    <cellStyle name="Normal 4 2 4 3 2 3 3" xfId="5564" xr:uid="{00000000-0005-0000-0000-000086130000}"/>
    <cellStyle name="Normal 4 2 4 3 2 3 3 2" xfId="14014" xr:uid="{1F32AFF1-5D41-4D93-9EC3-C4BE85A7FCD6}"/>
    <cellStyle name="Normal 4 2 4 3 2 3 3 3" xfId="22461" xr:uid="{2FE865BA-1B1F-49A0-8578-7F3D01950D9B}"/>
    <cellStyle name="Normal 4 2 4 3 2 3 3 4" xfId="30908" xr:uid="{B54EAADC-911C-4BDA-9E1B-2A6FA9FD00A2}"/>
    <cellStyle name="Normal 4 2 4 3 2 3 4" xfId="9796" xr:uid="{EB9AFDBE-4D44-4318-AADF-D0AAA3163BF9}"/>
    <cellStyle name="Normal 4 2 4 3 2 3 5" xfId="18244" xr:uid="{C40F13F1-B418-4C7B-B23D-47D7D1C1A088}"/>
    <cellStyle name="Normal 4 2 4 3 2 3 6" xfId="26691" xr:uid="{DE4F1FB9-6144-4C7E-8D21-8DF2E110A0F3}"/>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2C6A287A-3471-46DA-A910-CA61C2F5206E}"/>
    <cellStyle name="Normal 4 2 4 3 2 4 2 2 3" xfId="25019" xr:uid="{340DA35E-A8B5-4E1E-8EE6-FABFB21E5552}"/>
    <cellStyle name="Normal 4 2 4 3 2 4 2 2 4" xfId="33466" xr:uid="{9E948D52-CDF6-4BEA-811E-043AAA022047}"/>
    <cellStyle name="Normal 4 2 4 3 2 4 2 3" xfId="12354" xr:uid="{C70698DB-AA98-4496-B88E-93B70800DEA1}"/>
    <cellStyle name="Normal 4 2 4 3 2 4 2 4" xfId="20802" xr:uid="{67656EDB-A8C1-4710-BFF0-44461973E605}"/>
    <cellStyle name="Normal 4 2 4 3 2 4 2 5" xfId="29249" xr:uid="{14BCAEE1-D5CA-4951-9EBC-8BA2D8E929AD}"/>
    <cellStyle name="Normal 4 2 4 3 2 4 3" xfId="5977" xr:uid="{00000000-0005-0000-0000-00008A130000}"/>
    <cellStyle name="Normal 4 2 4 3 2 4 3 2" xfId="14427" xr:uid="{62F7AFEE-72BE-408E-8ADA-F2022A475E3A}"/>
    <cellStyle name="Normal 4 2 4 3 2 4 3 3" xfId="22874" xr:uid="{9EAE59B3-541B-4B29-95FA-75651A8EACAA}"/>
    <cellStyle name="Normal 4 2 4 3 2 4 3 4" xfId="31321" xr:uid="{83A0E759-3B83-4B21-8402-FD830B9FC982}"/>
    <cellStyle name="Normal 4 2 4 3 2 4 4" xfId="10209" xr:uid="{95A00614-0BF6-4511-8E3F-0A862F0A8C34}"/>
    <cellStyle name="Normal 4 2 4 3 2 4 5" xfId="18657" xr:uid="{767B0FC3-6677-424C-92CC-244DF6C6E158}"/>
    <cellStyle name="Normal 4 2 4 3 2 4 6" xfId="27104" xr:uid="{D4F5D300-EFC6-4EAA-AFB2-9B9BC07A7B1D}"/>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743BC66A-C3CD-478D-B5C5-6B26997F12EE}"/>
    <cellStyle name="Normal 4 2 4 3 2 5 2 2 3" xfId="25432" xr:uid="{109FD94A-1DEF-46FD-9928-CB5C965C7F4E}"/>
    <cellStyle name="Normal 4 2 4 3 2 5 2 2 4" xfId="33879" xr:uid="{3A9516FB-8C24-4531-A271-9CBDE9D86EE6}"/>
    <cellStyle name="Normal 4 2 4 3 2 5 2 3" xfId="12767" xr:uid="{57990B31-6527-46CE-9B86-52C322B1F4F4}"/>
    <cellStyle name="Normal 4 2 4 3 2 5 2 4" xfId="21215" xr:uid="{DB702639-7E2C-4D15-9312-C1F00A90D9EE}"/>
    <cellStyle name="Normal 4 2 4 3 2 5 2 5" xfId="29662" xr:uid="{36851B18-6474-4257-A485-8C0FC7EE6F8B}"/>
    <cellStyle name="Normal 4 2 4 3 2 5 3" xfId="6390" xr:uid="{00000000-0005-0000-0000-00008E130000}"/>
    <cellStyle name="Normal 4 2 4 3 2 5 3 2" xfId="14840" xr:uid="{3E28CF62-1BA0-40B0-8B6A-4E4B29777BCE}"/>
    <cellStyle name="Normal 4 2 4 3 2 5 3 3" xfId="23287" xr:uid="{AAE3F34E-FE20-4BA8-AC10-5D6C68394381}"/>
    <cellStyle name="Normal 4 2 4 3 2 5 3 4" xfId="31734" xr:uid="{D94CBF1E-08F0-44F6-A225-32D20096F303}"/>
    <cellStyle name="Normal 4 2 4 3 2 5 4" xfId="10622" xr:uid="{76C50C98-761F-4F81-9E57-C85653F4CCB2}"/>
    <cellStyle name="Normal 4 2 4 3 2 5 5" xfId="19070" xr:uid="{BE96CCFF-4B9E-4D6E-B7A6-38CF4904FB81}"/>
    <cellStyle name="Normal 4 2 4 3 2 5 6" xfId="27517" xr:uid="{5916E666-A434-402E-B859-770B44FE7FBA}"/>
    <cellStyle name="Normal 4 2 4 3 2 6" xfId="2520" xr:uid="{00000000-0005-0000-0000-00008F130000}"/>
    <cellStyle name="Normal 4 2 4 3 2 6 2" xfId="6803" xr:uid="{00000000-0005-0000-0000-000090130000}"/>
    <cellStyle name="Normal 4 2 4 3 2 6 2 2" xfId="15253" xr:uid="{80BE9814-3B66-4878-890A-31739D4FA55C}"/>
    <cellStyle name="Normal 4 2 4 3 2 6 2 3" xfId="23700" xr:uid="{B8DD5F9E-2D8D-4DCC-B83C-9427AF98B4E9}"/>
    <cellStyle name="Normal 4 2 4 3 2 6 2 4" xfId="32147" xr:uid="{A9070C96-66BB-498E-9F87-8B27DBB61ACC}"/>
    <cellStyle name="Normal 4 2 4 3 2 6 3" xfId="11035" xr:uid="{D94894F4-905D-4492-A42B-CFA9ECBA40ED}"/>
    <cellStyle name="Normal 4 2 4 3 2 6 4" xfId="19483" xr:uid="{DF70C0F3-985A-41F2-B9CC-6AA696FCD335}"/>
    <cellStyle name="Normal 4 2 4 3 2 6 5" xfId="27930" xr:uid="{82ADEB8F-DCFC-4611-8DB5-9FC47ED0F996}"/>
    <cellStyle name="Normal 4 2 4 3 2 7" xfId="4738" xr:uid="{00000000-0005-0000-0000-000091130000}"/>
    <cellStyle name="Normal 4 2 4 3 2 7 2" xfId="13188" xr:uid="{F06D2582-110B-4101-A780-576D897FA3BA}"/>
    <cellStyle name="Normal 4 2 4 3 2 7 3" xfId="21635" xr:uid="{48519C6F-3E53-479F-B170-DD985EF909AC}"/>
    <cellStyle name="Normal 4 2 4 3 2 7 4" xfId="30082" xr:uid="{8C859C43-8B98-4C9D-A8A7-9D5CE9CBD18C}"/>
    <cellStyle name="Normal 4 2 4 3 2 8" xfId="8970" xr:uid="{5FC31AAB-7EB5-4578-8997-3192F67D9542}"/>
    <cellStyle name="Normal 4 2 4 3 2 9" xfId="17418" xr:uid="{0AC0AD07-240E-4B3F-9977-991F63C76C0C}"/>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6158914C-0621-4BA8-841C-4765B7951AFD}"/>
    <cellStyle name="Normal 4 2 4 3 3 2 2 3" xfId="24192" xr:uid="{553000FB-F64F-43C2-AF70-EE5A3A9275E6}"/>
    <cellStyle name="Normal 4 2 4 3 3 2 2 4" xfId="32639" xr:uid="{0E93B9C6-C25A-4B84-84DA-75EABDEAD840}"/>
    <cellStyle name="Normal 4 2 4 3 3 2 3" xfId="11527" xr:uid="{02DE2AA7-15C7-461C-9A5A-CD4C340D863A}"/>
    <cellStyle name="Normal 4 2 4 3 3 2 4" xfId="19975" xr:uid="{10A49138-9921-41D4-8B74-AC0AFD97FA10}"/>
    <cellStyle name="Normal 4 2 4 3 3 2 5" xfId="28422" xr:uid="{76655B01-8CB2-4D25-921A-8EA7B27B8FDF}"/>
    <cellStyle name="Normal 4 2 4 3 3 3" xfId="5150" xr:uid="{00000000-0005-0000-0000-000095130000}"/>
    <cellStyle name="Normal 4 2 4 3 3 3 2" xfId="13600" xr:uid="{7CFA5248-3426-42F2-8954-6BDE6EB4D4D8}"/>
    <cellStyle name="Normal 4 2 4 3 3 3 3" xfId="22047" xr:uid="{910BBF68-5713-491C-8A28-86829E3ADE50}"/>
    <cellStyle name="Normal 4 2 4 3 3 3 4" xfId="30494" xr:uid="{320F4A85-7232-4973-8C7B-F372F9048F05}"/>
    <cellStyle name="Normal 4 2 4 3 3 4" xfId="9382" xr:uid="{79465B41-D761-4BBA-A679-153F2EF8424E}"/>
    <cellStyle name="Normal 4 2 4 3 3 5" xfId="17830" xr:uid="{65F80570-47CA-4E32-AE8A-8B554240170B}"/>
    <cellStyle name="Normal 4 2 4 3 3 6" xfId="26277" xr:uid="{E56AD18A-04FC-4CCD-8EB1-830775CB158E}"/>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5F9E9315-4E7E-4902-8974-77E60C5800B2}"/>
    <cellStyle name="Normal 4 2 4 3 4 2 2 3" xfId="24605" xr:uid="{8D9DB494-6961-42DF-B8CD-6D6728DD8E98}"/>
    <cellStyle name="Normal 4 2 4 3 4 2 2 4" xfId="33052" xr:uid="{61FA65BA-6C98-46DC-B197-70A2082ED537}"/>
    <cellStyle name="Normal 4 2 4 3 4 2 3" xfId="11940" xr:uid="{532B8192-BB55-49A3-8A5C-8BAA0D57342B}"/>
    <cellStyle name="Normal 4 2 4 3 4 2 4" xfId="20388" xr:uid="{7F5C8CBC-D7C4-4560-BB29-32FBBA5E64CB}"/>
    <cellStyle name="Normal 4 2 4 3 4 2 5" xfId="28835" xr:uid="{DFE1C537-94A2-4FE2-BC81-7653339B13EA}"/>
    <cellStyle name="Normal 4 2 4 3 4 3" xfId="5563" xr:uid="{00000000-0005-0000-0000-000099130000}"/>
    <cellStyle name="Normal 4 2 4 3 4 3 2" xfId="14013" xr:uid="{13731AFB-B956-4295-9BE2-05CAAC4EA8B5}"/>
    <cellStyle name="Normal 4 2 4 3 4 3 3" xfId="22460" xr:uid="{EE8465F4-AE09-4D1F-919A-FFC89D967C36}"/>
    <cellStyle name="Normal 4 2 4 3 4 3 4" xfId="30907" xr:uid="{3A52328B-C206-4952-A117-E8699D6A18BD}"/>
    <cellStyle name="Normal 4 2 4 3 4 4" xfId="9795" xr:uid="{285BD505-4627-4E6E-B7E7-65C09CD4E6B3}"/>
    <cellStyle name="Normal 4 2 4 3 4 5" xfId="18243" xr:uid="{84596D75-97BC-4595-AA50-9B8341C485AB}"/>
    <cellStyle name="Normal 4 2 4 3 4 6" xfId="26690" xr:uid="{6C0620CB-CA5D-4FDA-9B74-D318BB96D3CB}"/>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AC72FC3E-6549-4A92-BBAB-5045244BE7B4}"/>
    <cellStyle name="Normal 4 2 4 3 5 2 2 3" xfId="25018" xr:uid="{AE9A0CFB-CEE9-4A26-A480-18AA752C2513}"/>
    <cellStyle name="Normal 4 2 4 3 5 2 2 4" xfId="33465" xr:uid="{9638C2A7-657D-4BBE-8BB0-5AA9FC761479}"/>
    <cellStyle name="Normal 4 2 4 3 5 2 3" xfId="12353" xr:uid="{9E1A7AC2-7EA0-4CA2-AC96-902519FEDE7A}"/>
    <cellStyle name="Normal 4 2 4 3 5 2 4" xfId="20801" xr:uid="{F7551BF0-6D21-4806-A25B-48764CEE347B}"/>
    <cellStyle name="Normal 4 2 4 3 5 2 5" xfId="29248" xr:uid="{4AC742D9-EC4C-4A6F-944E-48DB42D83BCF}"/>
    <cellStyle name="Normal 4 2 4 3 5 3" xfId="5976" xr:uid="{00000000-0005-0000-0000-00009D130000}"/>
    <cellStyle name="Normal 4 2 4 3 5 3 2" xfId="14426" xr:uid="{5018C50F-6CAF-4070-A9EA-D52FB252525C}"/>
    <cellStyle name="Normal 4 2 4 3 5 3 3" xfId="22873" xr:uid="{744B32B9-9E7B-402D-A14B-016EFF7F75A1}"/>
    <cellStyle name="Normal 4 2 4 3 5 3 4" xfId="31320" xr:uid="{66849EF3-CBD6-46CB-ACC4-CB960804D538}"/>
    <cellStyle name="Normal 4 2 4 3 5 4" xfId="10208" xr:uid="{4DC9F6FD-20E6-4834-A1E2-B4F2D2C4B747}"/>
    <cellStyle name="Normal 4 2 4 3 5 5" xfId="18656" xr:uid="{F211A535-8DF0-44AA-8080-BF61E04B4BDF}"/>
    <cellStyle name="Normal 4 2 4 3 5 6" xfId="27103" xr:uid="{894C7B23-958C-4814-AD02-413D498B7945}"/>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78840069-87FC-47DE-8070-53E3600468B6}"/>
    <cellStyle name="Normal 4 2 4 3 6 2 2 3" xfId="25431" xr:uid="{4B98B152-257D-4339-8619-CA7B5F0745EA}"/>
    <cellStyle name="Normal 4 2 4 3 6 2 2 4" xfId="33878" xr:uid="{2DDF1E4B-DE68-41AA-AE71-9FF12D8B5277}"/>
    <cellStyle name="Normal 4 2 4 3 6 2 3" xfId="12766" xr:uid="{426F49E1-EAF0-486D-BE4B-2D7E9937C17B}"/>
    <cellStyle name="Normal 4 2 4 3 6 2 4" xfId="21214" xr:uid="{5A691920-7A9D-498E-9766-69DC9FE5B88B}"/>
    <cellStyle name="Normal 4 2 4 3 6 2 5" xfId="29661" xr:uid="{B48BB707-44F7-40EC-94A9-121296B95C2C}"/>
    <cellStyle name="Normal 4 2 4 3 6 3" xfId="6389" xr:uid="{00000000-0005-0000-0000-0000A1130000}"/>
    <cellStyle name="Normal 4 2 4 3 6 3 2" xfId="14839" xr:uid="{448ED3FF-12EC-4794-8FD3-B6081E952BE0}"/>
    <cellStyle name="Normal 4 2 4 3 6 3 3" xfId="23286" xr:uid="{25496B3B-263F-4992-B7EB-1CB6D9D5E089}"/>
    <cellStyle name="Normal 4 2 4 3 6 3 4" xfId="31733" xr:uid="{FE1B1D06-44EA-42C8-9F85-224A67DF579A}"/>
    <cellStyle name="Normal 4 2 4 3 6 4" xfId="10621" xr:uid="{D7F015EC-D937-47E6-BDC1-E88AABFBEB87}"/>
    <cellStyle name="Normal 4 2 4 3 6 5" xfId="19069" xr:uid="{FB7C2645-2048-4832-99E9-57AE3518F64E}"/>
    <cellStyle name="Normal 4 2 4 3 6 6" xfId="27516" xr:uid="{0F7DC653-1E34-4A1D-8BBE-B1F045CBE821}"/>
    <cellStyle name="Normal 4 2 4 3 7" xfId="2519" xr:uid="{00000000-0005-0000-0000-0000A2130000}"/>
    <cellStyle name="Normal 4 2 4 3 7 2" xfId="6802" xr:uid="{00000000-0005-0000-0000-0000A3130000}"/>
    <cellStyle name="Normal 4 2 4 3 7 2 2" xfId="15252" xr:uid="{2EF01097-8193-4C20-89ED-E84BB9EC8F17}"/>
    <cellStyle name="Normal 4 2 4 3 7 2 3" xfId="23699" xr:uid="{57FA1880-519B-48C2-A8F6-65B59E53CF4F}"/>
    <cellStyle name="Normal 4 2 4 3 7 2 4" xfId="32146" xr:uid="{0C701B1C-41E4-421C-A279-DA47A7B2AA26}"/>
    <cellStyle name="Normal 4 2 4 3 7 3" xfId="11034" xr:uid="{9FF0A07C-8EF9-46FB-BE1F-E4901AE502A2}"/>
    <cellStyle name="Normal 4 2 4 3 7 4" xfId="19482" xr:uid="{02DA1419-E740-44B1-89E3-953752C01499}"/>
    <cellStyle name="Normal 4 2 4 3 7 5" xfId="27929" xr:uid="{FE394634-6AD2-4EEB-BABB-2867B10DBDF3}"/>
    <cellStyle name="Normal 4 2 4 3 8" xfId="4737" xr:uid="{00000000-0005-0000-0000-0000A4130000}"/>
    <cellStyle name="Normal 4 2 4 3 8 2" xfId="13187" xr:uid="{DEAAA285-43A6-48B3-8156-F84C405368C4}"/>
    <cellStyle name="Normal 4 2 4 3 8 3" xfId="21634" xr:uid="{D0C0A131-5910-43AA-9D48-65AB14CA6F18}"/>
    <cellStyle name="Normal 4 2 4 3 8 4" xfId="30081" xr:uid="{2270FDED-4EFE-4946-AF18-CE4AA95D038A}"/>
    <cellStyle name="Normal 4 2 4 3 9" xfId="8969" xr:uid="{C7610127-C00F-4D77-BF0A-F5B52EF3BE31}"/>
    <cellStyle name="Normal 4 2 4 4" xfId="362" xr:uid="{00000000-0005-0000-0000-0000A5130000}"/>
    <cellStyle name="Normal 4 2 4 4 10" xfId="25866" xr:uid="{A011C2BF-D9FD-445C-975C-1F2419A7E70A}"/>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10B8D975-382E-48A9-BA63-065BB090C375}"/>
    <cellStyle name="Normal 4 2 4 4 2 2 2 3" xfId="24194" xr:uid="{C2710AFC-08D8-4262-BC35-4701501FB89C}"/>
    <cellStyle name="Normal 4 2 4 4 2 2 2 4" xfId="32641" xr:uid="{BD4E1DE8-6DCA-40F2-BD39-EBCCB87491CE}"/>
    <cellStyle name="Normal 4 2 4 4 2 2 3" xfId="11529" xr:uid="{4FB72DA1-5EE0-46F6-97E3-B0C797AE5AB7}"/>
    <cellStyle name="Normal 4 2 4 4 2 2 4" xfId="19977" xr:uid="{0D167950-695B-4154-AC3E-0AE29506CEA8}"/>
    <cellStyle name="Normal 4 2 4 4 2 2 5" xfId="28424" xr:uid="{12AEA3E5-FDC4-40EF-B300-49AD79F77471}"/>
    <cellStyle name="Normal 4 2 4 4 2 3" xfId="5152" xr:uid="{00000000-0005-0000-0000-0000A9130000}"/>
    <cellStyle name="Normal 4 2 4 4 2 3 2" xfId="13602" xr:uid="{AF7C19CA-8BE3-425C-B200-4436085AF43B}"/>
    <cellStyle name="Normal 4 2 4 4 2 3 3" xfId="22049" xr:uid="{03BC06ED-C3F6-4315-97BF-101C31FF74A9}"/>
    <cellStyle name="Normal 4 2 4 4 2 3 4" xfId="30496" xr:uid="{DD70C060-B054-4CB5-9FE9-724D6ED01A48}"/>
    <cellStyle name="Normal 4 2 4 4 2 4" xfId="9384" xr:uid="{60E3C003-2AF8-4F49-BA1C-439C47B49C9C}"/>
    <cellStyle name="Normal 4 2 4 4 2 5" xfId="17832" xr:uid="{487E9AE6-F8AC-4CB3-B1E8-2665D3E46C4E}"/>
    <cellStyle name="Normal 4 2 4 4 2 6" xfId="26279" xr:uid="{8621DC10-3922-4FBE-8733-11E23A30AFD2}"/>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2AAD17C3-01B4-4E5A-BC5C-6BFAB52D5F87}"/>
    <cellStyle name="Normal 4 2 4 4 3 2 2 3" xfId="24607" xr:uid="{CFECCC4B-F940-490B-9BEB-5E97B7972C53}"/>
    <cellStyle name="Normal 4 2 4 4 3 2 2 4" xfId="33054" xr:uid="{D7064AC4-5AD1-4A64-8E64-AAEF1E44FA54}"/>
    <cellStyle name="Normal 4 2 4 4 3 2 3" xfId="11942" xr:uid="{133372BF-99AE-4D87-A95D-A243BE786E2B}"/>
    <cellStyle name="Normal 4 2 4 4 3 2 4" xfId="20390" xr:uid="{FAB12695-F3D0-46AF-82DC-EF8B090200BA}"/>
    <cellStyle name="Normal 4 2 4 4 3 2 5" xfId="28837" xr:uid="{D4301D46-9A6F-4244-BA96-D1A272447BE4}"/>
    <cellStyle name="Normal 4 2 4 4 3 3" xfId="5565" xr:uid="{00000000-0005-0000-0000-0000AD130000}"/>
    <cellStyle name="Normal 4 2 4 4 3 3 2" xfId="14015" xr:uid="{84361C88-5F16-462B-BC2B-DF727C039EAA}"/>
    <cellStyle name="Normal 4 2 4 4 3 3 3" xfId="22462" xr:uid="{A12CB859-20F8-40BF-ABD9-1F648788213B}"/>
    <cellStyle name="Normal 4 2 4 4 3 3 4" xfId="30909" xr:uid="{DF66F142-5242-4C9C-8AD4-A587D16E810F}"/>
    <cellStyle name="Normal 4 2 4 4 3 4" xfId="9797" xr:uid="{54E3D73C-4E7F-4132-974F-7E76AD0BA34B}"/>
    <cellStyle name="Normal 4 2 4 4 3 5" xfId="18245" xr:uid="{BE16501D-2CF9-467F-9B99-C00CB923647C}"/>
    <cellStyle name="Normal 4 2 4 4 3 6" xfId="26692" xr:uid="{FF743F8D-F831-4E8F-894D-FE40703A4162}"/>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8EC7ECC0-FAAB-461C-AA8C-E9D8B09ED01D}"/>
    <cellStyle name="Normal 4 2 4 4 4 2 2 3" xfId="25020" xr:uid="{803DED6D-99DA-4B0C-8449-ABA007B4C4C0}"/>
    <cellStyle name="Normal 4 2 4 4 4 2 2 4" xfId="33467" xr:uid="{D5A721B3-73BF-4BDF-8DD7-C25E38A81A54}"/>
    <cellStyle name="Normal 4 2 4 4 4 2 3" xfId="12355" xr:uid="{148ACC75-6B2A-4AC2-92D5-2DD7E90B1382}"/>
    <cellStyle name="Normal 4 2 4 4 4 2 4" xfId="20803" xr:uid="{255F32F5-6021-40DD-BF07-7349AC125709}"/>
    <cellStyle name="Normal 4 2 4 4 4 2 5" xfId="29250" xr:uid="{4F58403A-AF97-41E8-B515-79A9CC1F5452}"/>
    <cellStyle name="Normal 4 2 4 4 4 3" xfId="5978" xr:uid="{00000000-0005-0000-0000-0000B1130000}"/>
    <cellStyle name="Normal 4 2 4 4 4 3 2" xfId="14428" xr:uid="{01A26EFA-ADB2-4F27-981F-A36FF201474D}"/>
    <cellStyle name="Normal 4 2 4 4 4 3 3" xfId="22875" xr:uid="{E5F4B785-CFD8-4574-B2DF-9369CDFCE809}"/>
    <cellStyle name="Normal 4 2 4 4 4 3 4" xfId="31322" xr:uid="{BD34FD6E-AA22-44B2-A235-474710248320}"/>
    <cellStyle name="Normal 4 2 4 4 4 4" xfId="10210" xr:uid="{A524B2E2-F454-45AF-A29D-686E40E1E764}"/>
    <cellStyle name="Normal 4 2 4 4 4 5" xfId="18658" xr:uid="{0439D537-93D7-488B-87FD-CE5B519FA4A8}"/>
    <cellStyle name="Normal 4 2 4 4 4 6" xfId="27105" xr:uid="{E1B1BF10-3C3C-42E4-BA82-1030EF333032}"/>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73442E6C-3491-4BEC-9948-F678847EBD41}"/>
    <cellStyle name="Normal 4 2 4 4 5 2 2 3" xfId="25433" xr:uid="{D0ADEE68-1538-4CB4-9D73-44F995A00AC0}"/>
    <cellStyle name="Normal 4 2 4 4 5 2 2 4" xfId="33880" xr:uid="{CA363A27-CD5F-4B85-92F7-D07001497522}"/>
    <cellStyle name="Normal 4 2 4 4 5 2 3" xfId="12768" xr:uid="{E19E7251-2164-458A-BC02-E105BCBBCB2F}"/>
    <cellStyle name="Normal 4 2 4 4 5 2 4" xfId="21216" xr:uid="{E995A1EE-F5A9-4FBA-8210-03838D83C2E0}"/>
    <cellStyle name="Normal 4 2 4 4 5 2 5" xfId="29663" xr:uid="{7CCB2B30-9A95-4963-92D1-BE120C50527A}"/>
    <cellStyle name="Normal 4 2 4 4 5 3" xfId="6391" xr:uid="{00000000-0005-0000-0000-0000B5130000}"/>
    <cellStyle name="Normal 4 2 4 4 5 3 2" xfId="14841" xr:uid="{C1C7209F-E47F-4E5C-9FF7-5FC4713E1C26}"/>
    <cellStyle name="Normal 4 2 4 4 5 3 3" xfId="23288" xr:uid="{212A2CDE-42A9-4DB6-A826-6568541FBC6B}"/>
    <cellStyle name="Normal 4 2 4 4 5 3 4" xfId="31735" xr:uid="{D025C1DB-7FA3-46D9-A3D8-70713F842B06}"/>
    <cellStyle name="Normal 4 2 4 4 5 4" xfId="10623" xr:uid="{EC8FD884-3377-4118-AA06-DD7AC4732E31}"/>
    <cellStyle name="Normal 4 2 4 4 5 5" xfId="19071" xr:uid="{7D526836-3B0B-43C4-8258-D2B0B5CB945E}"/>
    <cellStyle name="Normal 4 2 4 4 5 6" xfId="27518" xr:uid="{28FFCE1A-0B0F-452E-BF42-2C4AB74C4C00}"/>
    <cellStyle name="Normal 4 2 4 4 6" xfId="2521" xr:uid="{00000000-0005-0000-0000-0000B6130000}"/>
    <cellStyle name="Normal 4 2 4 4 6 2" xfId="6804" xr:uid="{00000000-0005-0000-0000-0000B7130000}"/>
    <cellStyle name="Normal 4 2 4 4 6 2 2" xfId="15254" xr:uid="{295F9049-2B2A-4FA5-9FAB-27BBC3068591}"/>
    <cellStyle name="Normal 4 2 4 4 6 2 3" xfId="23701" xr:uid="{CE135B94-02D7-4ABC-8AD5-2C15A3649338}"/>
    <cellStyle name="Normal 4 2 4 4 6 2 4" xfId="32148" xr:uid="{C96D8661-CD0F-4729-BA0D-15916327C767}"/>
    <cellStyle name="Normal 4 2 4 4 6 3" xfId="11036" xr:uid="{9E3D49D9-1D3F-4EA1-B78C-4553B406C3C2}"/>
    <cellStyle name="Normal 4 2 4 4 6 4" xfId="19484" xr:uid="{4BE13E9A-D712-4837-AF93-2D10ABA58939}"/>
    <cellStyle name="Normal 4 2 4 4 6 5" xfId="27931" xr:uid="{8CB49A6D-A826-4777-BEDC-0CFE75CA0DDC}"/>
    <cellStyle name="Normal 4 2 4 4 7" xfId="4739" xr:uid="{00000000-0005-0000-0000-0000B8130000}"/>
    <cellStyle name="Normal 4 2 4 4 7 2" xfId="13189" xr:uid="{5CE80E1D-F7E9-4B1E-B19E-FA4A030EF3B7}"/>
    <cellStyle name="Normal 4 2 4 4 7 3" xfId="21636" xr:uid="{393D88EE-5563-41C3-AAF1-D96AC0DFEBE8}"/>
    <cellStyle name="Normal 4 2 4 4 7 4" xfId="30083" xr:uid="{5A3B49A4-3DB5-4152-86E2-6C94227E1843}"/>
    <cellStyle name="Normal 4 2 4 4 8" xfId="8971" xr:uid="{7E44D375-1468-4EF7-9283-6504EF31F3E6}"/>
    <cellStyle name="Normal 4 2 4 4 9" xfId="17419" xr:uid="{FDF917AA-2C92-42E6-B2BE-7C106514EB4C}"/>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06BF2520-E8D7-4458-A9D7-06053C6AEA11}"/>
    <cellStyle name="Normal 4 2 4 5 2 2 3" xfId="24187" xr:uid="{ECCE512B-64C3-4050-AE4A-52362F48A269}"/>
    <cellStyle name="Normal 4 2 4 5 2 2 4" xfId="32634" xr:uid="{D62E7340-09C6-43D5-8D73-1D4DFB8F1B91}"/>
    <cellStyle name="Normal 4 2 4 5 2 3" xfId="11522" xr:uid="{304CED88-F69B-47F5-9912-BF803D039DFA}"/>
    <cellStyle name="Normal 4 2 4 5 2 4" xfId="19970" xr:uid="{48A852D1-54F5-4F1E-A199-D93A4120DE31}"/>
    <cellStyle name="Normal 4 2 4 5 2 5" xfId="28417" xr:uid="{6C651524-2712-4600-B674-45F526E4B97E}"/>
    <cellStyle name="Normal 4 2 4 5 3" xfId="5145" xr:uid="{00000000-0005-0000-0000-0000BC130000}"/>
    <cellStyle name="Normal 4 2 4 5 3 2" xfId="13595" xr:uid="{E83B8EB0-1ABC-40E3-916C-9DB2778F4F93}"/>
    <cellStyle name="Normal 4 2 4 5 3 3" xfId="22042" xr:uid="{35405277-D509-47C3-AE04-27462A5AF71C}"/>
    <cellStyle name="Normal 4 2 4 5 3 4" xfId="30489" xr:uid="{0C8EFCD7-E6AB-4C48-9DFB-3BA95FBBD7B8}"/>
    <cellStyle name="Normal 4 2 4 5 4" xfId="9377" xr:uid="{FD8ABCCC-8C52-4C6F-AE94-17F9F5E92F0F}"/>
    <cellStyle name="Normal 4 2 4 5 5" xfId="17825" xr:uid="{962387D8-3B8D-44CF-B682-F7EA9A7E51CF}"/>
    <cellStyle name="Normal 4 2 4 5 6" xfId="26272" xr:uid="{5EE16358-2420-44DE-B441-FE40BE60B283}"/>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2133068F-97ED-488B-8624-25FABB6EF54F}"/>
    <cellStyle name="Normal 4 2 4 6 2 2 3" xfId="24600" xr:uid="{CB3D9C33-ABD3-4174-BC6E-EB4A5B4944A5}"/>
    <cellStyle name="Normal 4 2 4 6 2 2 4" xfId="33047" xr:uid="{23D953A3-76E6-4AFF-BA5E-725A9F7B9500}"/>
    <cellStyle name="Normal 4 2 4 6 2 3" xfId="11935" xr:uid="{EECFE521-6373-42B4-8C79-F14DD32C7014}"/>
    <cellStyle name="Normal 4 2 4 6 2 4" xfId="20383" xr:uid="{D2FB661B-9D77-44FE-A5D7-B75409092BAC}"/>
    <cellStyle name="Normal 4 2 4 6 2 5" xfId="28830" xr:uid="{EB33BE37-3AD6-4837-AAF6-E55934E0ED71}"/>
    <cellStyle name="Normal 4 2 4 6 3" xfId="5558" xr:uid="{00000000-0005-0000-0000-0000C0130000}"/>
    <cellStyle name="Normal 4 2 4 6 3 2" xfId="14008" xr:uid="{89602738-496C-4711-ADF1-B11270020086}"/>
    <cellStyle name="Normal 4 2 4 6 3 3" xfId="22455" xr:uid="{80912F6B-30F3-4A07-9C7E-B18BF4FFAD2C}"/>
    <cellStyle name="Normal 4 2 4 6 3 4" xfId="30902" xr:uid="{DD091A04-2BCC-4682-A944-728C994331DB}"/>
    <cellStyle name="Normal 4 2 4 6 4" xfId="9790" xr:uid="{4161ACB7-17B9-47B0-B1BC-1604F528F778}"/>
    <cellStyle name="Normal 4 2 4 6 5" xfId="18238" xr:uid="{9EC1A923-155C-426B-9DE8-A895C70C3C36}"/>
    <cellStyle name="Normal 4 2 4 6 6" xfId="26685" xr:uid="{C9E13766-E168-4D3F-8A10-5C9021C0CBDC}"/>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A8351E7C-65F1-44AD-A7D5-575E03B3E710}"/>
    <cellStyle name="Normal 4 2 4 7 2 2 3" xfId="25013" xr:uid="{ECC187A0-B2A3-455B-B480-38EFAECD0B1C}"/>
    <cellStyle name="Normal 4 2 4 7 2 2 4" xfId="33460" xr:uid="{1B490FFA-1ACC-48B7-9891-9E3823A29749}"/>
    <cellStyle name="Normal 4 2 4 7 2 3" xfId="12348" xr:uid="{C933DB75-E44F-4CC8-9B22-D2EA78720954}"/>
    <cellStyle name="Normal 4 2 4 7 2 4" xfId="20796" xr:uid="{5E1D5830-EBCE-459F-B9DE-333606262226}"/>
    <cellStyle name="Normal 4 2 4 7 2 5" xfId="29243" xr:uid="{85D95265-A65A-40A7-896A-67377D7B85CE}"/>
    <cellStyle name="Normal 4 2 4 7 3" xfId="5971" xr:uid="{00000000-0005-0000-0000-0000C4130000}"/>
    <cellStyle name="Normal 4 2 4 7 3 2" xfId="14421" xr:uid="{300E32C6-6860-45EA-A601-9A30D39EFD9E}"/>
    <cellStyle name="Normal 4 2 4 7 3 3" xfId="22868" xr:uid="{2D5DCFFC-222E-4979-85FD-F689DF60B846}"/>
    <cellStyle name="Normal 4 2 4 7 3 4" xfId="31315" xr:uid="{F9263F09-6201-41D4-8A6F-A2EC648B5278}"/>
    <cellStyle name="Normal 4 2 4 7 4" xfId="10203" xr:uid="{311E79EB-72A8-4177-A974-D087F01DFDCE}"/>
    <cellStyle name="Normal 4 2 4 7 5" xfId="18651" xr:uid="{7A481AD9-8704-45B2-9F2F-75193EC2C530}"/>
    <cellStyle name="Normal 4 2 4 7 6" xfId="27098" xr:uid="{803084BC-0271-4A75-92B1-596C8381F6D5}"/>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59AF12A4-4F53-4808-A374-92196E5280CE}"/>
    <cellStyle name="Normal 4 2 4 8 2 2 3" xfId="25426" xr:uid="{86A2F11D-5CA9-424B-8C08-6D178698ED3B}"/>
    <cellStyle name="Normal 4 2 4 8 2 2 4" xfId="33873" xr:uid="{4463AEDD-DF6B-4AEC-8E44-D84E0428F81A}"/>
    <cellStyle name="Normal 4 2 4 8 2 3" xfId="12761" xr:uid="{28E1E9FD-C23E-4D33-9176-502D98F2293F}"/>
    <cellStyle name="Normal 4 2 4 8 2 4" xfId="21209" xr:uid="{F67E7CA3-3CD0-4269-A270-8E27B0D28777}"/>
    <cellStyle name="Normal 4 2 4 8 2 5" xfId="29656" xr:uid="{7160A867-BBC9-475C-8460-3ED7607E5CCA}"/>
    <cellStyle name="Normal 4 2 4 8 3" xfId="6384" xr:uid="{00000000-0005-0000-0000-0000C8130000}"/>
    <cellStyle name="Normal 4 2 4 8 3 2" xfId="14834" xr:uid="{75580E75-E8EF-4EC3-BAB0-D366CEC02004}"/>
    <cellStyle name="Normal 4 2 4 8 3 3" xfId="23281" xr:uid="{A90357BC-04E6-4CFE-9BDB-63F33D4633E3}"/>
    <cellStyle name="Normal 4 2 4 8 3 4" xfId="31728" xr:uid="{3A39478F-E0AC-4AF5-B1A1-F4FD8659A0F5}"/>
    <cellStyle name="Normal 4 2 4 8 4" xfId="10616" xr:uid="{0F1564B4-2234-4A40-ACFC-11FAC94030A3}"/>
    <cellStyle name="Normal 4 2 4 8 5" xfId="19064" xr:uid="{EA7B5421-30E9-46DF-863C-C83BA3E20D84}"/>
    <cellStyle name="Normal 4 2 4 8 6" xfId="27511" xr:uid="{E7BA5C97-404C-479F-96C1-7DA6D392BBD3}"/>
    <cellStyle name="Normal 4 2 4 9" xfId="2514" xr:uid="{00000000-0005-0000-0000-0000C9130000}"/>
    <cellStyle name="Normal 4 2 4 9 2" xfId="6797" xr:uid="{00000000-0005-0000-0000-0000CA130000}"/>
    <cellStyle name="Normal 4 2 4 9 2 2" xfId="15247" xr:uid="{7F588C5B-71B9-4257-A849-65125A8BF630}"/>
    <cellStyle name="Normal 4 2 4 9 2 3" xfId="23694" xr:uid="{3FF5B011-87FC-44C6-9137-EA8479B423F8}"/>
    <cellStyle name="Normal 4 2 4 9 2 4" xfId="32141" xr:uid="{0A8A77BF-C371-4950-B790-4DE4FC331510}"/>
    <cellStyle name="Normal 4 2 4 9 3" xfId="11029" xr:uid="{BEE141C5-8390-405A-876C-D4C0B8A9C70A}"/>
    <cellStyle name="Normal 4 2 4 9 4" xfId="19477" xr:uid="{8DAB3260-1EF2-4A9D-9814-E8A61EF8AC47}"/>
    <cellStyle name="Normal 4 2 4 9 5" xfId="27924" xr:uid="{C8D042C0-F670-4599-9355-1130C904B53C}"/>
    <cellStyle name="Normal 4 2 5" xfId="363" xr:uid="{00000000-0005-0000-0000-0000CB130000}"/>
    <cellStyle name="Normal 4 2 5 10" xfId="17420" xr:uid="{0BDF8DB2-DD3D-4A57-A700-B5ADD086A54E}"/>
    <cellStyle name="Normal 4 2 5 11" xfId="25867" xr:uid="{E5118F16-D7C6-40CF-8DC8-3134E9CD3EF7}"/>
    <cellStyle name="Normal 4 2 5 2" xfId="364" xr:uid="{00000000-0005-0000-0000-0000CC130000}"/>
    <cellStyle name="Normal 4 2 5 2 10" xfId="25868" xr:uid="{87372D96-0125-4BE6-8132-8EB3991BB093}"/>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CF2280C5-F55B-4F65-A73C-258E7CA5F0A8}"/>
    <cellStyle name="Normal 4 2 5 2 2 2 2 3" xfId="24196" xr:uid="{6543AB58-A715-44D4-BE1D-41C7753B5DC1}"/>
    <cellStyle name="Normal 4 2 5 2 2 2 2 4" xfId="32643" xr:uid="{9A88FBE4-96BF-4E41-AA61-0144D1E7D944}"/>
    <cellStyle name="Normal 4 2 5 2 2 2 3" xfId="11531" xr:uid="{6473DDE6-3456-435F-91B6-C856BB330CE7}"/>
    <cellStyle name="Normal 4 2 5 2 2 2 4" xfId="19979" xr:uid="{065870CF-FAEE-473D-B868-2AE60A01544D}"/>
    <cellStyle name="Normal 4 2 5 2 2 2 5" xfId="28426" xr:uid="{3085A64F-0B38-4616-BDEE-D897AC71CF55}"/>
    <cellStyle name="Normal 4 2 5 2 2 3" xfId="5154" xr:uid="{00000000-0005-0000-0000-0000D0130000}"/>
    <cellStyle name="Normal 4 2 5 2 2 3 2" xfId="13604" xr:uid="{45862A43-1970-4E9C-B69D-1C701FE64642}"/>
    <cellStyle name="Normal 4 2 5 2 2 3 3" xfId="22051" xr:uid="{9D0A6C1B-85E9-4C9B-A80E-EAD80FB963F9}"/>
    <cellStyle name="Normal 4 2 5 2 2 3 4" xfId="30498" xr:uid="{1D73150C-7790-49D5-B540-24FF6C4A085C}"/>
    <cellStyle name="Normal 4 2 5 2 2 4" xfId="9386" xr:uid="{D761F5CB-5C77-462D-92ED-5EB31F24048C}"/>
    <cellStyle name="Normal 4 2 5 2 2 5" xfId="17834" xr:uid="{E1C5B4CA-19B5-4CCE-B797-58CC9B36A529}"/>
    <cellStyle name="Normal 4 2 5 2 2 6" xfId="26281" xr:uid="{F686F65F-29B2-43CB-B217-5B265F4F4509}"/>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81280648-ADDE-4CE8-9C5E-C20603B751BA}"/>
    <cellStyle name="Normal 4 2 5 2 3 2 2 3" xfId="24609" xr:uid="{38FF4775-22F7-47EA-857C-E02BD1EAD2E9}"/>
    <cellStyle name="Normal 4 2 5 2 3 2 2 4" xfId="33056" xr:uid="{2039D4FF-3965-45B5-8F4B-7F4F392BC4FD}"/>
    <cellStyle name="Normal 4 2 5 2 3 2 3" xfId="11944" xr:uid="{B56061DD-779D-4137-907C-ACDDE09A6577}"/>
    <cellStyle name="Normal 4 2 5 2 3 2 4" xfId="20392" xr:uid="{4C54A223-C076-4159-B0EA-34E3CC63A44F}"/>
    <cellStyle name="Normal 4 2 5 2 3 2 5" xfId="28839" xr:uid="{10B11CF6-4304-4539-B65A-96842C6889A5}"/>
    <cellStyle name="Normal 4 2 5 2 3 3" xfId="5567" xr:uid="{00000000-0005-0000-0000-0000D4130000}"/>
    <cellStyle name="Normal 4 2 5 2 3 3 2" xfId="14017" xr:uid="{673F1F93-3CC6-4E96-9C33-3D0DF0A5B5C6}"/>
    <cellStyle name="Normal 4 2 5 2 3 3 3" xfId="22464" xr:uid="{7CF529C1-36F0-4029-81BE-922E63631929}"/>
    <cellStyle name="Normal 4 2 5 2 3 3 4" xfId="30911" xr:uid="{E8B85C67-73F4-40F2-91E5-34BCC5C1EFBA}"/>
    <cellStyle name="Normal 4 2 5 2 3 4" xfId="9799" xr:uid="{AD1D5F14-70B1-4167-8C43-F64CD733F26C}"/>
    <cellStyle name="Normal 4 2 5 2 3 5" xfId="18247" xr:uid="{8BAD77C1-EBE6-43AE-B742-21C27506F71F}"/>
    <cellStyle name="Normal 4 2 5 2 3 6" xfId="26694" xr:uid="{BA4C7DE9-179E-4ECA-B9EE-330EC792D66C}"/>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AEF551DB-6C57-47B4-9E3E-6527DE0B7581}"/>
    <cellStyle name="Normal 4 2 5 2 4 2 2 3" xfId="25022" xr:uid="{B1F28D95-2CBE-48D5-B8F3-1DD166E15160}"/>
    <cellStyle name="Normal 4 2 5 2 4 2 2 4" xfId="33469" xr:uid="{4B482654-DEFC-4109-B1ED-48EEC9B1DCF5}"/>
    <cellStyle name="Normal 4 2 5 2 4 2 3" xfId="12357" xr:uid="{3A8702D7-6BCB-4DCB-97A5-75E6F10EA046}"/>
    <cellStyle name="Normal 4 2 5 2 4 2 4" xfId="20805" xr:uid="{B6941E38-8D5E-4145-958F-19EFF555EFE8}"/>
    <cellStyle name="Normal 4 2 5 2 4 2 5" xfId="29252" xr:uid="{B81523F8-850D-45C7-AD3E-B69DB565D349}"/>
    <cellStyle name="Normal 4 2 5 2 4 3" xfId="5980" xr:uid="{00000000-0005-0000-0000-0000D8130000}"/>
    <cellStyle name="Normal 4 2 5 2 4 3 2" xfId="14430" xr:uid="{1E79D097-DBB5-4297-868F-F930A638C8C9}"/>
    <cellStyle name="Normal 4 2 5 2 4 3 3" xfId="22877" xr:uid="{80A8E532-365E-46B9-A54E-12A8103EE7DD}"/>
    <cellStyle name="Normal 4 2 5 2 4 3 4" xfId="31324" xr:uid="{006BC157-0085-4A70-94EC-DB9EF43493DD}"/>
    <cellStyle name="Normal 4 2 5 2 4 4" xfId="10212" xr:uid="{40A9CC80-8A90-429C-85E8-283C0215FB58}"/>
    <cellStyle name="Normal 4 2 5 2 4 5" xfId="18660" xr:uid="{CD932941-1160-419A-A01E-4618416AB235}"/>
    <cellStyle name="Normal 4 2 5 2 4 6" xfId="27107" xr:uid="{A6C0C04A-9D06-459A-9A98-7A2C212BBD01}"/>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D07125B9-994A-42D0-98E2-542D0C6F568E}"/>
    <cellStyle name="Normal 4 2 5 2 5 2 2 3" xfId="25435" xr:uid="{169C7D05-4844-49AB-903D-3BA607C23C77}"/>
    <cellStyle name="Normal 4 2 5 2 5 2 2 4" xfId="33882" xr:uid="{CED8082C-6915-47A6-95AF-FD78D8379877}"/>
    <cellStyle name="Normal 4 2 5 2 5 2 3" xfId="12770" xr:uid="{3CB76B43-07F1-4B53-8468-BE0203525924}"/>
    <cellStyle name="Normal 4 2 5 2 5 2 4" xfId="21218" xr:uid="{A10BB8C0-5ADD-4B48-BADC-37C77F5C3B18}"/>
    <cellStyle name="Normal 4 2 5 2 5 2 5" xfId="29665" xr:uid="{63AF84AF-5FEB-4379-8EDB-6B15D91C2B0E}"/>
    <cellStyle name="Normal 4 2 5 2 5 3" xfId="6393" xr:uid="{00000000-0005-0000-0000-0000DC130000}"/>
    <cellStyle name="Normal 4 2 5 2 5 3 2" xfId="14843" xr:uid="{D6FC044C-E5F9-4840-A421-DBBAFEE680AD}"/>
    <cellStyle name="Normal 4 2 5 2 5 3 3" xfId="23290" xr:uid="{E2B21878-EB70-43F7-8E6A-7FD4B73B2A8A}"/>
    <cellStyle name="Normal 4 2 5 2 5 3 4" xfId="31737" xr:uid="{DE41CF58-BCEE-459F-91F5-6A5F64DA96D0}"/>
    <cellStyle name="Normal 4 2 5 2 5 4" xfId="10625" xr:uid="{2D749205-2C65-4B54-813B-175622C13398}"/>
    <cellStyle name="Normal 4 2 5 2 5 5" xfId="19073" xr:uid="{8DAC7D12-924E-4AEE-B716-290FA54094CE}"/>
    <cellStyle name="Normal 4 2 5 2 5 6" xfId="27520" xr:uid="{914B204C-6F5B-4CDC-B327-7C9031B99C20}"/>
    <cellStyle name="Normal 4 2 5 2 6" xfId="2523" xr:uid="{00000000-0005-0000-0000-0000DD130000}"/>
    <cellStyle name="Normal 4 2 5 2 6 2" xfId="6806" xr:uid="{00000000-0005-0000-0000-0000DE130000}"/>
    <cellStyle name="Normal 4 2 5 2 6 2 2" xfId="15256" xr:uid="{1F23441A-4BA2-40F2-A3FA-F745D28C5935}"/>
    <cellStyle name="Normal 4 2 5 2 6 2 3" xfId="23703" xr:uid="{0218DE1F-8638-4D80-A4D4-A99E3CAF5ED7}"/>
    <cellStyle name="Normal 4 2 5 2 6 2 4" xfId="32150" xr:uid="{1FECEC01-4EE2-4791-82A2-1358311569BB}"/>
    <cellStyle name="Normal 4 2 5 2 6 3" xfId="11038" xr:uid="{66B1B1B1-35D7-4EF7-BF75-1FBBA0F6E556}"/>
    <cellStyle name="Normal 4 2 5 2 6 4" xfId="19486" xr:uid="{D47B2714-AB59-449E-947F-201492AB4910}"/>
    <cellStyle name="Normal 4 2 5 2 6 5" xfId="27933" xr:uid="{D9EC0142-17F6-463E-969C-21152E4E0F71}"/>
    <cellStyle name="Normal 4 2 5 2 7" xfId="4741" xr:uid="{00000000-0005-0000-0000-0000DF130000}"/>
    <cellStyle name="Normal 4 2 5 2 7 2" xfId="13191" xr:uid="{91595E3C-63CA-43D0-84C8-2B4BCB32A1E4}"/>
    <cellStyle name="Normal 4 2 5 2 7 3" xfId="21638" xr:uid="{3C8A8616-112C-41FF-8BF6-EACAB7D74677}"/>
    <cellStyle name="Normal 4 2 5 2 7 4" xfId="30085" xr:uid="{009C7624-BBE5-495C-949B-BAF9DBF7DBEA}"/>
    <cellStyle name="Normal 4 2 5 2 8" xfId="8973" xr:uid="{D2DD9C8B-FFCA-416C-8BC6-2588CE0594DB}"/>
    <cellStyle name="Normal 4 2 5 2 9" xfId="17421" xr:uid="{77EEC316-E536-4A09-8B6C-A89791BB0C1B}"/>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5A5CE035-D69B-4D50-9F80-A65447127FC5}"/>
    <cellStyle name="Normal 4 2 5 3 2 2 3" xfId="24195" xr:uid="{0547894E-2557-4B90-A482-DB59986AB158}"/>
    <cellStyle name="Normal 4 2 5 3 2 2 4" xfId="32642" xr:uid="{7BBDB160-A35D-4E0B-9EAE-A33C0A699967}"/>
    <cellStyle name="Normal 4 2 5 3 2 3" xfId="11530" xr:uid="{292F8E03-CB60-4BA9-BBFE-F7EF7CAA5D17}"/>
    <cellStyle name="Normal 4 2 5 3 2 4" xfId="19978" xr:uid="{050A6E98-8E00-4E68-860B-A48077E6F3F7}"/>
    <cellStyle name="Normal 4 2 5 3 2 5" xfId="28425" xr:uid="{6DEFC70D-8177-466F-BCA0-31A68A628A06}"/>
    <cellStyle name="Normal 4 2 5 3 3" xfId="5153" xr:uid="{00000000-0005-0000-0000-0000E3130000}"/>
    <cellStyle name="Normal 4 2 5 3 3 2" xfId="13603" xr:uid="{CACCFCE2-18DE-4A85-98DB-A775252313D8}"/>
    <cellStyle name="Normal 4 2 5 3 3 3" xfId="22050" xr:uid="{5DEF9AED-E265-48D7-AF45-E8F93D56A7F5}"/>
    <cellStyle name="Normal 4 2 5 3 3 4" xfId="30497" xr:uid="{BF2CBEEE-9B0D-41B5-B431-93C94D4FEC36}"/>
    <cellStyle name="Normal 4 2 5 3 4" xfId="9385" xr:uid="{B27D344C-7ADC-45FE-BCBF-E5D6E2D89CDD}"/>
    <cellStyle name="Normal 4 2 5 3 5" xfId="17833" xr:uid="{A5CFA7BE-381E-40E1-8A9F-D4C663AB9486}"/>
    <cellStyle name="Normal 4 2 5 3 6" xfId="26280" xr:uid="{380BBF6A-6EA9-47F6-9003-350F8F09E66A}"/>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0346B3F7-F3D4-4D4D-A67A-1DE3AE1B94BC}"/>
    <cellStyle name="Normal 4 2 5 4 2 2 3" xfId="24608" xr:uid="{F5181837-79FF-4672-9187-BA4660ED5AD7}"/>
    <cellStyle name="Normal 4 2 5 4 2 2 4" xfId="33055" xr:uid="{807C7AF8-BEB5-4547-B932-DA8177A9C0E7}"/>
    <cellStyle name="Normal 4 2 5 4 2 3" xfId="11943" xr:uid="{7B9186F3-74A2-4E0D-A32E-C727294097CC}"/>
    <cellStyle name="Normal 4 2 5 4 2 4" xfId="20391" xr:uid="{268948BB-81A3-4D39-896B-3D7065F7A962}"/>
    <cellStyle name="Normal 4 2 5 4 2 5" xfId="28838" xr:uid="{6BD38D97-6298-4334-AA4F-A01037B57A5E}"/>
    <cellStyle name="Normal 4 2 5 4 3" xfId="5566" xr:uid="{00000000-0005-0000-0000-0000E7130000}"/>
    <cellStyle name="Normal 4 2 5 4 3 2" xfId="14016" xr:uid="{6686476D-4A4C-4687-8DA9-9EFB928BD930}"/>
    <cellStyle name="Normal 4 2 5 4 3 3" xfId="22463" xr:uid="{29D83AE3-A4F5-4650-AB14-81465345733A}"/>
    <cellStyle name="Normal 4 2 5 4 3 4" xfId="30910" xr:uid="{3D8923B9-5525-43F3-B359-0E212AD800E4}"/>
    <cellStyle name="Normal 4 2 5 4 4" xfId="9798" xr:uid="{DA2B5135-CC3F-4F96-B12D-7CAC61713FFE}"/>
    <cellStyle name="Normal 4 2 5 4 5" xfId="18246" xr:uid="{441E6F38-7EBA-484D-A840-DC42ED0324AB}"/>
    <cellStyle name="Normal 4 2 5 4 6" xfId="26693" xr:uid="{DABFE021-14A6-430F-8125-8F2C32998BF8}"/>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31BF9EC7-9164-4DB7-AFF9-9C8B3D14DD83}"/>
    <cellStyle name="Normal 4 2 5 5 2 2 3" xfId="25021" xr:uid="{A4CC88D4-80FF-49F2-8B95-F09BD943D7A7}"/>
    <cellStyle name="Normal 4 2 5 5 2 2 4" xfId="33468" xr:uid="{E4EBB3A2-77AD-4BDD-8AFB-EC91F7A12BE6}"/>
    <cellStyle name="Normal 4 2 5 5 2 3" xfId="12356" xr:uid="{C12A034C-B61B-4244-803C-09DF704F04B8}"/>
    <cellStyle name="Normal 4 2 5 5 2 4" xfId="20804" xr:uid="{E561AC9F-16ED-4B24-9146-17EA96E5FD89}"/>
    <cellStyle name="Normal 4 2 5 5 2 5" xfId="29251" xr:uid="{C9587221-E06F-46A3-B641-7AF2686C3BA2}"/>
    <cellStyle name="Normal 4 2 5 5 3" xfId="5979" xr:uid="{00000000-0005-0000-0000-0000EB130000}"/>
    <cellStyle name="Normal 4 2 5 5 3 2" xfId="14429" xr:uid="{A0BBF6DA-7350-44B3-AF38-B1822CCEDD31}"/>
    <cellStyle name="Normal 4 2 5 5 3 3" xfId="22876" xr:uid="{9B276954-CB36-410E-AD41-ED1E8431D32E}"/>
    <cellStyle name="Normal 4 2 5 5 3 4" xfId="31323" xr:uid="{54384E02-5DF7-4BF6-A8A2-D5316169C490}"/>
    <cellStyle name="Normal 4 2 5 5 4" xfId="10211" xr:uid="{8F0C4D21-B2E6-4107-A105-9902C95B1E00}"/>
    <cellStyle name="Normal 4 2 5 5 5" xfId="18659" xr:uid="{249DB264-B917-4804-8795-DF150495D98A}"/>
    <cellStyle name="Normal 4 2 5 5 6" xfId="27106" xr:uid="{CF1825CD-95C8-4697-B4B8-976C4761C073}"/>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0E99D5F3-A26F-49E0-8A23-AE533F774283}"/>
    <cellStyle name="Normal 4 2 5 6 2 2 3" xfId="25434" xr:uid="{0A432F74-1CDA-4092-9982-C60667D9BDC0}"/>
    <cellStyle name="Normal 4 2 5 6 2 2 4" xfId="33881" xr:uid="{22D2EA70-8C69-48D5-A665-27A05D61AC6A}"/>
    <cellStyle name="Normal 4 2 5 6 2 3" xfId="12769" xr:uid="{F0AD73A1-6088-4699-9D7D-7615FE8EB4A5}"/>
    <cellStyle name="Normal 4 2 5 6 2 4" xfId="21217" xr:uid="{6B9F768E-9256-4AD6-87C5-BDB023916CAE}"/>
    <cellStyle name="Normal 4 2 5 6 2 5" xfId="29664" xr:uid="{6FEAE29B-E607-40C7-A034-55330CA8ADB6}"/>
    <cellStyle name="Normal 4 2 5 6 3" xfId="6392" xr:uid="{00000000-0005-0000-0000-0000EF130000}"/>
    <cellStyle name="Normal 4 2 5 6 3 2" xfId="14842" xr:uid="{57041B2D-F57E-436C-9B3A-60082A67B299}"/>
    <cellStyle name="Normal 4 2 5 6 3 3" xfId="23289" xr:uid="{E4B2C16F-6E52-4E5F-B48C-7F90F0CDBC43}"/>
    <cellStyle name="Normal 4 2 5 6 3 4" xfId="31736" xr:uid="{D588A724-D91A-4EC5-88E2-6C15F079910B}"/>
    <cellStyle name="Normal 4 2 5 6 4" xfId="10624" xr:uid="{E76476EA-F5BB-4F1C-B1C4-F6B9417B3AFA}"/>
    <cellStyle name="Normal 4 2 5 6 5" xfId="19072" xr:uid="{C112A94B-A4B3-4346-AB28-D11BF836417A}"/>
    <cellStyle name="Normal 4 2 5 6 6" xfId="27519" xr:uid="{A739A148-ACBC-4554-BCB8-A07749A8DB81}"/>
    <cellStyle name="Normal 4 2 5 7" xfId="2522" xr:uid="{00000000-0005-0000-0000-0000F0130000}"/>
    <cellStyle name="Normal 4 2 5 7 2" xfId="6805" xr:uid="{00000000-0005-0000-0000-0000F1130000}"/>
    <cellStyle name="Normal 4 2 5 7 2 2" xfId="15255" xr:uid="{99245504-B630-4F33-85D5-CD73A67C148A}"/>
    <cellStyle name="Normal 4 2 5 7 2 3" xfId="23702" xr:uid="{48B494E2-8C91-4BDA-8286-BD4667066340}"/>
    <cellStyle name="Normal 4 2 5 7 2 4" xfId="32149" xr:uid="{E41DF76C-A372-4463-8B65-5325624B6917}"/>
    <cellStyle name="Normal 4 2 5 7 3" xfId="11037" xr:uid="{B212FB34-2206-431D-BFE9-20C4A3451170}"/>
    <cellStyle name="Normal 4 2 5 7 4" xfId="19485" xr:uid="{9D50F283-2816-406D-9D1C-9A71C6E9844A}"/>
    <cellStyle name="Normal 4 2 5 7 5" xfId="27932" xr:uid="{A95A415C-0169-41AE-8566-1EAFDECD5753}"/>
    <cellStyle name="Normal 4 2 5 8" xfId="4740" xr:uid="{00000000-0005-0000-0000-0000F2130000}"/>
    <cellStyle name="Normal 4 2 5 8 2" xfId="13190" xr:uid="{95817173-86C6-48F4-ACB3-E7F73A50CB88}"/>
    <cellStyle name="Normal 4 2 5 8 3" xfId="21637" xr:uid="{C62D8116-5E6A-4FDB-AF40-54D45057B39B}"/>
    <cellStyle name="Normal 4 2 5 8 4" xfId="30084" xr:uid="{53BAC8D4-746A-485B-81DF-0F3551598627}"/>
    <cellStyle name="Normal 4 2 5 9" xfId="8972" xr:uid="{4F4557EE-9543-4FD9-BAF8-E4ABFD75C889}"/>
    <cellStyle name="Normal 4 2 6" xfId="365" xr:uid="{00000000-0005-0000-0000-0000F3130000}"/>
    <cellStyle name="Normal 4 2 6 10" xfId="25869" xr:uid="{790889EA-53BA-4E80-8E74-E3887A851BE5}"/>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4BE0CAD0-59C0-4942-A972-2F0F7D73E69D}"/>
    <cellStyle name="Normal 4 2 6 2 2 2 3" xfId="24197" xr:uid="{84C24B17-AE5D-4ABD-BBF8-A6A05DB82697}"/>
    <cellStyle name="Normal 4 2 6 2 2 2 4" xfId="32644" xr:uid="{B3EC3F69-A543-4A38-95B5-90DB41669096}"/>
    <cellStyle name="Normal 4 2 6 2 2 3" xfId="11532" xr:uid="{6690B553-7DA3-4AF5-A814-B76040AD473B}"/>
    <cellStyle name="Normal 4 2 6 2 2 4" xfId="19980" xr:uid="{78D736BD-BBF9-4588-9AAC-C9700040125C}"/>
    <cellStyle name="Normal 4 2 6 2 2 5" xfId="28427" xr:uid="{DBF79C68-B56B-4E07-B9FC-756DAD0119DA}"/>
    <cellStyle name="Normal 4 2 6 2 3" xfId="5155" xr:uid="{00000000-0005-0000-0000-0000F7130000}"/>
    <cellStyle name="Normal 4 2 6 2 3 2" xfId="13605" xr:uid="{5819DB0E-B2E0-419D-AE21-95018011CA63}"/>
    <cellStyle name="Normal 4 2 6 2 3 3" xfId="22052" xr:uid="{054610C9-6490-4608-B5DB-116E9A5F94AA}"/>
    <cellStyle name="Normal 4 2 6 2 3 4" xfId="30499" xr:uid="{F267A616-91EA-4F04-84B0-CB9CDAA3C6A3}"/>
    <cellStyle name="Normal 4 2 6 2 4" xfId="9387" xr:uid="{0C76C7A7-C0E3-446A-B6EA-D69886869F17}"/>
    <cellStyle name="Normal 4 2 6 2 5" xfId="17835" xr:uid="{74CD65B6-E975-4646-A452-A55F2DF4F263}"/>
    <cellStyle name="Normal 4 2 6 2 6" xfId="26282" xr:uid="{E145ABA6-535E-476A-B1BA-521869622E96}"/>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19172776-7BCD-450D-92A5-F95B656DC2B8}"/>
    <cellStyle name="Normal 4 2 6 3 2 2 3" xfId="24610" xr:uid="{7617C752-2D4A-445F-9DA4-C98335915D85}"/>
    <cellStyle name="Normal 4 2 6 3 2 2 4" xfId="33057" xr:uid="{AD9B9144-3D79-4936-9712-1C2D1A790B8C}"/>
    <cellStyle name="Normal 4 2 6 3 2 3" xfId="11945" xr:uid="{A0193D15-B33C-4FF6-9A42-40B6B3A95983}"/>
    <cellStyle name="Normal 4 2 6 3 2 4" xfId="20393" xr:uid="{33635FF7-50A4-427C-9EF7-997663AA22E8}"/>
    <cellStyle name="Normal 4 2 6 3 2 5" xfId="28840" xr:uid="{18131DA0-F916-432C-92E9-AFE38E364C1D}"/>
    <cellStyle name="Normal 4 2 6 3 3" xfId="5568" xr:uid="{00000000-0005-0000-0000-0000FB130000}"/>
    <cellStyle name="Normal 4 2 6 3 3 2" xfId="14018" xr:uid="{2B8AE620-205A-4400-8A9A-90E3BB71FEF4}"/>
    <cellStyle name="Normal 4 2 6 3 3 3" xfId="22465" xr:uid="{5FACD105-BF0E-47CE-B8D7-145FE8C2D920}"/>
    <cellStyle name="Normal 4 2 6 3 3 4" xfId="30912" xr:uid="{7D91FF7D-66EF-48D5-924F-4497ECA8A46C}"/>
    <cellStyle name="Normal 4 2 6 3 4" xfId="9800" xr:uid="{CF3547B8-99EA-4092-A495-BBDD8C736F8F}"/>
    <cellStyle name="Normal 4 2 6 3 5" xfId="18248" xr:uid="{7A63643E-6F94-4214-835D-C3A761D4CE62}"/>
    <cellStyle name="Normal 4 2 6 3 6" xfId="26695" xr:uid="{765D1959-ACA7-4827-A112-4B952BDEE30C}"/>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E7899AA9-F9A7-4B32-ADE0-6841CDAD447D}"/>
    <cellStyle name="Normal 4 2 6 4 2 2 3" xfId="25023" xr:uid="{E3DCD86A-F303-4AA0-836A-F815E72A8234}"/>
    <cellStyle name="Normal 4 2 6 4 2 2 4" xfId="33470" xr:uid="{338F5CA9-95C8-44C2-9D18-D9F938D0A4E5}"/>
    <cellStyle name="Normal 4 2 6 4 2 3" xfId="12358" xr:uid="{55C39D74-7970-4C8C-B429-53353ABF0DE0}"/>
    <cellStyle name="Normal 4 2 6 4 2 4" xfId="20806" xr:uid="{E7EE151D-3EB1-4517-B04B-B0E572B1808C}"/>
    <cellStyle name="Normal 4 2 6 4 2 5" xfId="29253" xr:uid="{0A46AC04-E982-4E91-9871-D1C10941D8DB}"/>
    <cellStyle name="Normal 4 2 6 4 3" xfId="5981" xr:uid="{00000000-0005-0000-0000-0000FF130000}"/>
    <cellStyle name="Normal 4 2 6 4 3 2" xfId="14431" xr:uid="{A996106A-1560-457F-9483-763A4D041297}"/>
    <cellStyle name="Normal 4 2 6 4 3 3" xfId="22878" xr:uid="{093CA5CC-33ED-42D1-9AFE-39DAD29CF3DA}"/>
    <cellStyle name="Normal 4 2 6 4 3 4" xfId="31325" xr:uid="{EA5ED4B1-B931-4EFA-A7E4-88AD52616ADA}"/>
    <cellStyle name="Normal 4 2 6 4 4" xfId="10213" xr:uid="{D990E804-93E8-4FC0-9C46-117ECB676E70}"/>
    <cellStyle name="Normal 4 2 6 4 5" xfId="18661" xr:uid="{00C08EE4-0A7F-414F-A382-E3F662718669}"/>
    <cellStyle name="Normal 4 2 6 4 6" xfId="27108" xr:uid="{65FAA837-3C3F-478D-9D80-9D145D27EFBB}"/>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76A29081-4509-4F90-890F-661FB91EC48F}"/>
    <cellStyle name="Normal 4 2 6 5 2 2 3" xfId="25436" xr:uid="{D5AFD708-BD4C-45D4-A513-54D7F97E228C}"/>
    <cellStyle name="Normal 4 2 6 5 2 2 4" xfId="33883" xr:uid="{259338B6-FE54-42AB-B6E2-0BABDFC09D83}"/>
    <cellStyle name="Normal 4 2 6 5 2 3" xfId="12771" xr:uid="{5080187A-B2E2-4A93-A696-16E1B310FD6A}"/>
    <cellStyle name="Normal 4 2 6 5 2 4" xfId="21219" xr:uid="{CC90A0F7-0842-4736-B059-6CDDFB793B2E}"/>
    <cellStyle name="Normal 4 2 6 5 2 5" xfId="29666" xr:uid="{3EADB8B2-E519-414A-A21F-4E34AE498AC6}"/>
    <cellStyle name="Normal 4 2 6 5 3" xfId="6394" xr:uid="{00000000-0005-0000-0000-000003140000}"/>
    <cellStyle name="Normal 4 2 6 5 3 2" xfId="14844" xr:uid="{5ADB716E-1360-4D9A-BCE8-EE94BECE0935}"/>
    <cellStyle name="Normal 4 2 6 5 3 3" xfId="23291" xr:uid="{1F9DF917-14FB-48C2-A268-ED0E3E90D0E5}"/>
    <cellStyle name="Normal 4 2 6 5 3 4" xfId="31738" xr:uid="{5E1CE9E8-58F8-4342-B9D5-20A1391FE15B}"/>
    <cellStyle name="Normal 4 2 6 5 4" xfId="10626" xr:uid="{9DCF6232-0229-4CA8-A145-07C70441A9A9}"/>
    <cellStyle name="Normal 4 2 6 5 5" xfId="19074" xr:uid="{DA90BF29-0027-4FB5-9A55-F08F0510065A}"/>
    <cellStyle name="Normal 4 2 6 5 6" xfId="27521" xr:uid="{8F95B29E-A521-412D-9CDA-E93FCA8C9E7E}"/>
    <cellStyle name="Normal 4 2 6 6" xfId="2524" xr:uid="{00000000-0005-0000-0000-000004140000}"/>
    <cellStyle name="Normal 4 2 6 6 2" xfId="6807" xr:uid="{00000000-0005-0000-0000-000005140000}"/>
    <cellStyle name="Normal 4 2 6 6 2 2" xfId="15257" xr:uid="{8D2F8B89-83F3-4964-9133-2D13E8B2F102}"/>
    <cellStyle name="Normal 4 2 6 6 2 3" xfId="23704" xr:uid="{DFD52896-22C9-4ED4-ACD2-926E34F1EB2D}"/>
    <cellStyle name="Normal 4 2 6 6 2 4" xfId="32151" xr:uid="{031EE246-C7AD-46F7-8B0A-1CE08CF19AF6}"/>
    <cellStyle name="Normal 4 2 6 6 3" xfId="11039" xr:uid="{6A7C7AF0-42BD-405E-960A-C28259ECBBBB}"/>
    <cellStyle name="Normal 4 2 6 6 4" xfId="19487" xr:uid="{CADEC0AF-7E78-4062-B97F-D1BE8A6B567A}"/>
    <cellStyle name="Normal 4 2 6 6 5" xfId="27934" xr:uid="{9D365918-352F-4F44-9AED-3CCFB477C00B}"/>
    <cellStyle name="Normal 4 2 6 7" xfId="4742" xr:uid="{00000000-0005-0000-0000-000006140000}"/>
    <cellStyle name="Normal 4 2 6 7 2" xfId="13192" xr:uid="{D48D1560-A341-48DC-8104-A18A389D40A6}"/>
    <cellStyle name="Normal 4 2 6 7 3" xfId="21639" xr:uid="{DAF84B5C-A48C-4E4D-84E0-6A6ED1AAE956}"/>
    <cellStyle name="Normal 4 2 6 7 4" xfId="30086" xr:uid="{B2DD964B-03AB-4B4D-AD4F-74F5672AF643}"/>
    <cellStyle name="Normal 4 2 6 8" xfId="8974" xr:uid="{C8B2A888-5B3C-48EB-835E-8F348A727535}"/>
    <cellStyle name="Normal 4 2 6 9" xfId="17422" xr:uid="{A3583965-33CB-4F3B-AB7A-43BCF66AA69D}"/>
    <cellStyle name="Normal 4 3" xfId="366" xr:uid="{00000000-0005-0000-0000-000007140000}"/>
    <cellStyle name="Normal 4 3 10" xfId="8975" xr:uid="{D23B6DEC-BE3B-47CA-B374-95FD07C86920}"/>
    <cellStyle name="Normal 4 3 11" xfId="17423" xr:uid="{3A4DBDAB-1F8C-4506-8AF3-C58DFD2F5F57}"/>
    <cellStyle name="Normal 4 3 12" xfId="25870" xr:uid="{03D5D85B-D63F-420D-8196-151A9872BC1B}"/>
    <cellStyle name="Normal 4 3 2" xfId="367" xr:uid="{00000000-0005-0000-0000-000008140000}"/>
    <cellStyle name="Normal 4 3 2 2" xfId="368" xr:uid="{00000000-0005-0000-0000-000009140000}"/>
    <cellStyle name="Normal 4 3 2 2 2" xfId="369" xr:uid="{00000000-0005-0000-0000-00000A140000}"/>
    <cellStyle name="Normal 4 3 2 2 2 10" xfId="8976" xr:uid="{97932E7B-4BB6-4988-A845-BEAD5A0D0AFE}"/>
    <cellStyle name="Normal 4 3 2 2 2 11" xfId="17424" xr:uid="{919E3014-209E-4558-A85E-E255E54B93BF}"/>
    <cellStyle name="Normal 4 3 2 2 2 12" xfId="25871" xr:uid="{38BBADD5-F725-4696-962D-EF52A773B2C8}"/>
    <cellStyle name="Normal 4 3 2 2 2 2" xfId="370" xr:uid="{00000000-0005-0000-0000-00000B140000}"/>
    <cellStyle name="Normal 4 3 2 2 2 2 10" xfId="17425" xr:uid="{D8042F96-80FE-4464-97D4-80D58B043682}"/>
    <cellStyle name="Normal 4 3 2 2 2 2 11" xfId="25872" xr:uid="{86A0CA1E-5ADC-46FD-B8E3-E26B8667E973}"/>
    <cellStyle name="Normal 4 3 2 2 2 2 2" xfId="371" xr:uid="{00000000-0005-0000-0000-00000C140000}"/>
    <cellStyle name="Normal 4 3 2 2 2 2 2 10" xfId="25873" xr:uid="{12CF9936-FDED-41C6-921A-0F56F0BEF6D6}"/>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E4568722-E8E2-41CA-8E00-8EADC411AABA}"/>
    <cellStyle name="Normal 4 3 2 2 2 2 2 2 2 2 3" xfId="24201" xr:uid="{3292255D-FB2D-4A22-BBD2-3D7EF621EE84}"/>
    <cellStyle name="Normal 4 3 2 2 2 2 2 2 2 2 4" xfId="32648" xr:uid="{C6DFE4A0-FD5D-4486-8E59-C065B52A93BD}"/>
    <cellStyle name="Normal 4 3 2 2 2 2 2 2 2 3" xfId="11536" xr:uid="{3AF629EC-145C-45E6-B23D-0D6B75FDACFE}"/>
    <cellStyle name="Normal 4 3 2 2 2 2 2 2 2 4" xfId="19984" xr:uid="{041423CF-AE31-4D5C-9CFC-37A8573FFE31}"/>
    <cellStyle name="Normal 4 3 2 2 2 2 2 2 2 5" xfId="28431" xr:uid="{C76E6371-4FCC-4B27-97A6-9B23D2331FD0}"/>
    <cellStyle name="Normal 4 3 2 2 2 2 2 2 3" xfId="5159" xr:uid="{00000000-0005-0000-0000-000010140000}"/>
    <cellStyle name="Normal 4 3 2 2 2 2 2 2 3 2" xfId="13609" xr:uid="{8E7A824B-3D02-4859-B2AE-C2BB90F1DDA9}"/>
    <cellStyle name="Normal 4 3 2 2 2 2 2 2 3 3" xfId="22056" xr:uid="{3EEF8606-AD86-4B95-B44A-D751B89815AE}"/>
    <cellStyle name="Normal 4 3 2 2 2 2 2 2 3 4" xfId="30503" xr:uid="{7A127315-9D3B-49E6-907F-0FD1A31E303B}"/>
    <cellStyle name="Normal 4 3 2 2 2 2 2 2 4" xfId="9391" xr:uid="{EA10D23E-658A-409E-83A2-28FBD409ED5B}"/>
    <cellStyle name="Normal 4 3 2 2 2 2 2 2 5" xfId="17839" xr:uid="{C34CBED8-5F4A-4CAE-AB8A-8ED21F9924BA}"/>
    <cellStyle name="Normal 4 3 2 2 2 2 2 2 6" xfId="26286" xr:uid="{C8574B0E-2D00-4805-A446-1D3BE0779B9B}"/>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B5655744-6B06-4059-AC0D-7D60CF37F5ED}"/>
    <cellStyle name="Normal 4 3 2 2 2 2 2 3 2 2 3" xfId="24614" xr:uid="{7D5A24CB-BC7A-490A-95FC-4BFEEEC333FA}"/>
    <cellStyle name="Normal 4 3 2 2 2 2 2 3 2 2 4" xfId="33061" xr:uid="{367989C2-BF63-4013-B244-496388E72CCA}"/>
    <cellStyle name="Normal 4 3 2 2 2 2 2 3 2 3" xfId="11949" xr:uid="{959D8278-DB2C-4377-9168-BE3FC95D2F67}"/>
    <cellStyle name="Normal 4 3 2 2 2 2 2 3 2 4" xfId="20397" xr:uid="{5DCE89FA-8EE9-4ABF-9C3D-6BE429D51D7C}"/>
    <cellStyle name="Normal 4 3 2 2 2 2 2 3 2 5" xfId="28844" xr:uid="{B71B3B4D-F290-453B-A823-EE35A81A650D}"/>
    <cellStyle name="Normal 4 3 2 2 2 2 2 3 3" xfId="5572" xr:uid="{00000000-0005-0000-0000-000014140000}"/>
    <cellStyle name="Normal 4 3 2 2 2 2 2 3 3 2" xfId="14022" xr:uid="{CFDB9CAA-A679-4BEE-B872-0DE458A642E1}"/>
    <cellStyle name="Normal 4 3 2 2 2 2 2 3 3 3" xfId="22469" xr:uid="{A9B4D2D6-9297-42C7-9901-96305A496D41}"/>
    <cellStyle name="Normal 4 3 2 2 2 2 2 3 3 4" xfId="30916" xr:uid="{DCBEE848-8276-4762-B6D5-A21C080EB76C}"/>
    <cellStyle name="Normal 4 3 2 2 2 2 2 3 4" xfId="9804" xr:uid="{B32E2B85-2CB9-4109-9DF1-8FA3DC3B6B2E}"/>
    <cellStyle name="Normal 4 3 2 2 2 2 2 3 5" xfId="18252" xr:uid="{BEDF7021-57C3-4D97-BFB6-B16CD4AA0892}"/>
    <cellStyle name="Normal 4 3 2 2 2 2 2 3 6" xfId="26699" xr:uid="{FE1CCDA7-39CD-440C-8B7F-B6D7B6BE8352}"/>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87B4220F-0F26-4631-A54C-67C3AF8B1403}"/>
    <cellStyle name="Normal 4 3 2 2 2 2 2 4 2 2 3" xfId="25027" xr:uid="{2FA86F91-3DF9-4871-9A15-36A9C6961436}"/>
    <cellStyle name="Normal 4 3 2 2 2 2 2 4 2 2 4" xfId="33474" xr:uid="{C448F04B-BC2F-485F-AA2F-40B1E44702C8}"/>
    <cellStyle name="Normal 4 3 2 2 2 2 2 4 2 3" xfId="12362" xr:uid="{3A8DE8B9-CCF9-4504-98AC-A6799174F14C}"/>
    <cellStyle name="Normal 4 3 2 2 2 2 2 4 2 4" xfId="20810" xr:uid="{86F19F4B-5F0E-4804-98E4-B86694CE95AF}"/>
    <cellStyle name="Normal 4 3 2 2 2 2 2 4 2 5" xfId="29257" xr:uid="{6E71E0F0-0450-42B7-8D09-4E69CB5ECD9C}"/>
    <cellStyle name="Normal 4 3 2 2 2 2 2 4 3" xfId="5985" xr:uid="{00000000-0005-0000-0000-000018140000}"/>
    <cellStyle name="Normal 4 3 2 2 2 2 2 4 3 2" xfId="14435" xr:uid="{624F0D60-B58F-4FC2-BD6D-1EA16B5C90F5}"/>
    <cellStyle name="Normal 4 3 2 2 2 2 2 4 3 3" xfId="22882" xr:uid="{F25D2E21-4674-47C0-AF89-30D4484D7798}"/>
    <cellStyle name="Normal 4 3 2 2 2 2 2 4 3 4" xfId="31329" xr:uid="{5EDD8AEC-3E0E-4764-9035-B9DB78B7C34C}"/>
    <cellStyle name="Normal 4 3 2 2 2 2 2 4 4" xfId="10217" xr:uid="{09D0928A-BAE1-41D4-A93E-BB644BC824F7}"/>
    <cellStyle name="Normal 4 3 2 2 2 2 2 4 5" xfId="18665" xr:uid="{A4511BAC-C36B-4888-B5A0-D41124CA8DCB}"/>
    <cellStyle name="Normal 4 3 2 2 2 2 2 4 6" xfId="27112" xr:uid="{DDE674D4-F362-4BAC-A859-F38441A05A4C}"/>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BC04470B-4BF1-4CB4-BA14-387D496EFCEB}"/>
    <cellStyle name="Normal 4 3 2 2 2 2 2 5 2 2 3" xfId="25440" xr:uid="{1CB3887B-D967-4362-A966-8CD2BB9154E6}"/>
    <cellStyle name="Normal 4 3 2 2 2 2 2 5 2 2 4" xfId="33887" xr:uid="{016293B4-8C3C-4F3F-956A-977F87342468}"/>
    <cellStyle name="Normal 4 3 2 2 2 2 2 5 2 3" xfId="12775" xr:uid="{A161C61A-0930-424C-BE2A-47D37CFC9D04}"/>
    <cellStyle name="Normal 4 3 2 2 2 2 2 5 2 4" xfId="21223" xr:uid="{BF370511-6461-4F0A-8513-F07F3C9018A5}"/>
    <cellStyle name="Normal 4 3 2 2 2 2 2 5 2 5" xfId="29670" xr:uid="{DD726FCE-E7CA-4C27-B27A-592BE2884659}"/>
    <cellStyle name="Normal 4 3 2 2 2 2 2 5 3" xfId="6398" xr:uid="{00000000-0005-0000-0000-00001C140000}"/>
    <cellStyle name="Normal 4 3 2 2 2 2 2 5 3 2" xfId="14848" xr:uid="{5796878D-0379-4466-9C03-EFD33A8307C5}"/>
    <cellStyle name="Normal 4 3 2 2 2 2 2 5 3 3" xfId="23295" xr:uid="{8C1C3E2F-B787-41D5-ABC4-8C9C2F30550B}"/>
    <cellStyle name="Normal 4 3 2 2 2 2 2 5 3 4" xfId="31742" xr:uid="{0FFF9783-9FBB-444F-8AC3-98EB923666E4}"/>
    <cellStyle name="Normal 4 3 2 2 2 2 2 5 4" xfId="10630" xr:uid="{F82A21CD-5053-431B-A414-C2FF75098433}"/>
    <cellStyle name="Normal 4 3 2 2 2 2 2 5 5" xfId="19078" xr:uid="{9A4B7A4B-6684-4003-BE9F-E74AF3D7C050}"/>
    <cellStyle name="Normal 4 3 2 2 2 2 2 5 6" xfId="27525" xr:uid="{0EA7D10C-7B83-45FC-891F-C4A2677F72DF}"/>
    <cellStyle name="Normal 4 3 2 2 2 2 2 6" xfId="2528" xr:uid="{00000000-0005-0000-0000-00001D140000}"/>
    <cellStyle name="Normal 4 3 2 2 2 2 2 6 2" xfId="6811" xr:uid="{00000000-0005-0000-0000-00001E140000}"/>
    <cellStyle name="Normal 4 3 2 2 2 2 2 6 2 2" xfId="15261" xr:uid="{8888AA9C-2D98-4689-9D02-D996E15DAEE2}"/>
    <cellStyle name="Normal 4 3 2 2 2 2 2 6 2 3" xfId="23708" xr:uid="{C667A898-0CAD-4D57-A806-A355AF541B18}"/>
    <cellStyle name="Normal 4 3 2 2 2 2 2 6 2 4" xfId="32155" xr:uid="{5807B7E1-4635-4BD8-B3E4-925E18FB5AF1}"/>
    <cellStyle name="Normal 4 3 2 2 2 2 2 6 3" xfId="11043" xr:uid="{85DD902F-FBA2-40D0-A646-6C8181E218BF}"/>
    <cellStyle name="Normal 4 3 2 2 2 2 2 6 4" xfId="19491" xr:uid="{C054FB7D-9EB5-48B9-A56E-7D72A51345E8}"/>
    <cellStyle name="Normal 4 3 2 2 2 2 2 6 5" xfId="27938" xr:uid="{9B3D5163-42AB-42E8-8727-E7B91FDC96C8}"/>
    <cellStyle name="Normal 4 3 2 2 2 2 2 7" xfId="4746" xr:uid="{00000000-0005-0000-0000-00001F140000}"/>
    <cellStyle name="Normal 4 3 2 2 2 2 2 7 2" xfId="13196" xr:uid="{BE1CE9E9-1FC2-4B51-8DF4-07B2E4B19601}"/>
    <cellStyle name="Normal 4 3 2 2 2 2 2 7 3" xfId="21643" xr:uid="{1152F817-580E-43BC-9F52-E7052E3BA2B2}"/>
    <cellStyle name="Normal 4 3 2 2 2 2 2 7 4" xfId="30090" xr:uid="{AC3F5ABB-5505-46A1-A302-995632D3E93C}"/>
    <cellStyle name="Normal 4 3 2 2 2 2 2 8" xfId="8978" xr:uid="{21CE1D47-F5A3-4D1E-8322-9335734BB242}"/>
    <cellStyle name="Normal 4 3 2 2 2 2 2 9" xfId="17426" xr:uid="{5A9B1032-977F-49A4-8647-FDEAD3949F0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1D628F5C-14AF-4C4C-AC66-2FCC192BBAD7}"/>
    <cellStyle name="Normal 4 3 2 2 2 2 3 2 2 3" xfId="24200" xr:uid="{5FD50A05-30E2-4CB1-881E-80AFEF2F138E}"/>
    <cellStyle name="Normal 4 3 2 2 2 2 3 2 2 4" xfId="32647" xr:uid="{949B2528-0B90-45CE-9BE3-BDC79B600C2B}"/>
    <cellStyle name="Normal 4 3 2 2 2 2 3 2 3" xfId="11535" xr:uid="{5C38BA5C-9142-4865-971D-A5E86AEF5A8C}"/>
    <cellStyle name="Normal 4 3 2 2 2 2 3 2 4" xfId="19983" xr:uid="{3DF0A4F0-0641-4975-81DB-D2159D2884C4}"/>
    <cellStyle name="Normal 4 3 2 2 2 2 3 2 5" xfId="28430" xr:uid="{529A4B45-3150-4315-A231-B7400601C002}"/>
    <cellStyle name="Normal 4 3 2 2 2 2 3 3" xfId="5158" xr:uid="{00000000-0005-0000-0000-000023140000}"/>
    <cellStyle name="Normal 4 3 2 2 2 2 3 3 2" xfId="13608" xr:uid="{29C55B95-89D5-47DC-B83C-7253C26F474E}"/>
    <cellStyle name="Normal 4 3 2 2 2 2 3 3 3" xfId="22055" xr:uid="{3D44204C-0099-4DBF-ABC2-96F498E3AF7B}"/>
    <cellStyle name="Normal 4 3 2 2 2 2 3 3 4" xfId="30502" xr:uid="{629A2AFD-DC5E-44A4-B8B2-B5B4840E35D5}"/>
    <cellStyle name="Normal 4 3 2 2 2 2 3 4" xfId="9390" xr:uid="{03749384-542C-4B85-9C17-B1BD3EBC6CA5}"/>
    <cellStyle name="Normal 4 3 2 2 2 2 3 5" xfId="17838" xr:uid="{21312C42-646E-4572-815A-02EF12E31B85}"/>
    <cellStyle name="Normal 4 3 2 2 2 2 3 6" xfId="26285" xr:uid="{F1B9DDB1-0E46-4118-A025-EAD1E0FDCC51}"/>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FF4F07F8-86DC-4DCC-9199-5075FD38009D}"/>
    <cellStyle name="Normal 4 3 2 2 2 2 4 2 2 3" xfId="24613" xr:uid="{D34D6E8C-828B-4A61-B8F4-D6ADAB58C58D}"/>
    <cellStyle name="Normal 4 3 2 2 2 2 4 2 2 4" xfId="33060" xr:uid="{F7447001-6060-477B-81B4-813A13C87FC3}"/>
    <cellStyle name="Normal 4 3 2 2 2 2 4 2 3" xfId="11948" xr:uid="{6ED49C03-C28C-4D1A-A75D-08208AAD87BE}"/>
    <cellStyle name="Normal 4 3 2 2 2 2 4 2 4" xfId="20396" xr:uid="{91B9BD51-2FA6-49CE-A3F6-1B999B990E1B}"/>
    <cellStyle name="Normal 4 3 2 2 2 2 4 2 5" xfId="28843" xr:uid="{099BBF64-EC80-4030-8D72-A3D51CDF1713}"/>
    <cellStyle name="Normal 4 3 2 2 2 2 4 3" xfId="5571" xr:uid="{00000000-0005-0000-0000-000027140000}"/>
    <cellStyle name="Normal 4 3 2 2 2 2 4 3 2" xfId="14021" xr:uid="{05A98A1B-9804-44B6-B6A9-FF81A735F3ED}"/>
    <cellStyle name="Normal 4 3 2 2 2 2 4 3 3" xfId="22468" xr:uid="{B38F4C30-0492-4D53-B176-7A2108611336}"/>
    <cellStyle name="Normal 4 3 2 2 2 2 4 3 4" xfId="30915" xr:uid="{A23D6DEA-630D-446A-8F8B-963FC3CF0AB7}"/>
    <cellStyle name="Normal 4 3 2 2 2 2 4 4" xfId="9803" xr:uid="{7B821B0A-A8D6-4D74-9573-CA7B56B6DB0F}"/>
    <cellStyle name="Normal 4 3 2 2 2 2 4 5" xfId="18251" xr:uid="{E7F23B3D-06B4-4CD4-B8F1-A4E5A7E3949F}"/>
    <cellStyle name="Normal 4 3 2 2 2 2 4 6" xfId="26698" xr:uid="{8837CA6F-F735-4A34-B0D0-899631ADB9E2}"/>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589F0637-BE7E-475B-869D-E4C483D2B73A}"/>
    <cellStyle name="Normal 4 3 2 2 2 2 5 2 2 3" xfId="25026" xr:uid="{86854276-F212-47EE-8BDB-6251A95A974F}"/>
    <cellStyle name="Normal 4 3 2 2 2 2 5 2 2 4" xfId="33473" xr:uid="{26B87CA8-4E8E-453D-953A-A1511D757E1F}"/>
    <cellStyle name="Normal 4 3 2 2 2 2 5 2 3" xfId="12361" xr:uid="{B79CBE80-6427-4DD2-935C-27030C331FF6}"/>
    <cellStyle name="Normal 4 3 2 2 2 2 5 2 4" xfId="20809" xr:uid="{D8DB0696-D30B-4647-B6DD-067A364968C4}"/>
    <cellStyle name="Normal 4 3 2 2 2 2 5 2 5" xfId="29256" xr:uid="{45E61207-7307-4A93-ABEF-A8CCD981E988}"/>
    <cellStyle name="Normal 4 3 2 2 2 2 5 3" xfId="5984" xr:uid="{00000000-0005-0000-0000-00002B140000}"/>
    <cellStyle name="Normal 4 3 2 2 2 2 5 3 2" xfId="14434" xr:uid="{1031A9C8-796D-487C-9991-3080F86D8FF1}"/>
    <cellStyle name="Normal 4 3 2 2 2 2 5 3 3" xfId="22881" xr:uid="{8738766A-839A-492F-9405-789419431849}"/>
    <cellStyle name="Normal 4 3 2 2 2 2 5 3 4" xfId="31328" xr:uid="{24DE9C8E-DBCD-445E-86FF-B00D2C25741A}"/>
    <cellStyle name="Normal 4 3 2 2 2 2 5 4" xfId="10216" xr:uid="{8A8C3CF2-AF9C-4019-9EC5-BC46B32FC190}"/>
    <cellStyle name="Normal 4 3 2 2 2 2 5 5" xfId="18664" xr:uid="{15D6A133-9F86-4859-8E1A-6A01AAA38D95}"/>
    <cellStyle name="Normal 4 3 2 2 2 2 5 6" xfId="27111" xr:uid="{EDC19F9E-0748-4608-B149-AFE23FFAB0CC}"/>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F84FBD5C-5CC4-4413-9973-C8435836737E}"/>
    <cellStyle name="Normal 4 3 2 2 2 2 6 2 2 3" xfId="25439" xr:uid="{0337A1B3-A964-4250-988C-AA241CBE5DB5}"/>
    <cellStyle name="Normal 4 3 2 2 2 2 6 2 2 4" xfId="33886" xr:uid="{70D0CB59-E665-42AD-898A-527A076EC9D2}"/>
    <cellStyle name="Normal 4 3 2 2 2 2 6 2 3" xfId="12774" xr:uid="{4B9733A5-6E5F-442C-A3F2-64E39D793CD3}"/>
    <cellStyle name="Normal 4 3 2 2 2 2 6 2 4" xfId="21222" xr:uid="{EC1ACFCF-C0CD-4926-B5A4-F00EF8D4DB58}"/>
    <cellStyle name="Normal 4 3 2 2 2 2 6 2 5" xfId="29669" xr:uid="{F5015797-AB89-4EAB-BD0D-734439AD1000}"/>
    <cellStyle name="Normal 4 3 2 2 2 2 6 3" xfId="6397" xr:uid="{00000000-0005-0000-0000-00002F140000}"/>
    <cellStyle name="Normal 4 3 2 2 2 2 6 3 2" xfId="14847" xr:uid="{56BECA90-D43D-4387-87FB-43769A77A9DA}"/>
    <cellStyle name="Normal 4 3 2 2 2 2 6 3 3" xfId="23294" xr:uid="{0B20D403-04E0-4F12-87F0-03D87A4AB87A}"/>
    <cellStyle name="Normal 4 3 2 2 2 2 6 3 4" xfId="31741" xr:uid="{8222F47C-3B72-4891-8FB7-74E0D61A1CEE}"/>
    <cellStyle name="Normal 4 3 2 2 2 2 6 4" xfId="10629" xr:uid="{6A8F2975-E0FD-48BA-98D9-E4D5EEAD41F4}"/>
    <cellStyle name="Normal 4 3 2 2 2 2 6 5" xfId="19077" xr:uid="{4DF3EC83-60B0-44D6-84B2-E16BA4DFB173}"/>
    <cellStyle name="Normal 4 3 2 2 2 2 6 6" xfId="27524" xr:uid="{736F3915-9766-43CD-8F8C-061F3B8D87DB}"/>
    <cellStyle name="Normal 4 3 2 2 2 2 7" xfId="2527" xr:uid="{00000000-0005-0000-0000-000030140000}"/>
    <cellStyle name="Normal 4 3 2 2 2 2 7 2" xfId="6810" xr:uid="{00000000-0005-0000-0000-000031140000}"/>
    <cellStyle name="Normal 4 3 2 2 2 2 7 2 2" xfId="15260" xr:uid="{9B9602DF-B1A7-44D4-BCF1-DD0F200B65CF}"/>
    <cellStyle name="Normal 4 3 2 2 2 2 7 2 3" xfId="23707" xr:uid="{A4FD9BEA-53FA-4E66-A715-C912F8805DD1}"/>
    <cellStyle name="Normal 4 3 2 2 2 2 7 2 4" xfId="32154" xr:uid="{7E7D2448-621E-4740-A576-A3BD73AC3861}"/>
    <cellStyle name="Normal 4 3 2 2 2 2 7 3" xfId="11042" xr:uid="{7929E303-8A8B-4EEC-8987-3106ED043B78}"/>
    <cellStyle name="Normal 4 3 2 2 2 2 7 4" xfId="19490" xr:uid="{75684F63-6344-4D24-90AB-EAB3482F8500}"/>
    <cellStyle name="Normal 4 3 2 2 2 2 7 5" xfId="27937" xr:uid="{EF0428B6-195A-4F5C-B37D-5E53EAE516C4}"/>
    <cellStyle name="Normal 4 3 2 2 2 2 8" xfId="4745" xr:uid="{00000000-0005-0000-0000-000032140000}"/>
    <cellStyle name="Normal 4 3 2 2 2 2 8 2" xfId="13195" xr:uid="{B9BF7191-F5B8-4E03-8BD4-74E43DF794D8}"/>
    <cellStyle name="Normal 4 3 2 2 2 2 8 3" xfId="21642" xr:uid="{BFD25705-4407-4BA4-BE5E-410734C54C87}"/>
    <cellStyle name="Normal 4 3 2 2 2 2 8 4" xfId="30089" xr:uid="{6EE02B66-13DE-41D1-8232-2F8AAC5FA318}"/>
    <cellStyle name="Normal 4 3 2 2 2 2 9" xfId="8977" xr:uid="{A8C4566A-E1E4-477F-98B3-B0EEFB1D6ACB}"/>
    <cellStyle name="Normal 4 3 2 2 2 3" xfId="372" xr:uid="{00000000-0005-0000-0000-000033140000}"/>
    <cellStyle name="Normal 4 3 2 2 2 3 10" xfId="25874" xr:uid="{A73B02E9-B538-41C6-9444-06B2E0F86B5B}"/>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8F43BD96-DAC1-4946-9E10-66A4070515AC}"/>
    <cellStyle name="Normal 4 3 2 2 2 3 2 2 2 3" xfId="24202" xr:uid="{CB9B5266-5608-4CC1-954C-E8167E75130E}"/>
    <cellStyle name="Normal 4 3 2 2 2 3 2 2 2 4" xfId="32649" xr:uid="{1A83C638-0BE1-4B11-896D-2C160A7D922D}"/>
    <cellStyle name="Normal 4 3 2 2 2 3 2 2 3" xfId="11537" xr:uid="{0E5DC6D3-6743-4C0B-A404-103170C20490}"/>
    <cellStyle name="Normal 4 3 2 2 2 3 2 2 4" xfId="19985" xr:uid="{DDFF3E23-E7FA-47D9-B76E-7FCDF97A1064}"/>
    <cellStyle name="Normal 4 3 2 2 2 3 2 2 5" xfId="28432" xr:uid="{A1B5D7E5-50D8-4716-BFCF-3664413E14B6}"/>
    <cellStyle name="Normal 4 3 2 2 2 3 2 3" xfId="5160" xr:uid="{00000000-0005-0000-0000-000037140000}"/>
    <cellStyle name="Normal 4 3 2 2 2 3 2 3 2" xfId="13610" xr:uid="{712D335A-6ED2-41CF-BA0E-48C53D7C1A6D}"/>
    <cellStyle name="Normal 4 3 2 2 2 3 2 3 3" xfId="22057" xr:uid="{29E3E0B1-079C-4059-B53E-7652D01D2FE1}"/>
    <cellStyle name="Normal 4 3 2 2 2 3 2 3 4" xfId="30504" xr:uid="{DD81A4A8-F032-430B-AFFB-FE873BC6B299}"/>
    <cellStyle name="Normal 4 3 2 2 2 3 2 4" xfId="9392" xr:uid="{46E64E89-C210-4162-93FD-D7A37FEA4A34}"/>
    <cellStyle name="Normal 4 3 2 2 2 3 2 5" xfId="17840" xr:uid="{93A942A0-752E-4A77-89B3-8A8E3BBE916A}"/>
    <cellStyle name="Normal 4 3 2 2 2 3 2 6" xfId="26287" xr:uid="{8317E2B7-F1FC-47A3-A2BF-0421098F9CDE}"/>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AF182AF9-4793-4173-BE80-6A6A9C575B3E}"/>
    <cellStyle name="Normal 4 3 2 2 2 3 3 2 2 3" xfId="24615" xr:uid="{BA5DF5D6-E6D2-4939-B0CD-85B4FD670BED}"/>
    <cellStyle name="Normal 4 3 2 2 2 3 3 2 2 4" xfId="33062" xr:uid="{C7C1FB99-776B-4296-BE30-9C108CEBD2C8}"/>
    <cellStyle name="Normal 4 3 2 2 2 3 3 2 3" xfId="11950" xr:uid="{CAD35B1B-4DEA-49F3-8F2B-ADFA4B40BB47}"/>
    <cellStyle name="Normal 4 3 2 2 2 3 3 2 4" xfId="20398" xr:uid="{9D04BF5B-9745-4871-9516-9D3E3A3B432D}"/>
    <cellStyle name="Normal 4 3 2 2 2 3 3 2 5" xfId="28845" xr:uid="{E3BE7CF9-030B-4F45-A043-0CB357E1F1DB}"/>
    <cellStyle name="Normal 4 3 2 2 2 3 3 3" xfId="5573" xr:uid="{00000000-0005-0000-0000-00003B140000}"/>
    <cellStyle name="Normal 4 3 2 2 2 3 3 3 2" xfId="14023" xr:uid="{EE321E2A-CB64-4D3A-96DD-0D510271D482}"/>
    <cellStyle name="Normal 4 3 2 2 2 3 3 3 3" xfId="22470" xr:uid="{C1AB25B5-C2C8-470C-86E0-D3E6CA5D5934}"/>
    <cellStyle name="Normal 4 3 2 2 2 3 3 3 4" xfId="30917" xr:uid="{E1D2C291-8D2A-4100-AF13-ADC2F7FB226E}"/>
    <cellStyle name="Normal 4 3 2 2 2 3 3 4" xfId="9805" xr:uid="{340AD133-8880-4F46-8B3B-C285EFA102AE}"/>
    <cellStyle name="Normal 4 3 2 2 2 3 3 5" xfId="18253" xr:uid="{BF5B062F-728D-4F09-BD45-7ABB58920CFC}"/>
    <cellStyle name="Normal 4 3 2 2 2 3 3 6" xfId="26700" xr:uid="{C56BFC3E-6D9B-4EC9-995D-80D19631CED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FCECD933-B5C2-4D07-B03E-F59488E7DAC4}"/>
    <cellStyle name="Normal 4 3 2 2 2 3 4 2 2 3" xfId="25028" xr:uid="{E89076AD-7912-4DA9-9815-7EC4FFE9CF2C}"/>
    <cellStyle name="Normal 4 3 2 2 2 3 4 2 2 4" xfId="33475" xr:uid="{86D7E701-1FCC-4C4B-B943-2C2E0EADC90A}"/>
    <cellStyle name="Normal 4 3 2 2 2 3 4 2 3" xfId="12363" xr:uid="{9A06F88C-CB27-4B3D-88CE-D25FE14184B9}"/>
    <cellStyle name="Normal 4 3 2 2 2 3 4 2 4" xfId="20811" xr:uid="{4B7BD0AB-6526-4B78-82C4-1A1788F40A02}"/>
    <cellStyle name="Normal 4 3 2 2 2 3 4 2 5" xfId="29258" xr:uid="{620B4CBB-23CB-4B8D-83FD-2A4A8D891249}"/>
    <cellStyle name="Normal 4 3 2 2 2 3 4 3" xfId="5986" xr:uid="{00000000-0005-0000-0000-00003F140000}"/>
    <cellStyle name="Normal 4 3 2 2 2 3 4 3 2" xfId="14436" xr:uid="{D11B1392-6312-4A4F-A3CE-5240A5CE2E38}"/>
    <cellStyle name="Normal 4 3 2 2 2 3 4 3 3" xfId="22883" xr:uid="{BAB8BAF7-AED1-4B26-9456-1CA2513CE517}"/>
    <cellStyle name="Normal 4 3 2 2 2 3 4 3 4" xfId="31330" xr:uid="{C8DAE450-8858-49EF-B3B9-1FC18E3AB69F}"/>
    <cellStyle name="Normal 4 3 2 2 2 3 4 4" xfId="10218" xr:uid="{F8667480-D3E8-4087-8BD9-7D69D10CB1DD}"/>
    <cellStyle name="Normal 4 3 2 2 2 3 4 5" xfId="18666" xr:uid="{8073D69A-DBE0-4767-854E-7082511DD110}"/>
    <cellStyle name="Normal 4 3 2 2 2 3 4 6" xfId="27113" xr:uid="{A658238C-8D39-489E-9F1A-599160F6B5B3}"/>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220C4211-A221-4439-A8FE-CE614B1BE9FC}"/>
    <cellStyle name="Normal 4 3 2 2 2 3 5 2 2 3" xfId="25441" xr:uid="{8C7FB289-B5B2-43E7-954D-D71DE800F0E0}"/>
    <cellStyle name="Normal 4 3 2 2 2 3 5 2 2 4" xfId="33888" xr:uid="{00337788-12CC-4E1F-8BD0-54E6EEAC6EBC}"/>
    <cellStyle name="Normal 4 3 2 2 2 3 5 2 3" xfId="12776" xr:uid="{2E409D87-6F37-4120-A4C9-5FBDB04AECC3}"/>
    <cellStyle name="Normal 4 3 2 2 2 3 5 2 4" xfId="21224" xr:uid="{CEFB8D7E-71DE-4278-99D1-43AEA26001B9}"/>
    <cellStyle name="Normal 4 3 2 2 2 3 5 2 5" xfId="29671" xr:uid="{B8B1C927-8543-4539-AAD1-95845CDCD974}"/>
    <cellStyle name="Normal 4 3 2 2 2 3 5 3" xfId="6399" xr:uid="{00000000-0005-0000-0000-000043140000}"/>
    <cellStyle name="Normal 4 3 2 2 2 3 5 3 2" xfId="14849" xr:uid="{57E4A205-37A8-4E97-8D17-DF21690191D0}"/>
    <cellStyle name="Normal 4 3 2 2 2 3 5 3 3" xfId="23296" xr:uid="{4E5EF78D-5796-4128-991B-664D1ACE51E2}"/>
    <cellStyle name="Normal 4 3 2 2 2 3 5 3 4" xfId="31743" xr:uid="{698A00A3-F134-4E1A-AF50-3FFB20A49A82}"/>
    <cellStyle name="Normal 4 3 2 2 2 3 5 4" xfId="10631" xr:uid="{1D55A7C3-2EEA-4CC3-861F-36186169894E}"/>
    <cellStyle name="Normal 4 3 2 2 2 3 5 5" xfId="19079" xr:uid="{F57F1EA4-A02B-458D-A330-A2BC179D7D66}"/>
    <cellStyle name="Normal 4 3 2 2 2 3 5 6" xfId="27526" xr:uid="{EFBC60FF-E7E5-4C17-B6F9-169F8441521A}"/>
    <cellStyle name="Normal 4 3 2 2 2 3 6" xfId="2529" xr:uid="{00000000-0005-0000-0000-000044140000}"/>
    <cellStyle name="Normal 4 3 2 2 2 3 6 2" xfId="6812" xr:uid="{00000000-0005-0000-0000-000045140000}"/>
    <cellStyle name="Normal 4 3 2 2 2 3 6 2 2" xfId="15262" xr:uid="{CC5943B1-B782-4C3B-8BE4-BF1A60AB785E}"/>
    <cellStyle name="Normal 4 3 2 2 2 3 6 2 3" xfId="23709" xr:uid="{543410E8-E728-4AB2-B588-2D5FE2612C1B}"/>
    <cellStyle name="Normal 4 3 2 2 2 3 6 2 4" xfId="32156" xr:uid="{78F1CF9B-061F-45B7-9834-30EF855F5E0F}"/>
    <cellStyle name="Normal 4 3 2 2 2 3 6 3" xfId="11044" xr:uid="{04EA2F50-58A2-48FD-94C4-F53B1D5D0BB9}"/>
    <cellStyle name="Normal 4 3 2 2 2 3 6 4" xfId="19492" xr:uid="{9AC8B900-8422-4C4A-ACF8-D0C201BD25D7}"/>
    <cellStyle name="Normal 4 3 2 2 2 3 6 5" xfId="27939" xr:uid="{289DCF01-8868-4DD9-BD95-D9041372BAA4}"/>
    <cellStyle name="Normal 4 3 2 2 2 3 7" xfId="4747" xr:uid="{00000000-0005-0000-0000-000046140000}"/>
    <cellStyle name="Normal 4 3 2 2 2 3 7 2" xfId="13197" xr:uid="{B0EE43EC-550A-4A1A-9821-80D933B1BB0D}"/>
    <cellStyle name="Normal 4 3 2 2 2 3 7 3" xfId="21644" xr:uid="{A90100CA-8094-476B-8613-BC869ED9450F}"/>
    <cellStyle name="Normal 4 3 2 2 2 3 7 4" xfId="30091" xr:uid="{6F5F6697-764C-491C-9E2B-669E2F764C34}"/>
    <cellStyle name="Normal 4 3 2 2 2 3 8" xfId="8979" xr:uid="{ABC3F7DE-0195-4467-AF93-1C03699FEF8B}"/>
    <cellStyle name="Normal 4 3 2 2 2 3 9" xfId="17427" xr:uid="{F3E97853-C9A8-4AD8-91AC-7C2221CAFEDE}"/>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F47DA7F0-C115-43D3-B39A-4C75C41162C9}"/>
    <cellStyle name="Normal 4 3 2 2 2 4 2 2 3" xfId="24199" xr:uid="{234638BB-B296-463A-A945-8E96E551111C}"/>
    <cellStyle name="Normal 4 3 2 2 2 4 2 2 4" xfId="32646" xr:uid="{1DBBCBF0-4947-40EC-9382-B8785DF178A0}"/>
    <cellStyle name="Normal 4 3 2 2 2 4 2 3" xfId="11534" xr:uid="{805317E4-805A-40CC-990C-C629FB9C5B9B}"/>
    <cellStyle name="Normal 4 3 2 2 2 4 2 4" xfId="19982" xr:uid="{FCAE1F7C-FF48-4162-BCCF-2804E4889532}"/>
    <cellStyle name="Normal 4 3 2 2 2 4 2 5" xfId="28429" xr:uid="{6CAE39E3-81DB-4839-8617-AD6AA5126D1A}"/>
    <cellStyle name="Normal 4 3 2 2 2 4 3" xfId="5157" xr:uid="{00000000-0005-0000-0000-00004A140000}"/>
    <cellStyle name="Normal 4 3 2 2 2 4 3 2" xfId="13607" xr:uid="{85C6AC08-07EF-4B9A-B8F7-A5A36115560C}"/>
    <cellStyle name="Normal 4 3 2 2 2 4 3 3" xfId="22054" xr:uid="{2DB3199C-40BE-4B0B-81B6-6215953C49CD}"/>
    <cellStyle name="Normal 4 3 2 2 2 4 3 4" xfId="30501" xr:uid="{E2FF87C6-2C5F-4729-BAA6-D3D7AAB5D475}"/>
    <cellStyle name="Normal 4 3 2 2 2 4 4" xfId="9389" xr:uid="{88A1C573-118C-4EA1-83B5-7495CC0D762B}"/>
    <cellStyle name="Normal 4 3 2 2 2 4 5" xfId="17837" xr:uid="{F6B527D1-6A84-4635-9FF6-7B84138F3FAD}"/>
    <cellStyle name="Normal 4 3 2 2 2 4 6" xfId="26284" xr:uid="{AD89D0A1-2F68-4A02-BD74-94C7D53B1822}"/>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9DA40C4F-8FDE-47BA-BDC9-5A92C706EA0F}"/>
    <cellStyle name="Normal 4 3 2 2 2 5 2 2 3" xfId="24612" xr:uid="{D367AB27-EBD4-4D40-A297-AE9A9BF8EAD5}"/>
    <cellStyle name="Normal 4 3 2 2 2 5 2 2 4" xfId="33059" xr:uid="{28CF6028-316D-44FB-8841-C49B589AF607}"/>
    <cellStyle name="Normal 4 3 2 2 2 5 2 3" xfId="11947" xr:uid="{AE1CFC6E-60B8-467B-8468-B0972D1F1A2F}"/>
    <cellStyle name="Normal 4 3 2 2 2 5 2 4" xfId="20395" xr:uid="{B42E01FA-FC5F-4070-BD15-B0FE10AC081A}"/>
    <cellStyle name="Normal 4 3 2 2 2 5 2 5" xfId="28842" xr:uid="{2F446AC1-567F-49D4-808A-EF4F32E1A8F3}"/>
    <cellStyle name="Normal 4 3 2 2 2 5 3" xfId="5570" xr:uid="{00000000-0005-0000-0000-00004E140000}"/>
    <cellStyle name="Normal 4 3 2 2 2 5 3 2" xfId="14020" xr:uid="{A6812F2E-DAB7-48F7-A83D-C3A306997528}"/>
    <cellStyle name="Normal 4 3 2 2 2 5 3 3" xfId="22467" xr:uid="{090E1A82-0C57-433F-9DAB-4DBCA1CA8B66}"/>
    <cellStyle name="Normal 4 3 2 2 2 5 3 4" xfId="30914" xr:uid="{73CEE6DA-FF30-45F2-8CB0-F63AA7A4741E}"/>
    <cellStyle name="Normal 4 3 2 2 2 5 4" xfId="9802" xr:uid="{0CB5B588-8764-43FF-9A65-F338CFD85B16}"/>
    <cellStyle name="Normal 4 3 2 2 2 5 5" xfId="18250" xr:uid="{878D6398-CEC1-4DA9-BF12-B5FAFB3BC956}"/>
    <cellStyle name="Normal 4 3 2 2 2 5 6" xfId="26697" xr:uid="{8735A87F-4E7B-4A93-BA71-AA02E99F0B73}"/>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4D833B95-1BCF-45B6-96D6-3B3CD18CE9A1}"/>
    <cellStyle name="Normal 4 3 2 2 2 6 2 2 3" xfId="25025" xr:uid="{DE8402F3-E8D5-4443-9BFF-8D6952213BB6}"/>
    <cellStyle name="Normal 4 3 2 2 2 6 2 2 4" xfId="33472" xr:uid="{06A74306-705C-4A9C-BD07-77027A1D655E}"/>
    <cellStyle name="Normal 4 3 2 2 2 6 2 3" xfId="12360" xr:uid="{327FB61B-519A-415A-9B0E-1BD9CFDEB284}"/>
    <cellStyle name="Normal 4 3 2 2 2 6 2 4" xfId="20808" xr:uid="{880819EC-BA27-4865-8EBD-CF51C79D5EE4}"/>
    <cellStyle name="Normal 4 3 2 2 2 6 2 5" xfId="29255" xr:uid="{2DC50577-E450-4B18-9748-91892AABEDB1}"/>
    <cellStyle name="Normal 4 3 2 2 2 6 3" xfId="5983" xr:uid="{00000000-0005-0000-0000-000052140000}"/>
    <cellStyle name="Normal 4 3 2 2 2 6 3 2" xfId="14433" xr:uid="{6B8078BE-B6A6-4007-92AD-7FD0D0E677C5}"/>
    <cellStyle name="Normal 4 3 2 2 2 6 3 3" xfId="22880" xr:uid="{0503D643-8C3B-407E-9C6A-AC1B8A40FB8D}"/>
    <cellStyle name="Normal 4 3 2 2 2 6 3 4" xfId="31327" xr:uid="{E63D96F5-FDC0-4E71-8883-A780EB1C9559}"/>
    <cellStyle name="Normal 4 3 2 2 2 6 4" xfId="10215" xr:uid="{016AD0DC-E774-4C04-A644-54947E5F06B2}"/>
    <cellStyle name="Normal 4 3 2 2 2 6 5" xfId="18663" xr:uid="{C46C7C74-DE08-484A-8E68-0A18898DC302}"/>
    <cellStyle name="Normal 4 3 2 2 2 6 6" xfId="27110" xr:uid="{DC203D99-734A-44D3-B6AC-4DD3389E0D31}"/>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70F80474-7048-429E-9048-F8C133A81BCE}"/>
    <cellStyle name="Normal 4 3 2 2 2 7 2 2 3" xfId="25438" xr:uid="{F4C15FE9-6F53-4DC0-BB11-8D58642B5C30}"/>
    <cellStyle name="Normal 4 3 2 2 2 7 2 2 4" xfId="33885" xr:uid="{434402EF-1EE2-4D51-AF67-9A238A2C4596}"/>
    <cellStyle name="Normal 4 3 2 2 2 7 2 3" xfId="12773" xr:uid="{988320E3-4280-47C2-B5AB-4E1491E1AB1F}"/>
    <cellStyle name="Normal 4 3 2 2 2 7 2 4" xfId="21221" xr:uid="{47B83D52-3769-4CD0-8709-A7E179CF29B3}"/>
    <cellStyle name="Normal 4 3 2 2 2 7 2 5" xfId="29668" xr:uid="{19E95DC0-A2F0-4AB0-BCCA-0D00794A60CD}"/>
    <cellStyle name="Normal 4 3 2 2 2 7 3" xfId="6396" xr:uid="{00000000-0005-0000-0000-000056140000}"/>
    <cellStyle name="Normal 4 3 2 2 2 7 3 2" xfId="14846" xr:uid="{5E8FEAB4-E3B7-4464-A9E7-34406BBDA927}"/>
    <cellStyle name="Normal 4 3 2 2 2 7 3 3" xfId="23293" xr:uid="{F3C3F3D3-0E53-4FC8-9418-883DE75380A3}"/>
    <cellStyle name="Normal 4 3 2 2 2 7 3 4" xfId="31740" xr:uid="{47CF3532-AF4B-456A-9294-E953E0B85C98}"/>
    <cellStyle name="Normal 4 3 2 2 2 7 4" xfId="10628" xr:uid="{F62B4BFC-6CEC-42A2-B702-3B7636ECCCB0}"/>
    <cellStyle name="Normal 4 3 2 2 2 7 5" xfId="19076" xr:uid="{08538363-EB5E-4687-81C5-7A71355A0A49}"/>
    <cellStyle name="Normal 4 3 2 2 2 7 6" xfId="27523" xr:uid="{724770CC-2A32-4656-BEAE-D49AF3527A63}"/>
    <cellStyle name="Normal 4 3 2 2 2 8" xfId="2526" xr:uid="{00000000-0005-0000-0000-000057140000}"/>
    <cellStyle name="Normal 4 3 2 2 2 8 2" xfId="6809" xr:uid="{00000000-0005-0000-0000-000058140000}"/>
    <cellStyle name="Normal 4 3 2 2 2 8 2 2" xfId="15259" xr:uid="{76923C46-6E9D-45A0-B238-383019EB2393}"/>
    <cellStyle name="Normal 4 3 2 2 2 8 2 3" xfId="23706" xr:uid="{D1D69B12-60ED-4EBF-A190-B195BCDDECE3}"/>
    <cellStyle name="Normal 4 3 2 2 2 8 2 4" xfId="32153" xr:uid="{65482E75-0D2C-42F9-A67D-50FF210280FA}"/>
    <cellStyle name="Normal 4 3 2 2 2 8 3" xfId="11041" xr:uid="{FB0FE252-A7A7-4962-87D7-0F7CF902C14D}"/>
    <cellStyle name="Normal 4 3 2 2 2 8 4" xfId="19489" xr:uid="{CE6DC6C5-AC70-422B-A2BB-A435138643CA}"/>
    <cellStyle name="Normal 4 3 2 2 2 8 5" xfId="27936" xr:uid="{85A8DB41-78B6-462F-B089-0989DB39432E}"/>
    <cellStyle name="Normal 4 3 2 2 2 9" xfId="4744" xr:uid="{00000000-0005-0000-0000-000059140000}"/>
    <cellStyle name="Normal 4 3 2 2 2 9 2" xfId="13194" xr:uid="{46029636-5ABD-443A-BCCB-88F68E148B99}"/>
    <cellStyle name="Normal 4 3 2 2 2 9 3" xfId="21641" xr:uid="{FB7C1F2E-0DE6-489D-84A7-F617746EA1BD}"/>
    <cellStyle name="Normal 4 3 2 2 2 9 4" xfId="30088" xr:uid="{11C1915D-F96B-4923-8DA8-0E4B5281619F}"/>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3BBB03AC-27FA-4984-8C39-87D5687816D3}"/>
    <cellStyle name="Normal 4 3 3 11" xfId="17428" xr:uid="{330D7644-8D4D-486E-936E-20EA3041FBA5}"/>
    <cellStyle name="Normal 4 3 3 12" xfId="25875" xr:uid="{FAAD63A0-6FB5-4E8E-8F07-2D11C0827E8A}"/>
    <cellStyle name="Normal 4 3 3 2" xfId="375" xr:uid="{00000000-0005-0000-0000-00005E140000}"/>
    <cellStyle name="Normal 4 3 3 2 10" xfId="17429" xr:uid="{3C575D85-2BDC-458C-95C4-3F1AA08825C3}"/>
    <cellStyle name="Normal 4 3 3 2 11" xfId="25876" xr:uid="{4A36B9F7-D1ED-4139-9AC1-5E017F16F569}"/>
    <cellStyle name="Normal 4 3 3 2 2" xfId="376" xr:uid="{00000000-0005-0000-0000-00005F140000}"/>
    <cellStyle name="Normal 4 3 3 2 2 10" xfId="25877" xr:uid="{AB4EC83B-CE6C-4620-8820-9CC901AFA976}"/>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D14DECF7-EBEA-48E1-973B-1D10B9534A67}"/>
    <cellStyle name="Normal 4 3 3 2 2 2 2 2 3" xfId="24205" xr:uid="{C81599A6-CECD-49A7-96A5-5513BD02D2D7}"/>
    <cellStyle name="Normal 4 3 3 2 2 2 2 2 4" xfId="32652" xr:uid="{DC80D3FD-94C9-439D-B03F-D113F5F67A57}"/>
    <cellStyle name="Normal 4 3 3 2 2 2 2 3" xfId="11540" xr:uid="{1AD1EC21-8892-45CB-B780-1E3EF475E70C}"/>
    <cellStyle name="Normal 4 3 3 2 2 2 2 4" xfId="19988" xr:uid="{20599179-163B-4612-8F66-19842C8782DA}"/>
    <cellStyle name="Normal 4 3 3 2 2 2 2 5" xfId="28435" xr:uid="{D8816D7F-54B9-49E6-85A6-8BF79BF00FD3}"/>
    <cellStyle name="Normal 4 3 3 2 2 2 3" xfId="5163" xr:uid="{00000000-0005-0000-0000-000063140000}"/>
    <cellStyle name="Normal 4 3 3 2 2 2 3 2" xfId="13613" xr:uid="{6B7FA015-2DC3-43DA-A2B9-B6CB9A482E36}"/>
    <cellStyle name="Normal 4 3 3 2 2 2 3 3" xfId="22060" xr:uid="{A6F07839-8307-41E2-ABCD-3618A3BBBB8D}"/>
    <cellStyle name="Normal 4 3 3 2 2 2 3 4" xfId="30507" xr:uid="{7FB7FDFE-815C-40E5-9C2A-A4CA70F1FF31}"/>
    <cellStyle name="Normal 4 3 3 2 2 2 4" xfId="9395" xr:uid="{BB7E427C-4A40-4D6B-B56D-BF8646DD9EC6}"/>
    <cellStyle name="Normal 4 3 3 2 2 2 5" xfId="17843" xr:uid="{8B9D922B-8C50-4B1B-A42B-6FB109A9A68D}"/>
    <cellStyle name="Normal 4 3 3 2 2 2 6" xfId="26290" xr:uid="{5D9A0C95-587E-4F00-BC8D-1113AD610ACA}"/>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410B449B-2FF4-4374-823D-7496041A0633}"/>
    <cellStyle name="Normal 4 3 3 2 2 3 2 2 3" xfId="24618" xr:uid="{6FF00D26-5151-45D6-A0D1-BBB1BF5CC632}"/>
    <cellStyle name="Normal 4 3 3 2 2 3 2 2 4" xfId="33065" xr:uid="{C1F1E67F-3CBB-446F-B62C-337DB46B109A}"/>
    <cellStyle name="Normal 4 3 3 2 2 3 2 3" xfId="11953" xr:uid="{2069E512-9EEB-4842-8138-3E0EF8FE6A4F}"/>
    <cellStyle name="Normal 4 3 3 2 2 3 2 4" xfId="20401" xr:uid="{440D9806-B5B7-4802-AAC6-EF6E47E42B8B}"/>
    <cellStyle name="Normal 4 3 3 2 2 3 2 5" xfId="28848" xr:uid="{E4BD20EC-934E-4321-9C07-391802E1F6ED}"/>
    <cellStyle name="Normal 4 3 3 2 2 3 3" xfId="5576" xr:uid="{00000000-0005-0000-0000-000067140000}"/>
    <cellStyle name="Normal 4 3 3 2 2 3 3 2" xfId="14026" xr:uid="{19BCA7A0-7BA4-46ED-BA36-CA7EBD5C9648}"/>
    <cellStyle name="Normal 4 3 3 2 2 3 3 3" xfId="22473" xr:uid="{B9DFF48C-9E00-433A-8FD3-23881E432762}"/>
    <cellStyle name="Normal 4 3 3 2 2 3 3 4" xfId="30920" xr:uid="{D5FB914E-F25F-4293-B914-5C32C101A9C9}"/>
    <cellStyle name="Normal 4 3 3 2 2 3 4" xfId="9808" xr:uid="{DC06FF2F-7744-412C-A9B9-52E67E81549A}"/>
    <cellStyle name="Normal 4 3 3 2 2 3 5" xfId="18256" xr:uid="{F8BE191F-D2C3-4D87-B845-AA8D0A0662E3}"/>
    <cellStyle name="Normal 4 3 3 2 2 3 6" xfId="26703" xr:uid="{0770DBCA-E5E7-4823-A858-118D85CC2D9A}"/>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3AE12D78-7BE3-4431-AC4F-785D8F4CEEE7}"/>
    <cellStyle name="Normal 4 3 3 2 2 4 2 2 3" xfId="25031" xr:uid="{54A368D8-D772-4DE5-8026-18CF39E3420D}"/>
    <cellStyle name="Normal 4 3 3 2 2 4 2 2 4" xfId="33478" xr:uid="{6D8F0419-F852-4458-AD33-09E1CFA17A7B}"/>
    <cellStyle name="Normal 4 3 3 2 2 4 2 3" xfId="12366" xr:uid="{D2D1A26F-9577-4772-A654-E2495B0A313D}"/>
    <cellStyle name="Normal 4 3 3 2 2 4 2 4" xfId="20814" xr:uid="{40A694A9-FDAB-4B67-A32C-6E394E1E99B6}"/>
    <cellStyle name="Normal 4 3 3 2 2 4 2 5" xfId="29261" xr:uid="{42651E75-E80D-4F92-9A55-3625D521B57C}"/>
    <cellStyle name="Normal 4 3 3 2 2 4 3" xfId="5989" xr:uid="{00000000-0005-0000-0000-00006B140000}"/>
    <cellStyle name="Normal 4 3 3 2 2 4 3 2" xfId="14439" xr:uid="{70FA8791-50BE-427A-A2F4-215A498AA43D}"/>
    <cellStyle name="Normal 4 3 3 2 2 4 3 3" xfId="22886" xr:uid="{D6A3472F-26C7-4787-9D97-6D4B573A66DB}"/>
    <cellStyle name="Normal 4 3 3 2 2 4 3 4" xfId="31333" xr:uid="{9CAAF5E2-AC54-47F6-B356-61348B73781A}"/>
    <cellStyle name="Normal 4 3 3 2 2 4 4" xfId="10221" xr:uid="{2E54FCAB-ED6D-4533-BDD3-C886D13480F5}"/>
    <cellStyle name="Normal 4 3 3 2 2 4 5" xfId="18669" xr:uid="{8F7EBE6B-3DA9-4BA0-BE2C-DAEAC7C2A5FA}"/>
    <cellStyle name="Normal 4 3 3 2 2 4 6" xfId="27116" xr:uid="{B61E478D-3F8F-4711-8F05-4EFB9D41F755}"/>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0AA052E3-2999-4681-973C-B88E4B068B1E}"/>
    <cellStyle name="Normal 4 3 3 2 2 5 2 2 3" xfId="25444" xr:uid="{433B7B61-C700-423C-8709-69DE08A49DA8}"/>
    <cellStyle name="Normal 4 3 3 2 2 5 2 2 4" xfId="33891" xr:uid="{00BCC173-921C-4B53-ACD9-6B4149F3C9EE}"/>
    <cellStyle name="Normal 4 3 3 2 2 5 2 3" xfId="12779" xr:uid="{F423039A-B159-4552-A350-8490E1AF90A3}"/>
    <cellStyle name="Normal 4 3 3 2 2 5 2 4" xfId="21227" xr:uid="{C806CD27-B1DF-4BB3-91D6-76FD31E66A40}"/>
    <cellStyle name="Normal 4 3 3 2 2 5 2 5" xfId="29674" xr:uid="{1B45812C-02E5-4AB6-ABBF-A891F5F6F277}"/>
    <cellStyle name="Normal 4 3 3 2 2 5 3" xfId="6402" xr:uid="{00000000-0005-0000-0000-00006F140000}"/>
    <cellStyle name="Normal 4 3 3 2 2 5 3 2" xfId="14852" xr:uid="{2714FB5D-D527-417F-8D94-5EFD0F2E61F1}"/>
    <cellStyle name="Normal 4 3 3 2 2 5 3 3" xfId="23299" xr:uid="{2273FE08-6550-45A9-BBDF-4C70C6B9485B}"/>
    <cellStyle name="Normal 4 3 3 2 2 5 3 4" xfId="31746" xr:uid="{401909C5-ACF6-4E38-8A99-56F2B50C81A4}"/>
    <cellStyle name="Normal 4 3 3 2 2 5 4" xfId="10634" xr:uid="{FCBB0A29-7CD0-42C2-B081-731E33A4CB57}"/>
    <cellStyle name="Normal 4 3 3 2 2 5 5" xfId="19082" xr:uid="{B5C8BEE6-B123-4167-AB05-7C78710B61CB}"/>
    <cellStyle name="Normal 4 3 3 2 2 5 6" xfId="27529" xr:uid="{42D4544F-3BA4-4B60-A11E-CBE68B9BABC2}"/>
    <cellStyle name="Normal 4 3 3 2 2 6" xfId="2532" xr:uid="{00000000-0005-0000-0000-000070140000}"/>
    <cellStyle name="Normal 4 3 3 2 2 6 2" xfId="6815" xr:uid="{00000000-0005-0000-0000-000071140000}"/>
    <cellStyle name="Normal 4 3 3 2 2 6 2 2" xfId="15265" xr:uid="{3D496444-3FAD-451C-8DC8-BA6DD84724FA}"/>
    <cellStyle name="Normal 4 3 3 2 2 6 2 3" xfId="23712" xr:uid="{6B43D6D5-86D7-4D73-A07B-2B1ED5555543}"/>
    <cellStyle name="Normal 4 3 3 2 2 6 2 4" xfId="32159" xr:uid="{76CE3424-2A7A-4DF2-9FE8-275331940DDC}"/>
    <cellStyle name="Normal 4 3 3 2 2 6 3" xfId="11047" xr:uid="{97C103C4-F578-4674-8761-22907BE60788}"/>
    <cellStyle name="Normal 4 3 3 2 2 6 4" xfId="19495" xr:uid="{8936D84B-0EE4-44C9-A6C5-856E61132864}"/>
    <cellStyle name="Normal 4 3 3 2 2 6 5" xfId="27942" xr:uid="{0664BA83-31A0-4CCA-9ADA-90E2BE14A924}"/>
    <cellStyle name="Normal 4 3 3 2 2 7" xfId="4750" xr:uid="{00000000-0005-0000-0000-000072140000}"/>
    <cellStyle name="Normal 4 3 3 2 2 7 2" xfId="13200" xr:uid="{C9C8BA41-E12B-45F3-8E3A-2849C8520F43}"/>
    <cellStyle name="Normal 4 3 3 2 2 7 3" xfId="21647" xr:uid="{2A04E4DD-87A9-4BE1-9497-D56B4E79A65E}"/>
    <cellStyle name="Normal 4 3 3 2 2 7 4" xfId="30094" xr:uid="{40AA43FA-0CAF-470D-A45F-CB1C0BC77933}"/>
    <cellStyle name="Normal 4 3 3 2 2 8" xfId="8982" xr:uid="{6D2FA500-DBD5-4B86-B75F-334E70EA3D11}"/>
    <cellStyle name="Normal 4 3 3 2 2 9" xfId="17430" xr:uid="{CADC2C39-F8FC-420D-A1DC-8BC5B92EEE56}"/>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CAB7C689-6A6D-4C11-813B-7DDF838817ED}"/>
    <cellStyle name="Normal 4 3 3 2 3 2 2 3" xfId="24204" xr:uid="{617096A1-3E78-4BC8-849A-06618B34C003}"/>
    <cellStyle name="Normal 4 3 3 2 3 2 2 4" xfId="32651" xr:uid="{51DD8FC9-C04F-4A24-8AA0-DED332E82B1C}"/>
    <cellStyle name="Normal 4 3 3 2 3 2 3" xfId="11539" xr:uid="{87B0F4B3-1B91-4DA4-B104-A203CC0BB108}"/>
    <cellStyle name="Normal 4 3 3 2 3 2 4" xfId="19987" xr:uid="{F10C160B-E249-4779-A277-1D895833C704}"/>
    <cellStyle name="Normal 4 3 3 2 3 2 5" xfId="28434" xr:uid="{4B1FB951-DAEA-4A1D-BC5B-0FC14668F39F}"/>
    <cellStyle name="Normal 4 3 3 2 3 3" xfId="5162" xr:uid="{00000000-0005-0000-0000-000076140000}"/>
    <cellStyle name="Normal 4 3 3 2 3 3 2" xfId="13612" xr:uid="{63D34826-50BB-4CCF-915B-A1BC16FDDF2E}"/>
    <cellStyle name="Normal 4 3 3 2 3 3 3" xfId="22059" xr:uid="{8BD3B6A8-312E-41EF-8FD4-E8FF3FB4934F}"/>
    <cellStyle name="Normal 4 3 3 2 3 3 4" xfId="30506" xr:uid="{3B34DEA0-34B5-44C1-9594-DEFD5E3A7E59}"/>
    <cellStyle name="Normal 4 3 3 2 3 4" xfId="9394" xr:uid="{5617F947-D161-4122-8CE6-3F843A782736}"/>
    <cellStyle name="Normal 4 3 3 2 3 5" xfId="17842" xr:uid="{C34BD8AF-E774-481E-8C45-92084FF02192}"/>
    <cellStyle name="Normal 4 3 3 2 3 6" xfId="26289" xr:uid="{147BEE3B-F194-4813-A426-3A6132299BAF}"/>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0C756F96-27A3-49ED-8C73-3958833349DD}"/>
    <cellStyle name="Normal 4 3 3 2 4 2 2 3" xfId="24617" xr:uid="{116896BE-C947-4868-8AFF-922CFB1E3FEE}"/>
    <cellStyle name="Normal 4 3 3 2 4 2 2 4" xfId="33064" xr:uid="{E6076029-A3EA-4B3E-A7EF-1849CEAA944F}"/>
    <cellStyle name="Normal 4 3 3 2 4 2 3" xfId="11952" xr:uid="{90AD4CF8-3052-4186-ABC2-B95B4BEF1A2F}"/>
    <cellStyle name="Normal 4 3 3 2 4 2 4" xfId="20400" xr:uid="{C498DA83-6273-4C9B-BFB6-7A708D00105F}"/>
    <cellStyle name="Normal 4 3 3 2 4 2 5" xfId="28847" xr:uid="{3C0194B4-A635-4C56-AA38-5EE75C32A309}"/>
    <cellStyle name="Normal 4 3 3 2 4 3" xfId="5575" xr:uid="{00000000-0005-0000-0000-00007A140000}"/>
    <cellStyle name="Normal 4 3 3 2 4 3 2" xfId="14025" xr:uid="{426CAF0D-CE00-48FE-A0F7-EF1ABB3967B0}"/>
    <cellStyle name="Normal 4 3 3 2 4 3 3" xfId="22472" xr:uid="{1C0147EB-01DA-4088-8040-701F76608C6E}"/>
    <cellStyle name="Normal 4 3 3 2 4 3 4" xfId="30919" xr:uid="{7E63DB63-A6D4-4500-9DD5-3599C7C208C2}"/>
    <cellStyle name="Normal 4 3 3 2 4 4" xfId="9807" xr:uid="{7CB5E817-D73D-40CF-A5A5-7374947E7F99}"/>
    <cellStyle name="Normal 4 3 3 2 4 5" xfId="18255" xr:uid="{972214C7-8FE3-4260-A546-86F2AD6DF5D4}"/>
    <cellStyle name="Normal 4 3 3 2 4 6" xfId="26702" xr:uid="{AB0DC7A7-28B5-46D4-9723-6BD94167E884}"/>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6E679416-49A6-41D9-86BB-267ECF2E97CD}"/>
    <cellStyle name="Normal 4 3 3 2 5 2 2 3" xfId="25030" xr:uid="{25F09DEF-91E2-4292-92AA-16CAFD70F952}"/>
    <cellStyle name="Normal 4 3 3 2 5 2 2 4" xfId="33477" xr:uid="{AF4B3F01-BF8E-4122-BAB2-DFFA77EB79DE}"/>
    <cellStyle name="Normal 4 3 3 2 5 2 3" xfId="12365" xr:uid="{CB89CDC9-F7BA-4FA1-9F11-D5C3AA80F3B7}"/>
    <cellStyle name="Normal 4 3 3 2 5 2 4" xfId="20813" xr:uid="{B355392D-EF83-414C-9E5A-FA353C8B760C}"/>
    <cellStyle name="Normal 4 3 3 2 5 2 5" xfId="29260" xr:uid="{6A569C63-CC87-4115-B326-3F8131B3E2D4}"/>
    <cellStyle name="Normal 4 3 3 2 5 3" xfId="5988" xr:uid="{00000000-0005-0000-0000-00007E140000}"/>
    <cellStyle name="Normal 4 3 3 2 5 3 2" xfId="14438" xr:uid="{B7F65186-A94E-4EF5-B5E3-CCDBD84D6584}"/>
    <cellStyle name="Normal 4 3 3 2 5 3 3" xfId="22885" xr:uid="{8A3AC20B-65FD-4D4B-8EBD-69C0986D24E5}"/>
    <cellStyle name="Normal 4 3 3 2 5 3 4" xfId="31332" xr:uid="{0CA8D82E-1727-4AF1-8A26-C450154876E5}"/>
    <cellStyle name="Normal 4 3 3 2 5 4" xfId="10220" xr:uid="{43084943-6E40-4D9B-AC41-21598E929F8A}"/>
    <cellStyle name="Normal 4 3 3 2 5 5" xfId="18668" xr:uid="{57BFB0D8-712E-49BC-B9B5-ABD30FA9496A}"/>
    <cellStyle name="Normal 4 3 3 2 5 6" xfId="27115" xr:uid="{2FDB149A-EFE0-47EC-8ACD-9D566512B20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63BDF6E4-4B6A-44CD-9538-1454260D109E}"/>
    <cellStyle name="Normal 4 3 3 2 6 2 2 3" xfId="25443" xr:uid="{6946915B-ECF4-4958-9102-406500658589}"/>
    <cellStyle name="Normal 4 3 3 2 6 2 2 4" xfId="33890" xr:uid="{982A395C-9F3B-4A34-BF42-869F9F3BE0F9}"/>
    <cellStyle name="Normal 4 3 3 2 6 2 3" xfId="12778" xr:uid="{BB96CCF2-3CE3-4954-A54D-DE543244AFBD}"/>
    <cellStyle name="Normal 4 3 3 2 6 2 4" xfId="21226" xr:uid="{577F5F82-058C-46A2-A7F0-4892FFD70DF9}"/>
    <cellStyle name="Normal 4 3 3 2 6 2 5" xfId="29673" xr:uid="{3E26FCFF-8411-484B-BBBB-FB2833A57A08}"/>
    <cellStyle name="Normal 4 3 3 2 6 3" xfId="6401" xr:uid="{00000000-0005-0000-0000-000082140000}"/>
    <cellStyle name="Normal 4 3 3 2 6 3 2" xfId="14851" xr:uid="{1DC30E04-8BE1-4129-A521-3F97B80A42BB}"/>
    <cellStyle name="Normal 4 3 3 2 6 3 3" xfId="23298" xr:uid="{A23DC736-FBC3-4CB1-9C15-0B6AB6195349}"/>
    <cellStyle name="Normal 4 3 3 2 6 3 4" xfId="31745" xr:uid="{877E8D75-0FF8-45C5-ACC3-58A1B120D5B1}"/>
    <cellStyle name="Normal 4 3 3 2 6 4" xfId="10633" xr:uid="{2F5838A7-B361-4EBB-BE3D-A94DC2EDA2B8}"/>
    <cellStyle name="Normal 4 3 3 2 6 5" xfId="19081" xr:uid="{09E2360B-E5E1-47E7-863D-34C265357410}"/>
    <cellStyle name="Normal 4 3 3 2 6 6" xfId="27528" xr:uid="{EF16ABB8-E628-4D83-8CD9-0DC097A482B5}"/>
    <cellStyle name="Normal 4 3 3 2 7" xfId="2531" xr:uid="{00000000-0005-0000-0000-000083140000}"/>
    <cellStyle name="Normal 4 3 3 2 7 2" xfId="6814" xr:uid="{00000000-0005-0000-0000-000084140000}"/>
    <cellStyle name="Normal 4 3 3 2 7 2 2" xfId="15264" xr:uid="{00ABE2ED-5ABA-4E7F-BFBD-3BD1E5F56C4A}"/>
    <cellStyle name="Normal 4 3 3 2 7 2 3" xfId="23711" xr:uid="{ED1D48CE-FB8A-4BA5-BB35-8F1B9790EC67}"/>
    <cellStyle name="Normal 4 3 3 2 7 2 4" xfId="32158" xr:uid="{0167D076-DD7C-4191-BF5A-EE61BFFB33DE}"/>
    <cellStyle name="Normal 4 3 3 2 7 3" xfId="11046" xr:uid="{69095D39-3924-4460-BBCC-62F82AEDC899}"/>
    <cellStyle name="Normal 4 3 3 2 7 4" xfId="19494" xr:uid="{AC4A4267-6EA8-4BA0-8A68-C5D7F7C3ACA7}"/>
    <cellStyle name="Normal 4 3 3 2 7 5" xfId="27941" xr:uid="{88D3B159-CB0F-4D92-990C-74D95ED34FB0}"/>
    <cellStyle name="Normal 4 3 3 2 8" xfId="4749" xr:uid="{00000000-0005-0000-0000-000085140000}"/>
    <cellStyle name="Normal 4 3 3 2 8 2" xfId="13199" xr:uid="{3104CF53-1CBB-42ED-BC59-50636DCDE15E}"/>
    <cellStyle name="Normal 4 3 3 2 8 3" xfId="21646" xr:uid="{825725E3-10C8-4522-808A-5411F1736656}"/>
    <cellStyle name="Normal 4 3 3 2 8 4" xfId="30093" xr:uid="{2B6BFE16-85DE-4A01-BB0A-8E7F3CF94C33}"/>
    <cellStyle name="Normal 4 3 3 2 9" xfId="8981" xr:uid="{33CD1169-AC02-46CC-954D-E1C96E2E96A8}"/>
    <cellStyle name="Normal 4 3 3 3" xfId="377" xr:uid="{00000000-0005-0000-0000-000086140000}"/>
    <cellStyle name="Normal 4 3 3 3 10" xfId="25878" xr:uid="{531013C6-4B80-468C-A509-678C808BFA78}"/>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87BE14C7-55CE-436C-B36E-8F83F1AB0B63}"/>
    <cellStyle name="Normal 4 3 3 3 2 2 2 3" xfId="24206" xr:uid="{09DECF62-7871-455D-8CC8-5A6B9AC33D48}"/>
    <cellStyle name="Normal 4 3 3 3 2 2 2 4" xfId="32653" xr:uid="{426759DC-7C9F-4EA6-A0C3-9DECBE3EFB6E}"/>
    <cellStyle name="Normal 4 3 3 3 2 2 3" xfId="11541" xr:uid="{E0A30933-0F22-4058-BFEC-551AD9B663AD}"/>
    <cellStyle name="Normal 4 3 3 3 2 2 4" xfId="19989" xr:uid="{CA30A1AA-ADCB-49EC-9DDE-A34B15756141}"/>
    <cellStyle name="Normal 4 3 3 3 2 2 5" xfId="28436" xr:uid="{2B85FB44-C86C-4AB1-AD06-34E96A4F3BD5}"/>
    <cellStyle name="Normal 4 3 3 3 2 3" xfId="5164" xr:uid="{00000000-0005-0000-0000-00008A140000}"/>
    <cellStyle name="Normal 4 3 3 3 2 3 2" xfId="13614" xr:uid="{295F4CFF-EC1E-4791-966B-B6EC5FE2E513}"/>
    <cellStyle name="Normal 4 3 3 3 2 3 3" xfId="22061" xr:uid="{69CE902A-3ECB-4DBF-B27B-5C25A59EB826}"/>
    <cellStyle name="Normal 4 3 3 3 2 3 4" xfId="30508" xr:uid="{6EFF1EDC-8A9D-479E-BCA6-DD9A142CB8DE}"/>
    <cellStyle name="Normal 4 3 3 3 2 4" xfId="9396" xr:uid="{2393E271-0F09-4CDE-BA50-CBCDBF201323}"/>
    <cellStyle name="Normal 4 3 3 3 2 5" xfId="17844" xr:uid="{31D29C91-ACCA-4E8A-A81C-3F15565EC84B}"/>
    <cellStyle name="Normal 4 3 3 3 2 6" xfId="26291" xr:uid="{675E0482-973A-47FC-9C78-18E9C9A4A86E}"/>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E441B404-D734-4523-BF7E-8393829433D8}"/>
    <cellStyle name="Normal 4 3 3 3 3 2 2 3" xfId="24619" xr:uid="{AFDAB319-1F69-44CD-A3E6-70EC39B7EF49}"/>
    <cellStyle name="Normal 4 3 3 3 3 2 2 4" xfId="33066" xr:uid="{2D6345F3-999F-45DB-9F66-E018E55AD73C}"/>
    <cellStyle name="Normal 4 3 3 3 3 2 3" xfId="11954" xr:uid="{141547C4-4424-4A3B-93B1-4267D02A55A3}"/>
    <cellStyle name="Normal 4 3 3 3 3 2 4" xfId="20402" xr:uid="{1BA97C3D-22DF-46A6-9C73-3BA0E2E83449}"/>
    <cellStyle name="Normal 4 3 3 3 3 2 5" xfId="28849" xr:uid="{B23A6812-E04C-4E7F-B149-9769E5387AFA}"/>
    <cellStyle name="Normal 4 3 3 3 3 3" xfId="5577" xr:uid="{00000000-0005-0000-0000-00008E140000}"/>
    <cellStyle name="Normal 4 3 3 3 3 3 2" xfId="14027" xr:uid="{12D4275A-2703-4F8C-B64A-18EBC3655259}"/>
    <cellStyle name="Normal 4 3 3 3 3 3 3" xfId="22474" xr:uid="{823D69E6-CED3-43B0-8437-DCAD2C8A91D3}"/>
    <cellStyle name="Normal 4 3 3 3 3 3 4" xfId="30921" xr:uid="{8DD5B752-4C3E-4D11-9EF7-C31F374B9ECB}"/>
    <cellStyle name="Normal 4 3 3 3 3 4" xfId="9809" xr:uid="{AB108FAC-A892-4C03-A7E4-C46148CC25D1}"/>
    <cellStyle name="Normal 4 3 3 3 3 5" xfId="18257" xr:uid="{1001414D-26F5-4BBC-8C95-2221B220AD0D}"/>
    <cellStyle name="Normal 4 3 3 3 3 6" xfId="26704" xr:uid="{65FA7211-31F7-4177-816A-A3106528F773}"/>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4978CA6F-5BA5-4F75-8306-F0391E1704B8}"/>
    <cellStyle name="Normal 4 3 3 3 4 2 2 3" xfId="25032" xr:uid="{886EA8FD-5C3E-45D4-8BE8-005E46CC1CA2}"/>
    <cellStyle name="Normal 4 3 3 3 4 2 2 4" xfId="33479" xr:uid="{3DBE304A-15B2-4CFA-8659-1DC847F7E150}"/>
    <cellStyle name="Normal 4 3 3 3 4 2 3" xfId="12367" xr:uid="{A56DD15D-3829-44FC-A909-C23A01C6D59A}"/>
    <cellStyle name="Normal 4 3 3 3 4 2 4" xfId="20815" xr:uid="{FEDA46E8-0904-45F6-9CAB-4F4EB547090F}"/>
    <cellStyle name="Normal 4 3 3 3 4 2 5" xfId="29262" xr:uid="{62FC5185-1AAB-4454-8577-F589B5EB02FF}"/>
    <cellStyle name="Normal 4 3 3 3 4 3" xfId="5990" xr:uid="{00000000-0005-0000-0000-000092140000}"/>
    <cellStyle name="Normal 4 3 3 3 4 3 2" xfId="14440" xr:uid="{49773816-EED3-4BA2-BB2A-0726B5144C57}"/>
    <cellStyle name="Normal 4 3 3 3 4 3 3" xfId="22887" xr:uid="{93FD54B6-C9F2-44C4-8115-182265F541B2}"/>
    <cellStyle name="Normal 4 3 3 3 4 3 4" xfId="31334" xr:uid="{59053140-3E83-4EA3-942F-624276599C32}"/>
    <cellStyle name="Normal 4 3 3 3 4 4" xfId="10222" xr:uid="{99A724C7-FB91-488C-B6DC-52311AA31D15}"/>
    <cellStyle name="Normal 4 3 3 3 4 5" xfId="18670" xr:uid="{0A2CAF20-1197-4F37-9CFC-4D45BC5025C3}"/>
    <cellStyle name="Normal 4 3 3 3 4 6" xfId="27117" xr:uid="{22362517-8D94-4A35-867A-634A9F697C92}"/>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9E8521A5-F505-4E4A-8075-339FB416CBC9}"/>
    <cellStyle name="Normal 4 3 3 3 5 2 2 3" xfId="25445" xr:uid="{61F79629-C436-4326-9707-C81CED4324BC}"/>
    <cellStyle name="Normal 4 3 3 3 5 2 2 4" xfId="33892" xr:uid="{C4AD00F2-CFC7-411D-8573-9EF38F143AFD}"/>
    <cellStyle name="Normal 4 3 3 3 5 2 3" xfId="12780" xr:uid="{E4B17B98-F520-4423-97CA-4C92EC84FB67}"/>
    <cellStyle name="Normal 4 3 3 3 5 2 4" xfId="21228" xr:uid="{1E162FF9-9364-491A-ABD5-005E8549A42E}"/>
    <cellStyle name="Normal 4 3 3 3 5 2 5" xfId="29675" xr:uid="{42864A3E-AA2C-4503-B0BF-A7CEC0DE330B}"/>
    <cellStyle name="Normal 4 3 3 3 5 3" xfId="6403" xr:uid="{00000000-0005-0000-0000-000096140000}"/>
    <cellStyle name="Normal 4 3 3 3 5 3 2" xfId="14853" xr:uid="{74DD2282-D598-4018-AA7E-4465A571E322}"/>
    <cellStyle name="Normal 4 3 3 3 5 3 3" xfId="23300" xr:uid="{6C2C438B-D2E2-4DAA-B12D-20CEC061CA32}"/>
    <cellStyle name="Normal 4 3 3 3 5 3 4" xfId="31747" xr:uid="{3039C51A-6A91-4CA4-AB93-898FDEA3744F}"/>
    <cellStyle name="Normal 4 3 3 3 5 4" xfId="10635" xr:uid="{7EE75E72-69FD-424A-9FCF-E332EEDAE242}"/>
    <cellStyle name="Normal 4 3 3 3 5 5" xfId="19083" xr:uid="{F2AE12BB-21E9-4005-A02C-5D22E654DB7A}"/>
    <cellStyle name="Normal 4 3 3 3 5 6" xfId="27530" xr:uid="{621E96A0-8BF6-4DF9-8113-246DB186CF88}"/>
    <cellStyle name="Normal 4 3 3 3 6" xfId="2533" xr:uid="{00000000-0005-0000-0000-000097140000}"/>
    <cellStyle name="Normal 4 3 3 3 6 2" xfId="6816" xr:uid="{00000000-0005-0000-0000-000098140000}"/>
    <cellStyle name="Normal 4 3 3 3 6 2 2" xfId="15266" xr:uid="{F2A94FE8-C8B9-4BC3-91CF-F54B849218CB}"/>
    <cellStyle name="Normal 4 3 3 3 6 2 3" xfId="23713" xr:uid="{27B56821-8677-4EE7-8025-4750E46732ED}"/>
    <cellStyle name="Normal 4 3 3 3 6 2 4" xfId="32160" xr:uid="{E30BD6D3-5053-4D65-B874-C09292D309A3}"/>
    <cellStyle name="Normal 4 3 3 3 6 3" xfId="11048" xr:uid="{6D31D27E-0386-4D51-8566-440CFD880471}"/>
    <cellStyle name="Normal 4 3 3 3 6 4" xfId="19496" xr:uid="{DAE72590-78E7-4A8E-B28D-18E7F121A099}"/>
    <cellStyle name="Normal 4 3 3 3 6 5" xfId="27943" xr:uid="{4B9E8CEB-B467-41F6-98C7-C9F206BA1276}"/>
    <cellStyle name="Normal 4 3 3 3 7" xfId="4751" xr:uid="{00000000-0005-0000-0000-000099140000}"/>
    <cellStyle name="Normal 4 3 3 3 7 2" xfId="13201" xr:uid="{E4D811E5-9BE0-491B-B2D2-66A45854D81A}"/>
    <cellStyle name="Normal 4 3 3 3 7 3" xfId="21648" xr:uid="{11387B53-3660-4573-8237-1EDDFD08AA49}"/>
    <cellStyle name="Normal 4 3 3 3 7 4" xfId="30095" xr:uid="{C2A87548-613D-455B-B4AD-F3290FE4532D}"/>
    <cellStyle name="Normal 4 3 3 3 8" xfId="8983" xr:uid="{BAB47009-598B-4F0B-95FE-EB1167FB2292}"/>
    <cellStyle name="Normal 4 3 3 3 9" xfId="17431" xr:uid="{CB4CAC0B-6BF8-4632-8784-833E60C0D4C3}"/>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836DB2C6-922A-4081-A6CB-D9DA0990FA15}"/>
    <cellStyle name="Normal 4 3 3 4 2 2 3" xfId="24203" xr:uid="{2E4EDC4D-6E07-47C8-828D-53D5644E6C1E}"/>
    <cellStyle name="Normal 4 3 3 4 2 2 4" xfId="32650" xr:uid="{55219485-67C3-4DC8-A455-F7EAC0C603A9}"/>
    <cellStyle name="Normal 4 3 3 4 2 3" xfId="11538" xr:uid="{2C11768E-DFB4-468E-80E2-A0B007E68297}"/>
    <cellStyle name="Normal 4 3 3 4 2 4" xfId="19986" xr:uid="{B71AD13B-1204-4870-8758-79ADFFA4B5B3}"/>
    <cellStyle name="Normal 4 3 3 4 2 5" xfId="28433" xr:uid="{67661E49-C855-4691-9F8A-84774F08A7C8}"/>
    <cellStyle name="Normal 4 3 3 4 3" xfId="5161" xr:uid="{00000000-0005-0000-0000-00009D140000}"/>
    <cellStyle name="Normal 4 3 3 4 3 2" xfId="13611" xr:uid="{909C09E9-CA89-468B-8A32-81182508CD26}"/>
    <cellStyle name="Normal 4 3 3 4 3 3" xfId="22058" xr:uid="{128CF26C-7902-41D8-A1D4-BDE9678C0E06}"/>
    <cellStyle name="Normal 4 3 3 4 3 4" xfId="30505" xr:uid="{E1307382-6788-445D-A010-58068FED31BC}"/>
    <cellStyle name="Normal 4 3 3 4 4" xfId="9393" xr:uid="{44406718-9ED9-4376-BCA6-465B7A87B809}"/>
    <cellStyle name="Normal 4 3 3 4 5" xfId="17841" xr:uid="{CB15BD10-4DD6-406D-BFAE-F3794E1C4692}"/>
    <cellStyle name="Normal 4 3 3 4 6" xfId="26288" xr:uid="{600EC627-2D7E-4EF6-A499-39067805010D}"/>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83628139-6E55-44DE-A1F7-27F73A088704}"/>
    <cellStyle name="Normal 4 3 3 5 2 2 3" xfId="24616" xr:uid="{8A72C2D6-D867-41FD-BC99-D6C72CCA70E2}"/>
    <cellStyle name="Normal 4 3 3 5 2 2 4" xfId="33063" xr:uid="{78C126BB-508B-4ED3-A62F-DFAB043698F1}"/>
    <cellStyle name="Normal 4 3 3 5 2 3" xfId="11951" xr:uid="{4712BA1F-15A8-4696-8FC9-06B482FA9FCA}"/>
    <cellStyle name="Normal 4 3 3 5 2 4" xfId="20399" xr:uid="{994CD3BB-6888-4581-994F-92F1671E74FF}"/>
    <cellStyle name="Normal 4 3 3 5 2 5" xfId="28846" xr:uid="{0EBEE696-B864-42DB-ADC7-17D290106939}"/>
    <cellStyle name="Normal 4 3 3 5 3" xfId="5574" xr:uid="{00000000-0005-0000-0000-0000A1140000}"/>
    <cellStyle name="Normal 4 3 3 5 3 2" xfId="14024" xr:uid="{64DF3DBF-1F94-4007-B22A-4EFB4AD2EC14}"/>
    <cellStyle name="Normal 4 3 3 5 3 3" xfId="22471" xr:uid="{45CCA926-FC4A-4880-B4C3-7FD6B465DE61}"/>
    <cellStyle name="Normal 4 3 3 5 3 4" xfId="30918" xr:uid="{62A2E080-AE16-4617-90D1-902CF13C70E6}"/>
    <cellStyle name="Normal 4 3 3 5 4" xfId="9806" xr:uid="{5B257991-2592-41DF-A065-BAFA5758036E}"/>
    <cellStyle name="Normal 4 3 3 5 5" xfId="18254" xr:uid="{C6426D2B-9B02-4E0B-9BF1-8FADBE7A8566}"/>
    <cellStyle name="Normal 4 3 3 5 6" xfId="26701" xr:uid="{7879EAC4-C682-42BE-8561-EA18C48E1AE2}"/>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BCF65FA9-B795-43C0-988C-F97F21CD9127}"/>
    <cellStyle name="Normal 4 3 3 6 2 2 3" xfId="25029" xr:uid="{0EFAF500-0227-4ACD-BCA4-524C7A938C2A}"/>
    <cellStyle name="Normal 4 3 3 6 2 2 4" xfId="33476" xr:uid="{A84405F0-C228-4F4A-BD75-DBF1E55CB7E1}"/>
    <cellStyle name="Normal 4 3 3 6 2 3" xfId="12364" xr:uid="{49EBE660-2826-42E4-835A-3C20B33158BD}"/>
    <cellStyle name="Normal 4 3 3 6 2 4" xfId="20812" xr:uid="{3A6427D6-9D58-4DFC-B81A-8786A82E7A84}"/>
    <cellStyle name="Normal 4 3 3 6 2 5" xfId="29259" xr:uid="{BEEACCD6-D040-4044-97E5-56D5FA70A48D}"/>
    <cellStyle name="Normal 4 3 3 6 3" xfId="5987" xr:uid="{00000000-0005-0000-0000-0000A5140000}"/>
    <cellStyle name="Normal 4 3 3 6 3 2" xfId="14437" xr:uid="{076D2761-5AF2-4933-8661-F0695F8E3FEE}"/>
    <cellStyle name="Normal 4 3 3 6 3 3" xfId="22884" xr:uid="{DD6DA717-9D63-410F-B415-F146E2D04609}"/>
    <cellStyle name="Normal 4 3 3 6 3 4" xfId="31331" xr:uid="{5CAC4B0A-CF74-4C16-8705-090BB4693411}"/>
    <cellStyle name="Normal 4 3 3 6 4" xfId="10219" xr:uid="{0FA0AA41-D27D-4766-9F5E-FD05B04C0013}"/>
    <cellStyle name="Normal 4 3 3 6 5" xfId="18667" xr:uid="{AE6817C9-982A-4F64-A14F-3B86CE9DC4AC}"/>
    <cellStyle name="Normal 4 3 3 6 6" xfId="27114" xr:uid="{FEEB63E2-36B7-4BFE-88E8-7C033EE7845C}"/>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E26A8AB6-D138-4246-B563-4C741765CE82}"/>
    <cellStyle name="Normal 4 3 3 7 2 2 3" xfId="25442" xr:uid="{B4ECBBB8-D6A8-4BBD-AA1C-C963EAB0F6EE}"/>
    <cellStyle name="Normal 4 3 3 7 2 2 4" xfId="33889" xr:uid="{C11F0822-16DD-46F7-B74B-98D9FC48138B}"/>
    <cellStyle name="Normal 4 3 3 7 2 3" xfId="12777" xr:uid="{8C0873B8-7D95-4BFC-8C7D-995C1AAD089F}"/>
    <cellStyle name="Normal 4 3 3 7 2 4" xfId="21225" xr:uid="{14DFF4CE-7BE2-4757-99EE-44BDB282C2C8}"/>
    <cellStyle name="Normal 4 3 3 7 2 5" xfId="29672" xr:uid="{8F753864-02A9-4042-A46B-6759685DE039}"/>
    <cellStyle name="Normal 4 3 3 7 3" xfId="6400" xr:uid="{00000000-0005-0000-0000-0000A9140000}"/>
    <cellStyle name="Normal 4 3 3 7 3 2" xfId="14850" xr:uid="{F927F5DB-0AF5-445A-919F-677E60FFAA56}"/>
    <cellStyle name="Normal 4 3 3 7 3 3" xfId="23297" xr:uid="{1D9FC874-4C56-4F47-97E3-80182051C5CE}"/>
    <cellStyle name="Normal 4 3 3 7 3 4" xfId="31744" xr:uid="{CD7D013B-F581-4F8A-8301-E5FA7A1C76CE}"/>
    <cellStyle name="Normal 4 3 3 7 4" xfId="10632" xr:uid="{74639B69-06BF-498A-AFD3-A271EBC1B049}"/>
    <cellStyle name="Normal 4 3 3 7 5" xfId="19080" xr:uid="{80671C22-48ED-41DE-8988-244DA28966DF}"/>
    <cellStyle name="Normal 4 3 3 7 6" xfId="27527" xr:uid="{24236224-392F-4602-ADA4-333295858688}"/>
    <cellStyle name="Normal 4 3 3 8" xfId="2530" xr:uid="{00000000-0005-0000-0000-0000AA140000}"/>
    <cellStyle name="Normal 4 3 3 8 2" xfId="6813" xr:uid="{00000000-0005-0000-0000-0000AB140000}"/>
    <cellStyle name="Normal 4 3 3 8 2 2" xfId="15263" xr:uid="{8F78D76A-AB34-473A-A524-0787B4F84C2A}"/>
    <cellStyle name="Normal 4 3 3 8 2 3" xfId="23710" xr:uid="{3BB5A939-00EB-412A-ACAB-70EED739E1E5}"/>
    <cellStyle name="Normal 4 3 3 8 2 4" xfId="32157" xr:uid="{DC694E91-1489-438F-8371-476549AF5357}"/>
    <cellStyle name="Normal 4 3 3 8 3" xfId="11045" xr:uid="{0B36C15D-BBD6-4B30-A264-B8B59EA44B2A}"/>
    <cellStyle name="Normal 4 3 3 8 4" xfId="19493" xr:uid="{EFDAF660-C8CD-40FC-BE31-2AB5BD562DE0}"/>
    <cellStyle name="Normal 4 3 3 8 5" xfId="27940" xr:uid="{9FEB27D4-3703-47F8-A443-90A8C3319C3A}"/>
    <cellStyle name="Normal 4 3 3 9" xfId="4748" xr:uid="{00000000-0005-0000-0000-0000AC140000}"/>
    <cellStyle name="Normal 4 3 3 9 2" xfId="13198" xr:uid="{C8BEE277-BBD0-4D45-987C-61C045BC16AA}"/>
    <cellStyle name="Normal 4 3 3 9 3" xfId="21645" xr:uid="{FD474C78-221E-40FD-BB35-A887BF08B8FE}"/>
    <cellStyle name="Normal 4 3 3 9 4" xfId="30092" xr:uid="{4348B69C-2B76-40FE-986D-B627EAEF8A90}"/>
    <cellStyle name="Normal 4 3 4" xfId="842" xr:uid="{00000000-0005-0000-0000-0000AD140000}"/>
    <cellStyle name="Normal 4 3 4 2" xfId="3079" xr:uid="{00000000-0005-0000-0000-0000AE140000}"/>
    <cellStyle name="Normal 4 3 4 2 2" xfId="7301" xr:uid="{00000000-0005-0000-0000-0000AF140000}"/>
    <cellStyle name="Normal 4 3 4 2 2 2" xfId="15751" xr:uid="{28B97070-1D81-456E-92C2-1EDCD6872851}"/>
    <cellStyle name="Normal 4 3 4 2 2 3" xfId="24198" xr:uid="{4BC08806-DB47-465E-A604-CBC203FE413A}"/>
    <cellStyle name="Normal 4 3 4 2 2 4" xfId="32645" xr:uid="{54220014-E9D3-486D-ACE6-10CC2BD8E2F4}"/>
    <cellStyle name="Normal 4 3 4 2 3" xfId="11533" xr:uid="{2D791AF0-E097-4B90-9874-287859AC4D58}"/>
    <cellStyle name="Normal 4 3 4 2 4" xfId="19981" xr:uid="{A9103578-719B-4CC2-A237-8747D8406C74}"/>
    <cellStyle name="Normal 4 3 4 2 5" xfId="28428" xr:uid="{7A2A0299-496D-4CFB-90DD-FA9C855C7FDC}"/>
    <cellStyle name="Normal 4 3 4 3" xfId="5156" xr:uid="{00000000-0005-0000-0000-0000B0140000}"/>
    <cellStyle name="Normal 4 3 4 3 2" xfId="13606" xr:uid="{A61CEDAE-2491-4FD2-96F9-BBC106A6182D}"/>
    <cellStyle name="Normal 4 3 4 3 3" xfId="22053" xr:uid="{D498E0BC-BC1B-441E-B02E-89CC5767F606}"/>
    <cellStyle name="Normal 4 3 4 3 4" xfId="30500" xr:uid="{5E95BF17-5480-4D68-8597-81A0F28C3C41}"/>
    <cellStyle name="Normal 4 3 4 4" xfId="9388" xr:uid="{DAA605A8-E209-4DB3-A006-FF42F858287A}"/>
    <cellStyle name="Normal 4 3 4 5" xfId="17836" xr:uid="{2FD7DB29-3285-40C7-BCB9-A75D9E5D5F78}"/>
    <cellStyle name="Normal 4 3 4 6" xfId="26283" xr:uid="{DD595B60-DC4A-4D64-8089-6258E86B1F57}"/>
    <cellStyle name="Normal 4 3 5" xfId="1262" xr:uid="{00000000-0005-0000-0000-0000B1140000}"/>
    <cellStyle name="Normal 4 3 5 2" xfId="3492" xr:uid="{00000000-0005-0000-0000-0000B2140000}"/>
    <cellStyle name="Normal 4 3 5 2 2" xfId="7714" xr:uid="{00000000-0005-0000-0000-0000B3140000}"/>
    <cellStyle name="Normal 4 3 5 2 2 2" xfId="16164" xr:uid="{2BBC8A37-0C08-4FD0-B3AA-602523D2A656}"/>
    <cellStyle name="Normal 4 3 5 2 2 3" xfId="24611" xr:uid="{57617FAA-C8A3-4A85-9B15-8E20F57B7581}"/>
    <cellStyle name="Normal 4 3 5 2 2 4" xfId="33058" xr:uid="{7F3DC853-DA17-47B7-BFE4-FBFD40ED328A}"/>
    <cellStyle name="Normal 4 3 5 2 3" xfId="11946" xr:uid="{739946DE-6D6A-4E77-B344-D9B3B6DA0521}"/>
    <cellStyle name="Normal 4 3 5 2 4" xfId="20394" xr:uid="{E71F06A9-FD17-4BDD-9EB8-912C0E3B5558}"/>
    <cellStyle name="Normal 4 3 5 2 5" xfId="28841" xr:uid="{7CBE1304-6DEA-41AE-B737-3F737F67885B}"/>
    <cellStyle name="Normal 4 3 5 3" xfId="5569" xr:uid="{00000000-0005-0000-0000-0000B4140000}"/>
    <cellStyle name="Normal 4 3 5 3 2" xfId="14019" xr:uid="{9D4EBF4F-E36D-4E8A-82DA-BA039553D915}"/>
    <cellStyle name="Normal 4 3 5 3 3" xfId="22466" xr:uid="{0E307317-347B-4C6A-9BE8-A07E7B514DD5}"/>
    <cellStyle name="Normal 4 3 5 3 4" xfId="30913" xr:uid="{4FEECE73-B88A-459D-B102-13080F8F5EBA}"/>
    <cellStyle name="Normal 4 3 5 4" xfId="9801" xr:uid="{844FCBF0-C2FB-42A6-AC16-9C6C40AB0820}"/>
    <cellStyle name="Normal 4 3 5 5" xfId="18249" xr:uid="{F3A7DD46-2FE0-49F3-A44F-47EA0C27B6F7}"/>
    <cellStyle name="Normal 4 3 5 6" xfId="26696" xr:uid="{AF928572-FEEE-4B58-AC6D-E1012BEF8C7A}"/>
    <cellStyle name="Normal 4 3 6" xfId="1675" xr:uid="{00000000-0005-0000-0000-0000B5140000}"/>
    <cellStyle name="Normal 4 3 6 2" xfId="3905" xr:uid="{00000000-0005-0000-0000-0000B6140000}"/>
    <cellStyle name="Normal 4 3 6 2 2" xfId="8127" xr:uid="{00000000-0005-0000-0000-0000B7140000}"/>
    <cellStyle name="Normal 4 3 6 2 2 2" xfId="16577" xr:uid="{46D6DA3C-57C1-4DC2-A46B-96EBA0FA8A19}"/>
    <cellStyle name="Normal 4 3 6 2 2 3" xfId="25024" xr:uid="{396B8D62-86D1-4D0A-AEB9-D16F342747A6}"/>
    <cellStyle name="Normal 4 3 6 2 2 4" xfId="33471" xr:uid="{09690799-8097-45B5-9ADE-7DC4B2ABDE07}"/>
    <cellStyle name="Normal 4 3 6 2 3" xfId="12359" xr:uid="{C316C37D-3AE8-46B3-9C65-F99DB0D6951C}"/>
    <cellStyle name="Normal 4 3 6 2 4" xfId="20807" xr:uid="{871FF848-C108-4701-9D91-6A2C33433616}"/>
    <cellStyle name="Normal 4 3 6 2 5" xfId="29254" xr:uid="{7900C97D-5F18-4BA2-90AB-240E76C14124}"/>
    <cellStyle name="Normal 4 3 6 3" xfId="5982" xr:uid="{00000000-0005-0000-0000-0000B8140000}"/>
    <cellStyle name="Normal 4 3 6 3 2" xfId="14432" xr:uid="{B381FC47-AD3F-4D9A-BBB4-2C7267C1E0CF}"/>
    <cellStyle name="Normal 4 3 6 3 3" xfId="22879" xr:uid="{E65528E1-C135-4D3C-9E22-A9AE1F811CCC}"/>
    <cellStyle name="Normal 4 3 6 3 4" xfId="31326" xr:uid="{26A34EA7-0A97-487A-AC37-3EFA44ED0567}"/>
    <cellStyle name="Normal 4 3 6 4" xfId="10214" xr:uid="{D9526C8C-B56C-4007-B95A-F7845B272693}"/>
    <cellStyle name="Normal 4 3 6 5" xfId="18662" xr:uid="{5FC90CBE-CFC7-44CD-A9F6-3D7D5A3873AF}"/>
    <cellStyle name="Normal 4 3 6 6" xfId="27109" xr:uid="{8F73D261-DC68-4F84-81A2-42C0E3D463CA}"/>
    <cellStyle name="Normal 4 3 7" xfId="2089" xr:uid="{00000000-0005-0000-0000-0000B9140000}"/>
    <cellStyle name="Normal 4 3 7 2" xfId="4318" xr:uid="{00000000-0005-0000-0000-0000BA140000}"/>
    <cellStyle name="Normal 4 3 7 2 2" xfId="8540" xr:uid="{00000000-0005-0000-0000-0000BB140000}"/>
    <cellStyle name="Normal 4 3 7 2 2 2" xfId="16990" xr:uid="{89F9D182-3B16-4EB8-8D59-C9D33203BC33}"/>
    <cellStyle name="Normal 4 3 7 2 2 3" xfId="25437" xr:uid="{9902AD2C-2672-437D-A2B7-99768F552792}"/>
    <cellStyle name="Normal 4 3 7 2 2 4" xfId="33884" xr:uid="{AE4C997A-ED02-47A2-9FD3-614BC5BD7D9B}"/>
    <cellStyle name="Normal 4 3 7 2 3" xfId="12772" xr:uid="{EE0ADCCE-EE1F-48AB-A64C-A984D9A79D84}"/>
    <cellStyle name="Normal 4 3 7 2 4" xfId="21220" xr:uid="{16E6063E-31CC-45AA-B292-0D3730A3B48E}"/>
    <cellStyle name="Normal 4 3 7 2 5" xfId="29667" xr:uid="{7F1C8F72-D021-4F6B-AA68-67BDD1DC420E}"/>
    <cellStyle name="Normal 4 3 7 3" xfId="6395" xr:uid="{00000000-0005-0000-0000-0000BC140000}"/>
    <cellStyle name="Normal 4 3 7 3 2" xfId="14845" xr:uid="{262324C2-7EDB-43C7-BBB8-3FDB213CCF50}"/>
    <cellStyle name="Normal 4 3 7 3 3" xfId="23292" xr:uid="{21E503BD-29B1-4799-AECD-07BBF3539499}"/>
    <cellStyle name="Normal 4 3 7 3 4" xfId="31739" xr:uid="{8FB94BB6-1A28-4280-9043-8E15585AB147}"/>
    <cellStyle name="Normal 4 3 7 4" xfId="10627" xr:uid="{B3E94FBB-369B-4A77-BA3E-BA6827FB42B6}"/>
    <cellStyle name="Normal 4 3 7 5" xfId="19075" xr:uid="{BEFB63F5-175D-458F-A379-16975AD0F9D8}"/>
    <cellStyle name="Normal 4 3 7 6" xfId="27522" xr:uid="{71A1F22C-80AB-4FB6-B595-BDE9F67FF479}"/>
    <cellStyle name="Normal 4 3 8" xfId="2525" xr:uid="{00000000-0005-0000-0000-0000BD140000}"/>
    <cellStyle name="Normal 4 3 8 2" xfId="6808" xr:uid="{00000000-0005-0000-0000-0000BE140000}"/>
    <cellStyle name="Normal 4 3 8 2 2" xfId="15258" xr:uid="{7631CB9C-5C3E-43EF-B38A-834AF9E425A8}"/>
    <cellStyle name="Normal 4 3 8 2 3" xfId="23705" xr:uid="{11D4DA2F-32F7-4F3B-AD0A-0341A8FDD1A8}"/>
    <cellStyle name="Normal 4 3 8 2 4" xfId="32152" xr:uid="{A6CA20B0-FB3B-412B-B43E-EA6784C5259E}"/>
    <cellStyle name="Normal 4 3 8 3" xfId="11040" xr:uid="{FAC463C4-1107-4640-8055-8C5ABA621B6B}"/>
    <cellStyle name="Normal 4 3 8 4" xfId="19488" xr:uid="{88D08CEA-7D05-4BF5-9909-06581D25BA25}"/>
    <cellStyle name="Normal 4 3 8 5" xfId="27935" xr:uid="{FD3430D3-2BEB-4279-83FB-0F6BBE340B7A}"/>
    <cellStyle name="Normal 4 3 9" xfId="4743" xr:uid="{00000000-0005-0000-0000-0000BF140000}"/>
    <cellStyle name="Normal 4 3 9 2" xfId="13193" xr:uid="{5BAA31B0-6A71-4A1E-AEB8-8D2F48DC41F3}"/>
    <cellStyle name="Normal 4 3 9 3" xfId="21640" xr:uid="{C7AEB22B-2175-484F-B6FF-B5F1C88EFC46}"/>
    <cellStyle name="Normal 4 3 9 4" xfId="30087" xr:uid="{65D2D62B-2A5A-4893-81A7-DA487F561A2D}"/>
    <cellStyle name="Normal 4 4" xfId="378" xr:uid="{00000000-0005-0000-0000-0000C0140000}"/>
    <cellStyle name="Normal 4 4 10" xfId="2534" xr:uid="{00000000-0005-0000-0000-0000C1140000}"/>
    <cellStyle name="Normal 4 4 10 2" xfId="6817" xr:uid="{00000000-0005-0000-0000-0000C2140000}"/>
    <cellStyle name="Normal 4 4 10 2 2" xfId="15267" xr:uid="{D7B51789-CE04-43E9-BBC5-9C4A135A8386}"/>
    <cellStyle name="Normal 4 4 10 2 3" xfId="23714" xr:uid="{47D09A38-4EED-43CF-9AFB-59FEC4C09E30}"/>
    <cellStyle name="Normal 4 4 10 2 4" xfId="32161" xr:uid="{92FEA3F1-C369-4C50-B81E-6B1448EA639B}"/>
    <cellStyle name="Normal 4 4 10 3" xfId="11049" xr:uid="{D8FA1B83-4B4D-4127-8D05-07C68F80163C}"/>
    <cellStyle name="Normal 4 4 10 4" xfId="19497" xr:uid="{CEB8C7A4-B230-4A96-BCD1-59D6788E69D5}"/>
    <cellStyle name="Normal 4 4 10 5" xfId="27944" xr:uid="{88D7E212-D7C4-4F97-AE99-12D6B7E3A8B8}"/>
    <cellStyle name="Normal 4 4 11" xfId="4752" xr:uid="{00000000-0005-0000-0000-0000C3140000}"/>
    <cellStyle name="Normal 4 4 11 2" xfId="13202" xr:uid="{AAB5AD85-D5AA-44D3-9B75-AE1BEF8004B7}"/>
    <cellStyle name="Normal 4 4 11 3" xfId="21649" xr:uid="{BAA5E5F3-A194-4B43-A5BA-8FD95A69D6D3}"/>
    <cellStyle name="Normal 4 4 11 4" xfId="30096" xr:uid="{8C067740-A310-4F9E-BCB9-8E6A91E67A05}"/>
    <cellStyle name="Normal 4 4 12" xfId="8984" xr:uid="{03D53627-AFAA-4315-A397-1DCABE4DAE22}"/>
    <cellStyle name="Normal 4 4 13" xfId="17432" xr:uid="{B8AC85B4-66C9-4D1B-9078-D25F2BCC96EA}"/>
    <cellStyle name="Normal 4 4 14" xfId="25879" xr:uid="{C4DCC510-3317-48A6-8329-4C8B398780B9}"/>
    <cellStyle name="Normal 4 4 2" xfId="379" xr:uid="{00000000-0005-0000-0000-0000C4140000}"/>
    <cellStyle name="Normal 4 4 2 10" xfId="4753" xr:uid="{00000000-0005-0000-0000-0000C5140000}"/>
    <cellStyle name="Normal 4 4 2 10 2" xfId="13203" xr:uid="{18274F5F-7B1A-46D7-9552-2ABD90ADCBB3}"/>
    <cellStyle name="Normal 4 4 2 10 3" xfId="21650" xr:uid="{75B775DC-82D1-468B-A82E-D5D4E148AA9A}"/>
    <cellStyle name="Normal 4 4 2 10 4" xfId="30097" xr:uid="{FE3427B3-77C2-4D53-B84F-5CFF739F9C85}"/>
    <cellStyle name="Normal 4 4 2 11" xfId="8985" xr:uid="{670DFB0E-2388-4BDC-A7AC-EB1113E34A5C}"/>
    <cellStyle name="Normal 4 4 2 12" xfId="17433" xr:uid="{286353C5-47C9-4DA7-8708-05E239DD3224}"/>
    <cellStyle name="Normal 4 4 2 13" xfId="25880" xr:uid="{B2FBE2CC-723A-403E-A38E-97D0F9BE1466}"/>
    <cellStyle name="Normal 4 4 2 2" xfId="380" xr:uid="{00000000-0005-0000-0000-0000C6140000}"/>
    <cellStyle name="Normal 4 4 2 2 10" xfId="8986" xr:uid="{2FA7CE45-F755-4B1B-9CEF-3007BE8EFD71}"/>
    <cellStyle name="Normal 4 4 2 2 11" xfId="17434" xr:uid="{CE00955C-BBFB-4086-9C32-62B3E1162439}"/>
    <cellStyle name="Normal 4 4 2 2 12" xfId="25881" xr:uid="{0442DFDF-B3A0-46A7-9651-A25D4E60E1EE}"/>
    <cellStyle name="Normal 4 4 2 2 2" xfId="381" xr:uid="{00000000-0005-0000-0000-0000C7140000}"/>
    <cellStyle name="Normal 4 4 2 2 2 10" xfId="17435" xr:uid="{68616767-8F14-4083-8452-8B0DF99BDF67}"/>
    <cellStyle name="Normal 4 4 2 2 2 11" xfId="25882" xr:uid="{6DC5B263-1141-428A-BB5E-E13A71B828DB}"/>
    <cellStyle name="Normal 4 4 2 2 2 2" xfId="382" xr:uid="{00000000-0005-0000-0000-0000C8140000}"/>
    <cellStyle name="Normal 4 4 2 2 2 2 10" xfId="25883" xr:uid="{0AEE4A66-0270-4FD2-A876-CB4FE5CB072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43EF1660-3241-49B3-9036-4C69439239FF}"/>
    <cellStyle name="Normal 4 4 2 2 2 2 2 2 2 3" xfId="24211" xr:uid="{07592898-138F-44A7-B2C8-3D322A60F50A}"/>
    <cellStyle name="Normal 4 4 2 2 2 2 2 2 2 4" xfId="32658" xr:uid="{63E5F31C-90CD-4A8C-9B2B-1934B3EFD804}"/>
    <cellStyle name="Normal 4 4 2 2 2 2 2 2 3" xfId="11546" xr:uid="{A083F0E7-31BB-4D00-B33B-3A6EF279EF26}"/>
    <cellStyle name="Normal 4 4 2 2 2 2 2 2 4" xfId="19994" xr:uid="{CEB33787-577E-43A5-915F-07DC3BACB88D}"/>
    <cellStyle name="Normal 4 4 2 2 2 2 2 2 5" xfId="28441" xr:uid="{712A54DC-91D7-40B8-A934-D5A52B9D286E}"/>
    <cellStyle name="Normal 4 4 2 2 2 2 2 3" xfId="5169" xr:uid="{00000000-0005-0000-0000-0000CC140000}"/>
    <cellStyle name="Normal 4 4 2 2 2 2 2 3 2" xfId="13619" xr:uid="{602D2F53-1866-49FF-A2B2-05CA7AC9A0BD}"/>
    <cellStyle name="Normal 4 4 2 2 2 2 2 3 3" xfId="22066" xr:uid="{0C4B0B1B-0E66-42BC-996F-ECF52990D1A5}"/>
    <cellStyle name="Normal 4 4 2 2 2 2 2 3 4" xfId="30513" xr:uid="{7EA02DD6-BA91-4BD4-BB40-575F521DE92C}"/>
    <cellStyle name="Normal 4 4 2 2 2 2 2 4" xfId="9401" xr:uid="{9E7FE1BB-8FD9-45F0-9FD8-E9ABF8DF74D8}"/>
    <cellStyle name="Normal 4 4 2 2 2 2 2 5" xfId="17849" xr:uid="{38643ACD-B014-496A-8214-EC620DEBAAE7}"/>
    <cellStyle name="Normal 4 4 2 2 2 2 2 6" xfId="26296" xr:uid="{13A111D6-AD82-4418-ABC3-5D443A0CD8A7}"/>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ABEE01D5-56B1-413A-841D-2B31C54776BC}"/>
    <cellStyle name="Normal 4 4 2 2 2 2 3 2 2 3" xfId="24624" xr:uid="{9172FD28-55E0-475A-BB64-E60F0CA104B1}"/>
    <cellStyle name="Normal 4 4 2 2 2 2 3 2 2 4" xfId="33071" xr:uid="{D68CE37E-1ED8-4E47-BDD5-C325D20E218A}"/>
    <cellStyle name="Normal 4 4 2 2 2 2 3 2 3" xfId="11959" xr:uid="{A1CC7F7E-FB9B-457C-8445-AD0756D3913C}"/>
    <cellStyle name="Normal 4 4 2 2 2 2 3 2 4" xfId="20407" xr:uid="{487A99C0-A13F-42CB-A2D4-3B515661B9A3}"/>
    <cellStyle name="Normal 4 4 2 2 2 2 3 2 5" xfId="28854" xr:uid="{593AF194-5631-4A56-8777-78033F25F812}"/>
    <cellStyle name="Normal 4 4 2 2 2 2 3 3" xfId="5582" xr:uid="{00000000-0005-0000-0000-0000D0140000}"/>
    <cellStyle name="Normal 4 4 2 2 2 2 3 3 2" xfId="14032" xr:uid="{0F6A6646-C466-4DF3-B058-88DC19A71A01}"/>
    <cellStyle name="Normal 4 4 2 2 2 2 3 3 3" xfId="22479" xr:uid="{82874AD5-FA9D-436B-894C-47FBDA58C685}"/>
    <cellStyle name="Normal 4 4 2 2 2 2 3 3 4" xfId="30926" xr:uid="{BB795817-E341-468D-8ABE-E6977A57B7A0}"/>
    <cellStyle name="Normal 4 4 2 2 2 2 3 4" xfId="9814" xr:uid="{76C59100-2C34-4E7C-9652-43F6652E0B0D}"/>
    <cellStyle name="Normal 4 4 2 2 2 2 3 5" xfId="18262" xr:uid="{83C5B289-C77B-46C6-97D2-E0363CB1A71A}"/>
    <cellStyle name="Normal 4 4 2 2 2 2 3 6" xfId="26709" xr:uid="{3BA49DAA-8B8E-4BA2-8B34-23F88876D1DF}"/>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ACB35546-6002-4C68-9C14-63D69CEEDE48}"/>
    <cellStyle name="Normal 4 4 2 2 2 2 4 2 2 3" xfId="25037" xr:uid="{14AC316C-75B7-44E3-9AA3-51019DC456E3}"/>
    <cellStyle name="Normal 4 4 2 2 2 2 4 2 2 4" xfId="33484" xr:uid="{843154D5-7D19-446E-ADCF-37B33764067F}"/>
    <cellStyle name="Normal 4 4 2 2 2 2 4 2 3" xfId="12372" xr:uid="{2B1A81C4-F9AD-485E-8F96-58A254857170}"/>
    <cellStyle name="Normal 4 4 2 2 2 2 4 2 4" xfId="20820" xr:uid="{E776C9B3-0A24-4717-A890-D228D998A844}"/>
    <cellStyle name="Normal 4 4 2 2 2 2 4 2 5" xfId="29267" xr:uid="{770D217D-D795-4489-B673-404A2E8A52A6}"/>
    <cellStyle name="Normal 4 4 2 2 2 2 4 3" xfId="5995" xr:uid="{00000000-0005-0000-0000-0000D4140000}"/>
    <cellStyle name="Normal 4 4 2 2 2 2 4 3 2" xfId="14445" xr:uid="{2E49FA7C-F25B-4DAB-9FB9-3351A872D6F2}"/>
    <cellStyle name="Normal 4 4 2 2 2 2 4 3 3" xfId="22892" xr:uid="{99E1C17D-CCF6-4F04-BEC6-81B3E7E3219B}"/>
    <cellStyle name="Normal 4 4 2 2 2 2 4 3 4" xfId="31339" xr:uid="{B217EC98-9C5A-461F-8C32-0A19DCD6735F}"/>
    <cellStyle name="Normal 4 4 2 2 2 2 4 4" xfId="10227" xr:uid="{3196F4DE-8C1C-4342-8D89-6BB90C098A65}"/>
    <cellStyle name="Normal 4 4 2 2 2 2 4 5" xfId="18675" xr:uid="{B1D57BAB-E128-467C-B413-B4D3A67BA29C}"/>
    <cellStyle name="Normal 4 4 2 2 2 2 4 6" xfId="27122" xr:uid="{8E80B43E-395D-482D-BB1F-63BA71FE45FD}"/>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CD003472-28B0-4092-808E-65F1253AF3FB}"/>
    <cellStyle name="Normal 4 4 2 2 2 2 5 2 2 3" xfId="25450" xr:uid="{C0AA0A0E-A731-4927-B0BD-A4B275E5079E}"/>
    <cellStyle name="Normal 4 4 2 2 2 2 5 2 2 4" xfId="33897" xr:uid="{85EDC54D-CACF-45D5-8F0B-4C06FB0AFAD0}"/>
    <cellStyle name="Normal 4 4 2 2 2 2 5 2 3" xfId="12785" xr:uid="{2DB46C66-1524-421D-8972-F875BA1DECE7}"/>
    <cellStyle name="Normal 4 4 2 2 2 2 5 2 4" xfId="21233" xr:uid="{78AC2925-E99E-479E-BCA1-34A62B00AB1D}"/>
    <cellStyle name="Normal 4 4 2 2 2 2 5 2 5" xfId="29680" xr:uid="{4CE9E91C-4C9E-4AB0-9E9F-1A0B307A655C}"/>
    <cellStyle name="Normal 4 4 2 2 2 2 5 3" xfId="6408" xr:uid="{00000000-0005-0000-0000-0000D8140000}"/>
    <cellStyle name="Normal 4 4 2 2 2 2 5 3 2" xfId="14858" xr:uid="{225BF664-7EA1-4C64-941E-80CAAFC31E87}"/>
    <cellStyle name="Normal 4 4 2 2 2 2 5 3 3" xfId="23305" xr:uid="{8B21CC24-FBDE-4075-B72D-288F66768817}"/>
    <cellStyle name="Normal 4 4 2 2 2 2 5 3 4" xfId="31752" xr:uid="{07143197-D0AA-438C-BE85-A707DBD59D67}"/>
    <cellStyle name="Normal 4 4 2 2 2 2 5 4" xfId="10640" xr:uid="{4E94A5F9-C6A3-487B-8FC9-CF9D20243570}"/>
    <cellStyle name="Normal 4 4 2 2 2 2 5 5" xfId="19088" xr:uid="{AF6D96CE-DF07-41A8-9B1E-26C32A7FA91E}"/>
    <cellStyle name="Normal 4 4 2 2 2 2 5 6" xfId="27535" xr:uid="{206233D9-A9ED-4EE9-9275-82FB78001AEA}"/>
    <cellStyle name="Normal 4 4 2 2 2 2 6" xfId="2538" xr:uid="{00000000-0005-0000-0000-0000D9140000}"/>
    <cellStyle name="Normal 4 4 2 2 2 2 6 2" xfId="6821" xr:uid="{00000000-0005-0000-0000-0000DA140000}"/>
    <cellStyle name="Normal 4 4 2 2 2 2 6 2 2" xfId="15271" xr:uid="{C5772000-C9D1-45B3-BD5E-2D22AFD966B9}"/>
    <cellStyle name="Normal 4 4 2 2 2 2 6 2 3" xfId="23718" xr:uid="{919EF033-B7C9-432B-96A5-AA7CD4EF8D11}"/>
    <cellStyle name="Normal 4 4 2 2 2 2 6 2 4" xfId="32165" xr:uid="{144AE50B-E267-4418-A8FA-7605A437354F}"/>
    <cellStyle name="Normal 4 4 2 2 2 2 6 3" xfId="11053" xr:uid="{C942C795-3F61-4E60-82DD-1FDD679D8DD0}"/>
    <cellStyle name="Normal 4 4 2 2 2 2 6 4" xfId="19501" xr:uid="{82D05DC0-F41C-499A-8077-E14F3F46C0A4}"/>
    <cellStyle name="Normal 4 4 2 2 2 2 6 5" xfId="27948" xr:uid="{1A2CDD28-B757-43E5-B878-F44514F58472}"/>
    <cellStyle name="Normal 4 4 2 2 2 2 7" xfId="4756" xr:uid="{00000000-0005-0000-0000-0000DB140000}"/>
    <cellStyle name="Normal 4 4 2 2 2 2 7 2" xfId="13206" xr:uid="{2D6257D2-EEF7-4EA3-9522-C078D23B83BA}"/>
    <cellStyle name="Normal 4 4 2 2 2 2 7 3" xfId="21653" xr:uid="{C4319A11-662F-4025-BD79-CF294869293B}"/>
    <cellStyle name="Normal 4 4 2 2 2 2 7 4" xfId="30100" xr:uid="{FB201309-4AF8-4648-AD87-60C658E4EFDA}"/>
    <cellStyle name="Normal 4 4 2 2 2 2 8" xfId="8988" xr:uid="{2147C01D-9EAE-433B-B655-0080BB646E0A}"/>
    <cellStyle name="Normal 4 4 2 2 2 2 9" xfId="17436" xr:uid="{F7C5B770-54E2-4D91-9E01-7815903CFD15}"/>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B41FA1F1-AE9E-4CD8-9429-D7CA241C86F9}"/>
    <cellStyle name="Normal 4 4 2 2 2 3 2 2 3" xfId="24210" xr:uid="{A96E23ED-89F1-4963-8B9E-E497B435301E}"/>
    <cellStyle name="Normal 4 4 2 2 2 3 2 2 4" xfId="32657" xr:uid="{35808FE3-FFBE-4C84-82FB-6F5BB9B5441F}"/>
    <cellStyle name="Normal 4 4 2 2 2 3 2 3" xfId="11545" xr:uid="{082A17A8-48F9-4140-A655-814B9DDB52F7}"/>
    <cellStyle name="Normal 4 4 2 2 2 3 2 4" xfId="19993" xr:uid="{2CB396F6-6CAF-4AE2-85DC-2A41C57B76EF}"/>
    <cellStyle name="Normal 4 4 2 2 2 3 2 5" xfId="28440" xr:uid="{CEF9D39D-4A08-4670-AA10-595E114EA99D}"/>
    <cellStyle name="Normal 4 4 2 2 2 3 3" xfId="5168" xr:uid="{00000000-0005-0000-0000-0000DF140000}"/>
    <cellStyle name="Normal 4 4 2 2 2 3 3 2" xfId="13618" xr:uid="{A1B6BB84-7182-4A6C-A675-2B3181E5E20B}"/>
    <cellStyle name="Normal 4 4 2 2 2 3 3 3" xfId="22065" xr:uid="{831D4005-7B70-4A55-8950-B8D826B4017C}"/>
    <cellStyle name="Normal 4 4 2 2 2 3 3 4" xfId="30512" xr:uid="{3A193BB7-973C-4B7A-9A39-58BFAE14F6B9}"/>
    <cellStyle name="Normal 4 4 2 2 2 3 4" xfId="9400" xr:uid="{5BD8FA49-6825-451A-87D1-FE566ED8F264}"/>
    <cellStyle name="Normal 4 4 2 2 2 3 5" xfId="17848" xr:uid="{30B3C40E-1055-4CB6-9D4C-C931AD67170D}"/>
    <cellStyle name="Normal 4 4 2 2 2 3 6" xfId="26295" xr:uid="{77076F86-123F-4B6A-9EA9-397709BA6D9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E0CB4E11-F2CE-4D7D-AFBD-D3EA8569CD06}"/>
    <cellStyle name="Normal 4 4 2 2 2 4 2 2 3" xfId="24623" xr:uid="{17255C04-38C8-42AE-9DB6-6EE93ADCDF9E}"/>
    <cellStyle name="Normal 4 4 2 2 2 4 2 2 4" xfId="33070" xr:uid="{99FEBDDF-1D73-480E-B36D-A5F9112FFA4D}"/>
    <cellStyle name="Normal 4 4 2 2 2 4 2 3" xfId="11958" xr:uid="{2295FC53-540E-4620-9FC1-56E007B37DA2}"/>
    <cellStyle name="Normal 4 4 2 2 2 4 2 4" xfId="20406" xr:uid="{F0A33B42-DE10-41BC-9B72-A42A026F9D10}"/>
    <cellStyle name="Normal 4 4 2 2 2 4 2 5" xfId="28853" xr:uid="{51C4A9A0-3B20-47C7-90E4-6DDF92DF5E7F}"/>
    <cellStyle name="Normal 4 4 2 2 2 4 3" xfId="5581" xr:uid="{00000000-0005-0000-0000-0000E3140000}"/>
    <cellStyle name="Normal 4 4 2 2 2 4 3 2" xfId="14031" xr:uid="{88E1D502-C315-4099-ADD2-AEABFF16D632}"/>
    <cellStyle name="Normal 4 4 2 2 2 4 3 3" xfId="22478" xr:uid="{FFFEFE89-02EF-45C2-88A8-D4A6C9B613F8}"/>
    <cellStyle name="Normal 4 4 2 2 2 4 3 4" xfId="30925" xr:uid="{F79CDB5C-CC4D-40CB-8CBF-05CFBCED2A74}"/>
    <cellStyle name="Normal 4 4 2 2 2 4 4" xfId="9813" xr:uid="{9B024A60-C4EC-4B37-BED1-FE84E854A08C}"/>
    <cellStyle name="Normal 4 4 2 2 2 4 5" xfId="18261" xr:uid="{11379C2A-A12B-481B-8E0B-2CCC1406701C}"/>
    <cellStyle name="Normal 4 4 2 2 2 4 6" xfId="26708" xr:uid="{DD55BD78-3CA6-4FC4-80BD-14695EF630D7}"/>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A8FDA7BF-5283-40E4-897A-003F89B7025A}"/>
    <cellStyle name="Normal 4 4 2 2 2 5 2 2 3" xfId="25036" xr:uid="{E7558A33-C72C-422B-889F-B8A5657F0CB0}"/>
    <cellStyle name="Normal 4 4 2 2 2 5 2 2 4" xfId="33483" xr:uid="{475DBC36-7B8D-486C-ADD1-F14755A27237}"/>
    <cellStyle name="Normal 4 4 2 2 2 5 2 3" xfId="12371" xr:uid="{0D73C94F-8F66-49C1-ADEB-A544DE809DBA}"/>
    <cellStyle name="Normal 4 4 2 2 2 5 2 4" xfId="20819" xr:uid="{B37C7C2C-D968-4C41-9207-DA7E74CDA88E}"/>
    <cellStyle name="Normal 4 4 2 2 2 5 2 5" xfId="29266" xr:uid="{FC2D9366-8FB7-4450-899B-9CABE51B5227}"/>
    <cellStyle name="Normal 4 4 2 2 2 5 3" xfId="5994" xr:uid="{00000000-0005-0000-0000-0000E7140000}"/>
    <cellStyle name="Normal 4 4 2 2 2 5 3 2" xfId="14444" xr:uid="{FB61FCD3-7589-42F8-AC43-41B2D44C7F4A}"/>
    <cellStyle name="Normal 4 4 2 2 2 5 3 3" xfId="22891" xr:uid="{83A31011-DB31-4B62-9F21-E2ED6C63DC6E}"/>
    <cellStyle name="Normal 4 4 2 2 2 5 3 4" xfId="31338" xr:uid="{DC516FBA-5C76-415D-A39D-E317273FDCCB}"/>
    <cellStyle name="Normal 4 4 2 2 2 5 4" xfId="10226" xr:uid="{4089940D-7778-4EAE-AD00-E06D4FCC2061}"/>
    <cellStyle name="Normal 4 4 2 2 2 5 5" xfId="18674" xr:uid="{44489D36-4E9E-4C37-8A4C-A866D6AA4FEF}"/>
    <cellStyle name="Normal 4 4 2 2 2 5 6" xfId="27121" xr:uid="{F92CAC39-29E8-438C-B045-DC0B51E02A9E}"/>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E52823CB-763E-4AB2-8828-418CB50D951A}"/>
    <cellStyle name="Normal 4 4 2 2 2 6 2 2 3" xfId="25449" xr:uid="{9E5AB107-F08F-4FEE-9F9B-60C1DBDAA9A6}"/>
    <cellStyle name="Normal 4 4 2 2 2 6 2 2 4" xfId="33896" xr:uid="{F24C3DE4-9643-4B97-9420-7A9C926DBADE}"/>
    <cellStyle name="Normal 4 4 2 2 2 6 2 3" xfId="12784" xr:uid="{452D9088-2886-4AB4-B3FD-4B80BB749E20}"/>
    <cellStyle name="Normal 4 4 2 2 2 6 2 4" xfId="21232" xr:uid="{8FB54CF9-7EF0-484A-AA44-A1BD2C07B57A}"/>
    <cellStyle name="Normal 4 4 2 2 2 6 2 5" xfId="29679" xr:uid="{7A1ED15B-2D3D-4A86-8B10-4A3D9F2A2147}"/>
    <cellStyle name="Normal 4 4 2 2 2 6 3" xfId="6407" xr:uid="{00000000-0005-0000-0000-0000EB140000}"/>
    <cellStyle name="Normal 4 4 2 2 2 6 3 2" xfId="14857" xr:uid="{F1E7C2EB-310D-4E1A-BFAB-86817B245473}"/>
    <cellStyle name="Normal 4 4 2 2 2 6 3 3" xfId="23304" xr:uid="{2A1A4E8D-C7D4-4316-A43B-489A3494C85E}"/>
    <cellStyle name="Normal 4 4 2 2 2 6 3 4" xfId="31751" xr:uid="{5C394349-3E5F-44D7-AED0-CB06B97D4A92}"/>
    <cellStyle name="Normal 4 4 2 2 2 6 4" xfId="10639" xr:uid="{FD30786C-8BAE-43E8-A12B-906632FCB974}"/>
    <cellStyle name="Normal 4 4 2 2 2 6 5" xfId="19087" xr:uid="{4B187343-BBA8-43A2-96BE-DC6B408F6593}"/>
    <cellStyle name="Normal 4 4 2 2 2 6 6" xfId="27534" xr:uid="{B623874D-8ED2-4454-A265-6E30217EDD55}"/>
    <cellStyle name="Normal 4 4 2 2 2 7" xfId="2537" xr:uid="{00000000-0005-0000-0000-0000EC140000}"/>
    <cellStyle name="Normal 4 4 2 2 2 7 2" xfId="6820" xr:uid="{00000000-0005-0000-0000-0000ED140000}"/>
    <cellStyle name="Normal 4 4 2 2 2 7 2 2" xfId="15270" xr:uid="{A0670AA0-14E9-4A41-AD8F-104C02C5A6A9}"/>
    <cellStyle name="Normal 4 4 2 2 2 7 2 3" xfId="23717" xr:uid="{8B2146E7-33F1-4EDB-A163-D7423BDAF278}"/>
    <cellStyle name="Normal 4 4 2 2 2 7 2 4" xfId="32164" xr:uid="{FDE03133-47A9-40C5-80C0-CAC269313DE2}"/>
    <cellStyle name="Normal 4 4 2 2 2 7 3" xfId="11052" xr:uid="{17ABDB79-C7DA-4F50-AD22-139C1F4EFCC2}"/>
    <cellStyle name="Normal 4 4 2 2 2 7 4" xfId="19500" xr:uid="{04665928-EC20-43BE-8952-951E9C0DD6B9}"/>
    <cellStyle name="Normal 4 4 2 2 2 7 5" xfId="27947" xr:uid="{BEC4B890-4914-48C2-8023-C4AEDCC8374C}"/>
    <cellStyle name="Normal 4 4 2 2 2 8" xfId="4755" xr:uid="{00000000-0005-0000-0000-0000EE140000}"/>
    <cellStyle name="Normal 4 4 2 2 2 8 2" xfId="13205" xr:uid="{6126F378-FD6D-4F5C-A29C-AD7072DC9A1B}"/>
    <cellStyle name="Normal 4 4 2 2 2 8 3" xfId="21652" xr:uid="{A7D0E14E-A777-4239-9CE5-5D2FCD95D41E}"/>
    <cellStyle name="Normal 4 4 2 2 2 8 4" xfId="30099" xr:uid="{1D5FC378-4032-4297-8491-DA943943E9B2}"/>
    <cellStyle name="Normal 4 4 2 2 2 9" xfId="8987" xr:uid="{A7E894DF-175D-4E05-A890-F588680E4901}"/>
    <cellStyle name="Normal 4 4 2 2 3" xfId="383" xr:uid="{00000000-0005-0000-0000-0000EF140000}"/>
    <cellStyle name="Normal 4 4 2 2 3 10" xfId="25884" xr:uid="{EF0312F4-B22F-429A-8D46-7F16DAF12BAB}"/>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E4DA58A8-43FB-43EE-B088-A7232BECD7C8}"/>
    <cellStyle name="Normal 4 4 2 2 3 2 2 2 3" xfId="24212" xr:uid="{8734E01C-0B15-492E-B1C4-3B34B11D4CA5}"/>
    <cellStyle name="Normal 4 4 2 2 3 2 2 2 4" xfId="32659" xr:uid="{904F449F-B807-449D-B63A-9E93530B3224}"/>
    <cellStyle name="Normal 4 4 2 2 3 2 2 3" xfId="11547" xr:uid="{C11386A1-9FD2-4D01-8722-E38E69FB31BC}"/>
    <cellStyle name="Normal 4 4 2 2 3 2 2 4" xfId="19995" xr:uid="{8F671CBA-FC1C-4626-B805-1944F1A86307}"/>
    <cellStyle name="Normal 4 4 2 2 3 2 2 5" xfId="28442" xr:uid="{DC909804-FA31-4B3C-B5E4-BDB04A14C6C6}"/>
    <cellStyle name="Normal 4 4 2 2 3 2 3" xfId="5170" xr:uid="{00000000-0005-0000-0000-0000F3140000}"/>
    <cellStyle name="Normal 4 4 2 2 3 2 3 2" xfId="13620" xr:uid="{0D94F137-03E3-4880-BCED-45CD8DCA0959}"/>
    <cellStyle name="Normal 4 4 2 2 3 2 3 3" xfId="22067" xr:uid="{89F74709-F456-4AB2-8F6A-860FC933D38D}"/>
    <cellStyle name="Normal 4 4 2 2 3 2 3 4" xfId="30514" xr:uid="{29FA4FCB-31E0-4158-9BF4-51D99C15CA97}"/>
    <cellStyle name="Normal 4 4 2 2 3 2 4" xfId="9402" xr:uid="{394781E1-5214-4BBC-AE07-85CF85F779B2}"/>
    <cellStyle name="Normal 4 4 2 2 3 2 5" xfId="17850" xr:uid="{64F96916-31FB-43D3-A4C3-637272C94C02}"/>
    <cellStyle name="Normal 4 4 2 2 3 2 6" xfId="26297" xr:uid="{4FF545A6-1EEE-4A05-8BBA-DF54C56476C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EC6D1273-AF73-48DE-A024-A6E12C5BF131}"/>
    <cellStyle name="Normal 4 4 2 2 3 3 2 2 3" xfId="24625" xr:uid="{636FA440-A023-468D-A6FB-602B00660917}"/>
    <cellStyle name="Normal 4 4 2 2 3 3 2 2 4" xfId="33072" xr:uid="{FA28BB3B-7B1D-4989-A430-F3C44D899CB4}"/>
    <cellStyle name="Normal 4 4 2 2 3 3 2 3" xfId="11960" xr:uid="{E79669D4-A8AD-46CB-9249-166280B7D8FB}"/>
    <cellStyle name="Normal 4 4 2 2 3 3 2 4" xfId="20408" xr:uid="{3B9C44DD-DE0C-43A9-BFDF-F5BC19E9746D}"/>
    <cellStyle name="Normal 4 4 2 2 3 3 2 5" xfId="28855" xr:uid="{931D76CC-0269-4F43-8DC7-B7C2106CD984}"/>
    <cellStyle name="Normal 4 4 2 2 3 3 3" xfId="5583" xr:uid="{00000000-0005-0000-0000-0000F7140000}"/>
    <cellStyle name="Normal 4 4 2 2 3 3 3 2" xfId="14033" xr:uid="{FAAFC4FC-63FA-4DB1-B75B-ADE2CA6118DE}"/>
    <cellStyle name="Normal 4 4 2 2 3 3 3 3" xfId="22480" xr:uid="{C0606F49-DFA1-4438-B435-FBE6F1F62534}"/>
    <cellStyle name="Normal 4 4 2 2 3 3 3 4" xfId="30927" xr:uid="{8C08D134-3708-4723-9AF5-E23599A73562}"/>
    <cellStyle name="Normal 4 4 2 2 3 3 4" xfId="9815" xr:uid="{378C3DFD-ADE0-4C2D-AD70-64221260C1CA}"/>
    <cellStyle name="Normal 4 4 2 2 3 3 5" xfId="18263" xr:uid="{327B3394-4D9B-4925-9B3D-A648B837D521}"/>
    <cellStyle name="Normal 4 4 2 2 3 3 6" xfId="26710" xr:uid="{743FE86C-C294-47E1-8DD6-3FE29783303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19302DFA-5430-4B26-8A82-FB6D5A1B23C4}"/>
    <cellStyle name="Normal 4 4 2 2 3 4 2 2 3" xfId="25038" xr:uid="{35D0CA98-9657-4FFA-9C27-A8D0A06EDF18}"/>
    <cellStyle name="Normal 4 4 2 2 3 4 2 2 4" xfId="33485" xr:uid="{64DFE6B9-F5C1-495A-B31B-782017E79A4A}"/>
    <cellStyle name="Normal 4 4 2 2 3 4 2 3" xfId="12373" xr:uid="{511305A1-9C0D-44ED-A26D-FA7DE673A00C}"/>
    <cellStyle name="Normal 4 4 2 2 3 4 2 4" xfId="20821" xr:uid="{DE05EE81-DF4F-4933-80E5-A0FDE2FA87D9}"/>
    <cellStyle name="Normal 4 4 2 2 3 4 2 5" xfId="29268" xr:uid="{2F20CCC0-55D0-4D99-8025-BEC7285CE30E}"/>
    <cellStyle name="Normal 4 4 2 2 3 4 3" xfId="5996" xr:uid="{00000000-0005-0000-0000-0000FB140000}"/>
    <cellStyle name="Normal 4 4 2 2 3 4 3 2" xfId="14446" xr:uid="{F4C88939-9D11-43A7-87A5-D9744D1EBB53}"/>
    <cellStyle name="Normal 4 4 2 2 3 4 3 3" xfId="22893" xr:uid="{B5CE6087-CC88-4748-A79C-9E9D0902C3ED}"/>
    <cellStyle name="Normal 4 4 2 2 3 4 3 4" xfId="31340" xr:uid="{A40615A6-9AEF-4C48-8D85-C36765FBA33C}"/>
    <cellStyle name="Normal 4 4 2 2 3 4 4" xfId="10228" xr:uid="{EE1B3419-4874-4CBA-AFBA-F57F6F698A67}"/>
    <cellStyle name="Normal 4 4 2 2 3 4 5" xfId="18676" xr:uid="{110ADBBD-5A9B-4BED-ACFE-DD9CAFE8AFE4}"/>
    <cellStyle name="Normal 4 4 2 2 3 4 6" xfId="27123" xr:uid="{8BC67386-E2AE-4A01-A82F-C95AD772FEF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930A0830-CCA2-440A-BE39-5B7AE68B54DE}"/>
    <cellStyle name="Normal 4 4 2 2 3 5 2 2 3" xfId="25451" xr:uid="{E19E9B89-FD27-4DBE-A4BC-6AF33440FFC1}"/>
    <cellStyle name="Normal 4 4 2 2 3 5 2 2 4" xfId="33898" xr:uid="{E43B6814-82CE-45FE-8F32-DEA0022D050C}"/>
    <cellStyle name="Normal 4 4 2 2 3 5 2 3" xfId="12786" xr:uid="{56F08C7D-6F50-40EB-ABBF-D8D4054803B7}"/>
    <cellStyle name="Normal 4 4 2 2 3 5 2 4" xfId="21234" xr:uid="{9C27A702-0385-4AE0-B25E-4DCD0AD30552}"/>
    <cellStyle name="Normal 4 4 2 2 3 5 2 5" xfId="29681" xr:uid="{D97D7726-1553-4F22-AEE4-F3D49577EC01}"/>
    <cellStyle name="Normal 4 4 2 2 3 5 3" xfId="6409" xr:uid="{00000000-0005-0000-0000-0000FF140000}"/>
    <cellStyle name="Normal 4 4 2 2 3 5 3 2" xfId="14859" xr:uid="{0859CC5E-CE8A-42F4-82D0-463A9B9BF4A0}"/>
    <cellStyle name="Normal 4 4 2 2 3 5 3 3" xfId="23306" xr:uid="{70827E7D-8D11-47F2-A77D-9B9D550A600B}"/>
    <cellStyle name="Normal 4 4 2 2 3 5 3 4" xfId="31753" xr:uid="{740CA75B-DDA2-466A-9D44-C68B224288B5}"/>
    <cellStyle name="Normal 4 4 2 2 3 5 4" xfId="10641" xr:uid="{2187F03A-630A-4150-AC8B-47B0E70BDE91}"/>
    <cellStyle name="Normal 4 4 2 2 3 5 5" xfId="19089" xr:uid="{E1AF80FE-BB18-4749-8946-861F4B234DE9}"/>
    <cellStyle name="Normal 4 4 2 2 3 5 6" xfId="27536" xr:uid="{2C52E027-2410-4734-9DE2-D68C9A9E6CF4}"/>
    <cellStyle name="Normal 4 4 2 2 3 6" xfId="2539" xr:uid="{00000000-0005-0000-0000-000000150000}"/>
    <cellStyle name="Normal 4 4 2 2 3 6 2" xfId="6822" xr:uid="{00000000-0005-0000-0000-000001150000}"/>
    <cellStyle name="Normal 4 4 2 2 3 6 2 2" xfId="15272" xr:uid="{0512903E-40F5-449A-B5B2-FBFDEF0147E0}"/>
    <cellStyle name="Normal 4 4 2 2 3 6 2 3" xfId="23719" xr:uid="{5488450F-BB2A-4882-9F21-99958E94715B}"/>
    <cellStyle name="Normal 4 4 2 2 3 6 2 4" xfId="32166" xr:uid="{846400B5-E522-4E86-A258-2A277D3CC1FD}"/>
    <cellStyle name="Normal 4 4 2 2 3 6 3" xfId="11054" xr:uid="{9CDA2DC5-3A56-4C3B-8E5A-DDC7095E6BB3}"/>
    <cellStyle name="Normal 4 4 2 2 3 6 4" xfId="19502" xr:uid="{0BFA34A5-4287-4EDD-9195-DD97170DA98A}"/>
    <cellStyle name="Normal 4 4 2 2 3 6 5" xfId="27949" xr:uid="{1B6D388E-84BA-4F85-AD7B-0F5F01E315BF}"/>
    <cellStyle name="Normal 4 4 2 2 3 7" xfId="4757" xr:uid="{00000000-0005-0000-0000-000002150000}"/>
    <cellStyle name="Normal 4 4 2 2 3 7 2" xfId="13207" xr:uid="{2D0EDF8A-0A0A-4DAC-A7E8-07EEDC0957D3}"/>
    <cellStyle name="Normal 4 4 2 2 3 7 3" xfId="21654" xr:uid="{934F1FA6-F622-4A6D-A58B-B9B694E37131}"/>
    <cellStyle name="Normal 4 4 2 2 3 7 4" xfId="30101" xr:uid="{625C824B-5DE7-40EA-A92F-E085B6C95751}"/>
    <cellStyle name="Normal 4 4 2 2 3 8" xfId="8989" xr:uid="{903C107B-FA11-466A-BA58-3DD745333883}"/>
    <cellStyle name="Normal 4 4 2 2 3 9" xfId="17437" xr:uid="{45EC096E-2DFF-4C5F-B648-0C6FFA61FEA4}"/>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ABE0D6CE-0AEC-4434-BD6C-B9FFFE15561D}"/>
    <cellStyle name="Normal 4 4 2 2 4 2 2 3" xfId="24209" xr:uid="{50EC18FB-462F-4EF5-910F-5B8C66D82360}"/>
    <cellStyle name="Normal 4 4 2 2 4 2 2 4" xfId="32656" xr:uid="{2A9DECF6-91D8-4670-A5A1-CA22B45257AF}"/>
    <cellStyle name="Normal 4 4 2 2 4 2 3" xfId="11544" xr:uid="{92DBF2CF-B65C-4B6A-8C5B-017883948FB9}"/>
    <cellStyle name="Normal 4 4 2 2 4 2 4" xfId="19992" xr:uid="{2C1BFEDD-988A-48AD-9385-FFF10197C8DA}"/>
    <cellStyle name="Normal 4 4 2 2 4 2 5" xfId="28439" xr:uid="{2B4EF362-D17A-4DF4-906E-B82DB01F8149}"/>
    <cellStyle name="Normal 4 4 2 2 4 3" xfId="5167" xr:uid="{00000000-0005-0000-0000-000006150000}"/>
    <cellStyle name="Normal 4 4 2 2 4 3 2" xfId="13617" xr:uid="{270BE105-6BD4-4535-B316-CDBE90DA0654}"/>
    <cellStyle name="Normal 4 4 2 2 4 3 3" xfId="22064" xr:uid="{9F7C5D52-AF46-467E-A966-4AD1794CA08A}"/>
    <cellStyle name="Normal 4 4 2 2 4 3 4" xfId="30511" xr:uid="{B92AE693-3122-41C0-973C-533ECC277EEE}"/>
    <cellStyle name="Normal 4 4 2 2 4 4" xfId="9399" xr:uid="{902DFAC3-5B1E-4794-A246-2A9EB146A09D}"/>
    <cellStyle name="Normal 4 4 2 2 4 5" xfId="17847" xr:uid="{E7C4C9CC-AA56-4468-8EE0-3F9E5EF7E463}"/>
    <cellStyle name="Normal 4 4 2 2 4 6" xfId="26294" xr:uid="{06C00EEC-A871-4670-833E-064D1149AA23}"/>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316AFA59-FD56-47FA-81A0-474E23847682}"/>
    <cellStyle name="Normal 4 4 2 2 5 2 2 3" xfId="24622" xr:uid="{77F9941C-1FEE-4BF3-80BB-689EE974939C}"/>
    <cellStyle name="Normal 4 4 2 2 5 2 2 4" xfId="33069" xr:uid="{72D9AB49-29FB-4BCD-B8AE-8D7E2770F94E}"/>
    <cellStyle name="Normal 4 4 2 2 5 2 3" xfId="11957" xr:uid="{53C8B009-E0EA-4771-88D7-6BB52CD66A6C}"/>
    <cellStyle name="Normal 4 4 2 2 5 2 4" xfId="20405" xr:uid="{7540ACA9-6B56-4D62-B0E2-3F0B5D98A54A}"/>
    <cellStyle name="Normal 4 4 2 2 5 2 5" xfId="28852" xr:uid="{F089DF97-3DDF-4E02-AFA1-35E156527BA7}"/>
    <cellStyle name="Normal 4 4 2 2 5 3" xfId="5580" xr:uid="{00000000-0005-0000-0000-00000A150000}"/>
    <cellStyle name="Normal 4 4 2 2 5 3 2" xfId="14030" xr:uid="{B79E2CC8-45FD-4A3B-8322-A72A06EE5EB9}"/>
    <cellStyle name="Normal 4 4 2 2 5 3 3" xfId="22477" xr:uid="{CCC32E9B-BD0A-43E3-A63E-B4792112EEE1}"/>
    <cellStyle name="Normal 4 4 2 2 5 3 4" xfId="30924" xr:uid="{6277E6EA-621B-4071-9C6B-918BFDC8D0EE}"/>
    <cellStyle name="Normal 4 4 2 2 5 4" xfId="9812" xr:uid="{5D110922-B4E1-4BCE-806D-2CF3FBF328A9}"/>
    <cellStyle name="Normal 4 4 2 2 5 5" xfId="18260" xr:uid="{4F4CA634-F9CE-46F2-862B-7B89C68D9543}"/>
    <cellStyle name="Normal 4 4 2 2 5 6" xfId="26707" xr:uid="{CF0FE389-84FB-4BA8-AD5A-BA74EB8D8F8B}"/>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46343EDC-F3A4-40F6-87A8-960D8F81FFA1}"/>
    <cellStyle name="Normal 4 4 2 2 6 2 2 3" xfId="25035" xr:uid="{B71361A9-0CEE-43E8-8012-1293F0950FE3}"/>
    <cellStyle name="Normal 4 4 2 2 6 2 2 4" xfId="33482" xr:uid="{8FD4D615-2C77-4771-A1DE-1BC50F9B89E2}"/>
    <cellStyle name="Normal 4 4 2 2 6 2 3" xfId="12370" xr:uid="{BA624996-61DC-427F-92D0-BC3E91418ABC}"/>
    <cellStyle name="Normal 4 4 2 2 6 2 4" xfId="20818" xr:uid="{C661B0FB-6FEA-4014-925E-F4F7A3305C51}"/>
    <cellStyle name="Normal 4 4 2 2 6 2 5" xfId="29265" xr:uid="{2776F484-FF93-4FD4-A772-E5E21B3F12A1}"/>
    <cellStyle name="Normal 4 4 2 2 6 3" xfId="5993" xr:uid="{00000000-0005-0000-0000-00000E150000}"/>
    <cellStyle name="Normal 4 4 2 2 6 3 2" xfId="14443" xr:uid="{0D20E195-250E-4B5F-8DB1-053C55DE9E56}"/>
    <cellStyle name="Normal 4 4 2 2 6 3 3" xfId="22890" xr:uid="{D34C2297-8419-4290-BDB4-10935EFD11A6}"/>
    <cellStyle name="Normal 4 4 2 2 6 3 4" xfId="31337" xr:uid="{374FA37D-25DB-45B8-847B-BEE7F74222A2}"/>
    <cellStyle name="Normal 4 4 2 2 6 4" xfId="10225" xr:uid="{8D09E0B1-4506-4482-9E0D-185DD70E4AB7}"/>
    <cellStyle name="Normal 4 4 2 2 6 5" xfId="18673" xr:uid="{706559EE-5E8B-4892-8C67-B8F4090EDE84}"/>
    <cellStyle name="Normal 4 4 2 2 6 6" xfId="27120" xr:uid="{2FA61789-3B92-411B-9F3E-AE05A69C3CCE}"/>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2A788496-A72D-4CD7-9E6D-EF4B1784AA42}"/>
    <cellStyle name="Normal 4 4 2 2 7 2 2 3" xfId="25448" xr:uid="{A0342D98-6926-4F8D-BB36-CFF3F754980A}"/>
    <cellStyle name="Normal 4 4 2 2 7 2 2 4" xfId="33895" xr:uid="{1F605B44-F443-49F5-BEAA-450C6A9779D6}"/>
    <cellStyle name="Normal 4 4 2 2 7 2 3" xfId="12783" xr:uid="{851A3032-839F-4969-BCEB-352C5FBF0B7B}"/>
    <cellStyle name="Normal 4 4 2 2 7 2 4" xfId="21231" xr:uid="{2E9DBD57-2D37-4430-BD56-92FBAF9472A5}"/>
    <cellStyle name="Normal 4 4 2 2 7 2 5" xfId="29678" xr:uid="{1A1CFE19-A45E-4DD6-8167-692FAC4C2AE3}"/>
    <cellStyle name="Normal 4 4 2 2 7 3" xfId="6406" xr:uid="{00000000-0005-0000-0000-000012150000}"/>
    <cellStyle name="Normal 4 4 2 2 7 3 2" xfId="14856" xr:uid="{6A2A5B11-0270-4681-99A6-5D38C66CCA61}"/>
    <cellStyle name="Normal 4 4 2 2 7 3 3" xfId="23303" xr:uid="{4C3F4A82-EC36-4A57-8593-3038EB9B2014}"/>
    <cellStyle name="Normal 4 4 2 2 7 3 4" xfId="31750" xr:uid="{B8C0B16C-DB98-4AAC-85EE-7E01FF35420C}"/>
    <cellStyle name="Normal 4 4 2 2 7 4" xfId="10638" xr:uid="{30559930-2E4E-4C2F-A7FF-442AD2D7CC1C}"/>
    <cellStyle name="Normal 4 4 2 2 7 5" xfId="19086" xr:uid="{17403F07-A341-405C-B4FA-A60BD5E59E2C}"/>
    <cellStyle name="Normal 4 4 2 2 7 6" xfId="27533" xr:uid="{D5223EEA-81CD-4BD7-A2AC-111A3974470D}"/>
    <cellStyle name="Normal 4 4 2 2 8" xfId="2536" xr:uid="{00000000-0005-0000-0000-000013150000}"/>
    <cellStyle name="Normal 4 4 2 2 8 2" xfId="6819" xr:uid="{00000000-0005-0000-0000-000014150000}"/>
    <cellStyle name="Normal 4 4 2 2 8 2 2" xfId="15269" xr:uid="{7F59EF20-3FC2-43D0-BA5B-895F96A0E33F}"/>
    <cellStyle name="Normal 4 4 2 2 8 2 3" xfId="23716" xr:uid="{15BAA61E-5FEA-4F56-B8D5-AEFEA57B11E3}"/>
    <cellStyle name="Normal 4 4 2 2 8 2 4" xfId="32163" xr:uid="{ABB91946-127A-45B5-BD82-247ED401FA8E}"/>
    <cellStyle name="Normal 4 4 2 2 8 3" xfId="11051" xr:uid="{A1D44341-AC42-4F47-8D60-F37AE20C7EF5}"/>
    <cellStyle name="Normal 4 4 2 2 8 4" xfId="19499" xr:uid="{31D60734-9F7D-41E5-A0E0-330D896C87D6}"/>
    <cellStyle name="Normal 4 4 2 2 8 5" xfId="27946" xr:uid="{801E3C73-7E20-4EE1-80A5-D3288A12CD95}"/>
    <cellStyle name="Normal 4 4 2 2 9" xfId="4754" xr:uid="{00000000-0005-0000-0000-000015150000}"/>
    <cellStyle name="Normal 4 4 2 2 9 2" xfId="13204" xr:uid="{086665A3-3C59-4988-9793-EE3002E523DA}"/>
    <cellStyle name="Normal 4 4 2 2 9 3" xfId="21651" xr:uid="{EB390B51-C8AA-4ED0-97AA-75AAEE2CD4C5}"/>
    <cellStyle name="Normal 4 4 2 2 9 4" xfId="30098" xr:uid="{E3774E85-1CE2-4E95-9586-95A6CC294209}"/>
    <cellStyle name="Normal 4 4 2 3" xfId="384" xr:uid="{00000000-0005-0000-0000-000016150000}"/>
    <cellStyle name="Normal 4 4 2 3 10" xfId="17438" xr:uid="{F9A2B33F-1117-490E-A880-B199109D9C3F}"/>
    <cellStyle name="Normal 4 4 2 3 11" xfId="25885" xr:uid="{14334F99-C376-4BE1-971D-7055228FF756}"/>
    <cellStyle name="Normal 4 4 2 3 2" xfId="385" xr:uid="{00000000-0005-0000-0000-000017150000}"/>
    <cellStyle name="Normal 4 4 2 3 2 10" xfId="25886" xr:uid="{10E8ACC5-B9BB-4DDE-BDAE-310BDEF9FE16}"/>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C492367B-AF05-4C86-B759-FB3746EF75FB}"/>
    <cellStyle name="Normal 4 4 2 3 2 2 2 2 3" xfId="24214" xr:uid="{E3157240-C3F3-4B66-A3B0-B9DCF69E7977}"/>
    <cellStyle name="Normal 4 4 2 3 2 2 2 2 4" xfId="32661" xr:uid="{88DF9D17-55C7-4A01-9FF7-7BB7288D5AC5}"/>
    <cellStyle name="Normal 4 4 2 3 2 2 2 3" xfId="11549" xr:uid="{4FDE4E4A-DA61-47EB-8116-8F6C9B247ABB}"/>
    <cellStyle name="Normal 4 4 2 3 2 2 2 4" xfId="19997" xr:uid="{BCFB7374-B4CC-4BA4-86DF-06959A950264}"/>
    <cellStyle name="Normal 4 4 2 3 2 2 2 5" xfId="28444" xr:uid="{04F5B938-946D-4CD2-BCCD-506D8138F45F}"/>
    <cellStyle name="Normal 4 4 2 3 2 2 3" xfId="5172" xr:uid="{00000000-0005-0000-0000-00001B150000}"/>
    <cellStyle name="Normal 4 4 2 3 2 2 3 2" xfId="13622" xr:uid="{A42ED0A9-5811-4DF5-A917-FA5762534BE8}"/>
    <cellStyle name="Normal 4 4 2 3 2 2 3 3" xfId="22069" xr:uid="{F6EC1DDA-A3AE-48C0-A1A9-E96DD552350B}"/>
    <cellStyle name="Normal 4 4 2 3 2 2 3 4" xfId="30516" xr:uid="{0AE1A446-C920-4318-9421-7E8A5E27A110}"/>
    <cellStyle name="Normal 4 4 2 3 2 2 4" xfId="9404" xr:uid="{6DF2ECCE-B4E0-4D8E-B6B6-93D4E0B8F027}"/>
    <cellStyle name="Normal 4 4 2 3 2 2 5" xfId="17852" xr:uid="{535FFEED-41F3-4F0A-B562-CFA9ADA54189}"/>
    <cellStyle name="Normal 4 4 2 3 2 2 6" xfId="26299" xr:uid="{19FBF440-4899-4B70-B90A-6BE06DAD28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93B5AA6D-FA4C-47A0-B3A3-2D7E0E32FE71}"/>
    <cellStyle name="Normal 4 4 2 3 2 3 2 2 3" xfId="24627" xr:uid="{FD51B478-640C-4372-8337-18189CF94AF1}"/>
    <cellStyle name="Normal 4 4 2 3 2 3 2 2 4" xfId="33074" xr:uid="{1081D77C-8883-4EA6-B415-26D7DAFD5C4F}"/>
    <cellStyle name="Normal 4 4 2 3 2 3 2 3" xfId="11962" xr:uid="{9F542B19-469B-43D9-9D63-B3EAD52AA5E0}"/>
    <cellStyle name="Normal 4 4 2 3 2 3 2 4" xfId="20410" xr:uid="{2E96A28D-2433-4260-AFD4-CE91927D8733}"/>
    <cellStyle name="Normal 4 4 2 3 2 3 2 5" xfId="28857" xr:uid="{23BF89FB-E92A-492F-9E89-18CF3B9DC22A}"/>
    <cellStyle name="Normal 4 4 2 3 2 3 3" xfId="5585" xr:uid="{00000000-0005-0000-0000-00001F150000}"/>
    <cellStyle name="Normal 4 4 2 3 2 3 3 2" xfId="14035" xr:uid="{965C266C-8C67-4677-8D0B-E55DB05F5E3D}"/>
    <cellStyle name="Normal 4 4 2 3 2 3 3 3" xfId="22482" xr:uid="{62D7F81D-BD52-425D-AD7D-2084DB6C8AE3}"/>
    <cellStyle name="Normal 4 4 2 3 2 3 3 4" xfId="30929" xr:uid="{5C04B991-6E91-4DA8-BAFD-CDE54C430F7B}"/>
    <cellStyle name="Normal 4 4 2 3 2 3 4" xfId="9817" xr:uid="{01CFEF55-1EC8-4FDA-BB93-1C6A6E3B0D34}"/>
    <cellStyle name="Normal 4 4 2 3 2 3 5" xfId="18265" xr:uid="{77162B30-2413-4660-BEEB-9882311CCDB7}"/>
    <cellStyle name="Normal 4 4 2 3 2 3 6" xfId="26712" xr:uid="{5AF19007-B092-42A7-85E3-248AC4D21D47}"/>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D8436004-4734-4C54-81DB-2FA108BC6CBA}"/>
    <cellStyle name="Normal 4 4 2 3 2 4 2 2 3" xfId="25040" xr:uid="{5F426027-E4AD-4AA2-A371-75101764B169}"/>
    <cellStyle name="Normal 4 4 2 3 2 4 2 2 4" xfId="33487" xr:uid="{BA2C5006-F982-4A40-B43E-402135D42D39}"/>
    <cellStyle name="Normal 4 4 2 3 2 4 2 3" xfId="12375" xr:uid="{9D74431C-2291-40FB-B8A5-E0FE8DAF5214}"/>
    <cellStyle name="Normal 4 4 2 3 2 4 2 4" xfId="20823" xr:uid="{B397BD9E-FC70-4E17-9141-A32FE8E9A202}"/>
    <cellStyle name="Normal 4 4 2 3 2 4 2 5" xfId="29270" xr:uid="{7514D8D0-12A3-469A-8EDF-7AF5EC3BA89A}"/>
    <cellStyle name="Normal 4 4 2 3 2 4 3" xfId="5998" xr:uid="{00000000-0005-0000-0000-000023150000}"/>
    <cellStyle name="Normal 4 4 2 3 2 4 3 2" xfId="14448" xr:uid="{46C9A9E8-D901-4169-BDE1-0FF3D461F4A5}"/>
    <cellStyle name="Normal 4 4 2 3 2 4 3 3" xfId="22895" xr:uid="{AFCD9050-25BB-4FCA-A010-F5F351E6D34C}"/>
    <cellStyle name="Normal 4 4 2 3 2 4 3 4" xfId="31342" xr:uid="{FBA8E9CA-4466-4FD9-BD23-56AA163D1F3A}"/>
    <cellStyle name="Normal 4 4 2 3 2 4 4" xfId="10230" xr:uid="{7821B3F2-0801-4169-AEC4-9AF35EA28795}"/>
    <cellStyle name="Normal 4 4 2 3 2 4 5" xfId="18678" xr:uid="{57E7FA73-11FD-4764-956D-A967D672B925}"/>
    <cellStyle name="Normal 4 4 2 3 2 4 6" xfId="27125" xr:uid="{60513A98-905C-45B6-971C-AB6167C820A6}"/>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99782236-61EA-40D9-9CBB-12A8A41B5193}"/>
    <cellStyle name="Normal 4 4 2 3 2 5 2 2 3" xfId="25453" xr:uid="{57E19E02-CD5C-4C72-9E77-9C818600001F}"/>
    <cellStyle name="Normal 4 4 2 3 2 5 2 2 4" xfId="33900" xr:uid="{6155E3B8-895C-42E0-9F5F-A1F754738F25}"/>
    <cellStyle name="Normal 4 4 2 3 2 5 2 3" xfId="12788" xr:uid="{91D0FC2E-C21D-4DAC-90CF-14803A1B9235}"/>
    <cellStyle name="Normal 4 4 2 3 2 5 2 4" xfId="21236" xr:uid="{13BE8E8B-8F87-4347-BF8B-1D31EF1ECAE5}"/>
    <cellStyle name="Normal 4 4 2 3 2 5 2 5" xfId="29683" xr:uid="{DE6FDB47-95C3-4CE6-962D-F2B27537DBA3}"/>
    <cellStyle name="Normal 4 4 2 3 2 5 3" xfId="6411" xr:uid="{00000000-0005-0000-0000-000027150000}"/>
    <cellStyle name="Normal 4 4 2 3 2 5 3 2" xfId="14861" xr:uid="{9717C607-31FD-43EB-A705-A94245012EF9}"/>
    <cellStyle name="Normal 4 4 2 3 2 5 3 3" xfId="23308" xr:uid="{1EADAD10-23FB-4192-86BE-839A34339D17}"/>
    <cellStyle name="Normal 4 4 2 3 2 5 3 4" xfId="31755" xr:uid="{3E1A474F-724C-4920-AF3E-35210A964C25}"/>
    <cellStyle name="Normal 4 4 2 3 2 5 4" xfId="10643" xr:uid="{2B09F66A-F704-47EF-9F7F-2F3C20279605}"/>
    <cellStyle name="Normal 4 4 2 3 2 5 5" xfId="19091" xr:uid="{29458E8C-2113-4839-B4F9-4A4F7B68D359}"/>
    <cellStyle name="Normal 4 4 2 3 2 5 6" xfId="27538" xr:uid="{BF574999-E44B-4885-82F7-7CDC73CE910F}"/>
    <cellStyle name="Normal 4 4 2 3 2 6" xfId="2541" xr:uid="{00000000-0005-0000-0000-000028150000}"/>
    <cellStyle name="Normal 4 4 2 3 2 6 2" xfId="6824" xr:uid="{00000000-0005-0000-0000-000029150000}"/>
    <cellStyle name="Normal 4 4 2 3 2 6 2 2" xfId="15274" xr:uid="{F3FBB122-9E7A-4891-97D7-62502C652185}"/>
    <cellStyle name="Normal 4 4 2 3 2 6 2 3" xfId="23721" xr:uid="{DF6B1D14-1F9D-4E52-9A23-B136158BA638}"/>
    <cellStyle name="Normal 4 4 2 3 2 6 2 4" xfId="32168" xr:uid="{2DA74597-F7B8-4A73-97D4-D6D38F268390}"/>
    <cellStyle name="Normal 4 4 2 3 2 6 3" xfId="11056" xr:uid="{4D486150-EDF0-46DF-9394-54166605C423}"/>
    <cellStyle name="Normal 4 4 2 3 2 6 4" xfId="19504" xr:uid="{FF3F3F4E-133B-4739-8880-E5D6B9590FB8}"/>
    <cellStyle name="Normal 4 4 2 3 2 6 5" xfId="27951" xr:uid="{4C10710B-2B72-49DA-A477-AEAA2CB38DE0}"/>
    <cellStyle name="Normal 4 4 2 3 2 7" xfId="4759" xr:uid="{00000000-0005-0000-0000-00002A150000}"/>
    <cellStyle name="Normal 4 4 2 3 2 7 2" xfId="13209" xr:uid="{B150C254-49C6-42E0-A4E5-FD7D04D7D762}"/>
    <cellStyle name="Normal 4 4 2 3 2 7 3" xfId="21656" xr:uid="{BBE4CF11-9640-4346-8CAC-0CF76B3599BF}"/>
    <cellStyle name="Normal 4 4 2 3 2 7 4" xfId="30103" xr:uid="{548DBAC7-4E7F-4100-AB7C-C0A385B91D47}"/>
    <cellStyle name="Normal 4 4 2 3 2 8" xfId="8991" xr:uid="{E3395D89-CDD2-4BCB-80E6-2089AFD2C80F}"/>
    <cellStyle name="Normal 4 4 2 3 2 9" xfId="17439" xr:uid="{8AD7808C-C858-4277-B13D-DCDE19F0A415}"/>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E875A652-08E7-4685-9E6C-6B27F1C75BF6}"/>
    <cellStyle name="Normal 4 4 2 3 3 2 2 3" xfId="24213" xr:uid="{C92884B0-3A0E-459A-8B20-BBDEAA313452}"/>
    <cellStyle name="Normal 4 4 2 3 3 2 2 4" xfId="32660" xr:uid="{F282CBC1-5EED-42F0-8C0D-457F83175DCB}"/>
    <cellStyle name="Normal 4 4 2 3 3 2 3" xfId="11548" xr:uid="{BE549184-6B96-4A57-90FF-48D2A40F8BEF}"/>
    <cellStyle name="Normal 4 4 2 3 3 2 4" xfId="19996" xr:uid="{5EE0029E-1DEB-4C34-ACFA-E1D497AD4FEE}"/>
    <cellStyle name="Normal 4 4 2 3 3 2 5" xfId="28443" xr:uid="{6227231A-D9D0-4C77-AC48-D21477BE75E0}"/>
    <cellStyle name="Normal 4 4 2 3 3 3" xfId="5171" xr:uid="{00000000-0005-0000-0000-00002E150000}"/>
    <cellStyle name="Normal 4 4 2 3 3 3 2" xfId="13621" xr:uid="{CC0D307A-97B2-4FE5-9400-BE0C03889DB9}"/>
    <cellStyle name="Normal 4 4 2 3 3 3 3" xfId="22068" xr:uid="{D749DAFF-3329-4C24-85CF-B81BF49668B3}"/>
    <cellStyle name="Normal 4 4 2 3 3 3 4" xfId="30515" xr:uid="{5BC8A7E5-C6D5-4974-B8B0-8B8F075DC05E}"/>
    <cellStyle name="Normal 4 4 2 3 3 4" xfId="9403" xr:uid="{F40A7E68-D451-46DF-9928-01EDE676B5AE}"/>
    <cellStyle name="Normal 4 4 2 3 3 5" xfId="17851" xr:uid="{E72CCAC7-EDEE-4680-9BAB-B36FFBE5130D}"/>
    <cellStyle name="Normal 4 4 2 3 3 6" xfId="26298" xr:uid="{7F4A09C6-AC33-43D3-94CD-7F8264D17D6A}"/>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1ECEE6F5-EFE6-4A24-870C-A30F8BAC24BE}"/>
    <cellStyle name="Normal 4 4 2 3 4 2 2 3" xfId="24626" xr:uid="{E35A9BEA-F08A-4A0B-BAE7-181E813F3C04}"/>
    <cellStyle name="Normal 4 4 2 3 4 2 2 4" xfId="33073" xr:uid="{B850C003-B7E0-4169-B599-F4986271827B}"/>
    <cellStyle name="Normal 4 4 2 3 4 2 3" xfId="11961" xr:uid="{D1D16BE1-8619-4799-A1A1-FA44566E1EF6}"/>
    <cellStyle name="Normal 4 4 2 3 4 2 4" xfId="20409" xr:uid="{6801B483-9A64-44DD-8C10-E318B085F859}"/>
    <cellStyle name="Normal 4 4 2 3 4 2 5" xfId="28856" xr:uid="{243B4406-2D55-4864-8EA4-E4A2DA494D29}"/>
    <cellStyle name="Normal 4 4 2 3 4 3" xfId="5584" xr:uid="{00000000-0005-0000-0000-000032150000}"/>
    <cellStyle name="Normal 4 4 2 3 4 3 2" xfId="14034" xr:uid="{7B46D1D0-2328-4A0A-AB63-A669CCAC2D24}"/>
    <cellStyle name="Normal 4 4 2 3 4 3 3" xfId="22481" xr:uid="{82856527-C729-4E1A-AB12-B1F4A5A54C89}"/>
    <cellStyle name="Normal 4 4 2 3 4 3 4" xfId="30928" xr:uid="{5C41A7C4-ACD7-4C4F-A921-9C650F78A314}"/>
    <cellStyle name="Normal 4 4 2 3 4 4" xfId="9816" xr:uid="{02435115-9F0F-4B65-B839-12B0C6BD3365}"/>
    <cellStyle name="Normal 4 4 2 3 4 5" xfId="18264" xr:uid="{CAB5F540-B308-483C-9833-02BECDEE847C}"/>
    <cellStyle name="Normal 4 4 2 3 4 6" xfId="26711" xr:uid="{95B9DD18-1E83-4985-9659-924DFDEE2F26}"/>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513367CF-E53B-45F8-9DEC-B2B273CA719B}"/>
    <cellStyle name="Normal 4 4 2 3 5 2 2 3" xfId="25039" xr:uid="{C322970A-430E-4FAD-8E43-6CC0840B7A22}"/>
    <cellStyle name="Normal 4 4 2 3 5 2 2 4" xfId="33486" xr:uid="{C510DB01-7D42-48A4-94E3-8222C1CF14AE}"/>
    <cellStyle name="Normal 4 4 2 3 5 2 3" xfId="12374" xr:uid="{B2552011-DFC4-42A8-91D3-DC16E4AA6D7D}"/>
    <cellStyle name="Normal 4 4 2 3 5 2 4" xfId="20822" xr:uid="{E9ED347D-4C7A-449A-B7B3-6F08D63596BD}"/>
    <cellStyle name="Normal 4 4 2 3 5 2 5" xfId="29269" xr:uid="{5556AB95-9DCF-4147-A573-C59350FAB11A}"/>
    <cellStyle name="Normal 4 4 2 3 5 3" xfId="5997" xr:uid="{00000000-0005-0000-0000-000036150000}"/>
    <cellStyle name="Normal 4 4 2 3 5 3 2" xfId="14447" xr:uid="{9F0042CD-30F4-407B-9021-F6467E32D5F9}"/>
    <cellStyle name="Normal 4 4 2 3 5 3 3" xfId="22894" xr:uid="{FF5AE1B7-8AC7-435C-81A2-D1C26DDEA9B1}"/>
    <cellStyle name="Normal 4 4 2 3 5 3 4" xfId="31341" xr:uid="{40F9C885-4C04-47EC-B8F1-0DDA3B1EC540}"/>
    <cellStyle name="Normal 4 4 2 3 5 4" xfId="10229" xr:uid="{979AD505-3712-4266-9767-D3F5B4D58DE0}"/>
    <cellStyle name="Normal 4 4 2 3 5 5" xfId="18677" xr:uid="{070373A0-B29E-45AB-A870-EEA7EB8F5C10}"/>
    <cellStyle name="Normal 4 4 2 3 5 6" xfId="27124" xr:uid="{EE2E1699-810F-4176-AD34-02E7E69AE3FA}"/>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C7CADBF0-5774-45CD-9D97-8F1E4186F89D}"/>
    <cellStyle name="Normal 4 4 2 3 6 2 2 3" xfId="25452" xr:uid="{E89963A7-23A8-4578-88CA-291003F36F3A}"/>
    <cellStyle name="Normal 4 4 2 3 6 2 2 4" xfId="33899" xr:uid="{0CB9BB1D-2442-4BEA-A04F-CFDC1BBE6281}"/>
    <cellStyle name="Normal 4 4 2 3 6 2 3" xfId="12787" xr:uid="{A0E4838B-7D44-4C72-A510-3BE61E3B8615}"/>
    <cellStyle name="Normal 4 4 2 3 6 2 4" xfId="21235" xr:uid="{3C1F6BAB-1FDE-482F-B473-941470350466}"/>
    <cellStyle name="Normal 4 4 2 3 6 2 5" xfId="29682" xr:uid="{CA14E66B-E2DC-4E9F-B180-41235A4C3CA3}"/>
    <cellStyle name="Normal 4 4 2 3 6 3" xfId="6410" xr:uid="{00000000-0005-0000-0000-00003A150000}"/>
    <cellStyle name="Normal 4 4 2 3 6 3 2" xfId="14860" xr:uid="{EB924462-C165-4088-A227-C8AE2D54BF90}"/>
    <cellStyle name="Normal 4 4 2 3 6 3 3" xfId="23307" xr:uid="{802F5C11-C5D5-48A8-8CD4-B6DBB15FD8AC}"/>
    <cellStyle name="Normal 4 4 2 3 6 3 4" xfId="31754" xr:uid="{CA92BB5C-9C2D-424E-BBF4-5D9142162D4A}"/>
    <cellStyle name="Normal 4 4 2 3 6 4" xfId="10642" xr:uid="{94800861-3028-4B57-9A25-16C4C5C0CE11}"/>
    <cellStyle name="Normal 4 4 2 3 6 5" xfId="19090" xr:uid="{7E2F2D55-CD8A-4ED9-96CB-8AC84A8C7C3E}"/>
    <cellStyle name="Normal 4 4 2 3 6 6" xfId="27537" xr:uid="{3BCDEEFD-14EA-4753-ABBC-DA7EC0805E71}"/>
    <cellStyle name="Normal 4 4 2 3 7" xfId="2540" xr:uid="{00000000-0005-0000-0000-00003B150000}"/>
    <cellStyle name="Normal 4 4 2 3 7 2" xfId="6823" xr:uid="{00000000-0005-0000-0000-00003C150000}"/>
    <cellStyle name="Normal 4 4 2 3 7 2 2" xfId="15273" xr:uid="{E64CC4B0-5571-4F81-A39D-2AAF1EB0F53F}"/>
    <cellStyle name="Normal 4 4 2 3 7 2 3" xfId="23720" xr:uid="{EBCC6A63-187C-472D-AF76-5879701A15F7}"/>
    <cellStyle name="Normal 4 4 2 3 7 2 4" xfId="32167" xr:uid="{A79697B5-5352-4B61-AD02-131D38E698BD}"/>
    <cellStyle name="Normal 4 4 2 3 7 3" xfId="11055" xr:uid="{974FC570-E7B7-40B0-B7CC-EEDAECE289D9}"/>
    <cellStyle name="Normal 4 4 2 3 7 4" xfId="19503" xr:uid="{DCC221C4-49D5-42D5-B406-82B0171AB621}"/>
    <cellStyle name="Normal 4 4 2 3 7 5" xfId="27950" xr:uid="{820D9EB7-12E6-45C0-9939-448797A81150}"/>
    <cellStyle name="Normal 4 4 2 3 8" xfId="4758" xr:uid="{00000000-0005-0000-0000-00003D150000}"/>
    <cellStyle name="Normal 4 4 2 3 8 2" xfId="13208" xr:uid="{1237A2D4-DBC2-4F0D-B490-FAD36C56DF3F}"/>
    <cellStyle name="Normal 4 4 2 3 8 3" xfId="21655" xr:uid="{2CC78CFA-2565-4360-A7F6-992937FAC90E}"/>
    <cellStyle name="Normal 4 4 2 3 8 4" xfId="30102" xr:uid="{D6142D62-B775-4C38-9966-52C0B8CBC444}"/>
    <cellStyle name="Normal 4 4 2 3 9" xfId="8990" xr:uid="{94AD1AA3-65A0-45F9-B774-B4187F1640F6}"/>
    <cellStyle name="Normal 4 4 2 4" xfId="386" xr:uid="{00000000-0005-0000-0000-00003E150000}"/>
    <cellStyle name="Normal 4 4 2 4 10" xfId="25887" xr:uid="{A6FCD6E3-E698-4240-BCEE-2718B9807933}"/>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F8ABA2D8-766C-4021-B462-A00755B50B6E}"/>
    <cellStyle name="Normal 4 4 2 4 2 2 2 3" xfId="24215" xr:uid="{10E9642D-E7B8-4EE1-928C-2ED1F98339B8}"/>
    <cellStyle name="Normal 4 4 2 4 2 2 2 4" xfId="32662" xr:uid="{25EB52E1-6662-4233-9FCD-D1410D2E6B65}"/>
    <cellStyle name="Normal 4 4 2 4 2 2 3" xfId="11550" xr:uid="{B57980A1-D1EF-48C4-8BAF-8604049F262F}"/>
    <cellStyle name="Normal 4 4 2 4 2 2 4" xfId="19998" xr:uid="{E081C370-51EE-404D-B9D5-A494E96342CD}"/>
    <cellStyle name="Normal 4 4 2 4 2 2 5" xfId="28445" xr:uid="{BD57568E-267D-4A27-A55C-E50CDF70F059}"/>
    <cellStyle name="Normal 4 4 2 4 2 3" xfId="5173" xr:uid="{00000000-0005-0000-0000-000042150000}"/>
    <cellStyle name="Normal 4 4 2 4 2 3 2" xfId="13623" xr:uid="{2949ABB5-E892-4E3A-BF53-3FF49FC10A9B}"/>
    <cellStyle name="Normal 4 4 2 4 2 3 3" xfId="22070" xr:uid="{633764C0-883A-40F4-80B8-0EB2EFE530C4}"/>
    <cellStyle name="Normal 4 4 2 4 2 3 4" xfId="30517" xr:uid="{C806633A-EDDD-4226-A49D-7C5BAB543A0F}"/>
    <cellStyle name="Normal 4 4 2 4 2 4" xfId="9405" xr:uid="{C049A380-5B07-41A8-A8AE-BAC3B87FAE74}"/>
    <cellStyle name="Normal 4 4 2 4 2 5" xfId="17853" xr:uid="{D1E1BDA2-7D8B-44FA-81CB-7C9AD20EA373}"/>
    <cellStyle name="Normal 4 4 2 4 2 6" xfId="26300" xr:uid="{64956851-265F-4FC6-82B3-352DDE09F3E6}"/>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A318164F-9C4C-4C4F-BC74-32F4A5FB8CD6}"/>
    <cellStyle name="Normal 4 4 2 4 3 2 2 3" xfId="24628" xr:uid="{AA50C350-8384-4B73-B496-5AC7B6E5A753}"/>
    <cellStyle name="Normal 4 4 2 4 3 2 2 4" xfId="33075" xr:uid="{834084F0-DA4E-4A6E-82F5-F79A98E352E8}"/>
    <cellStyle name="Normal 4 4 2 4 3 2 3" xfId="11963" xr:uid="{0B06F7AF-E943-41B7-92D1-C7D6C6F46928}"/>
    <cellStyle name="Normal 4 4 2 4 3 2 4" xfId="20411" xr:uid="{EB749334-1299-4E5A-9AD1-EDB403D35012}"/>
    <cellStyle name="Normal 4 4 2 4 3 2 5" xfId="28858" xr:uid="{435D258C-A23D-40F6-A4CB-0FFC61298ECD}"/>
    <cellStyle name="Normal 4 4 2 4 3 3" xfId="5586" xr:uid="{00000000-0005-0000-0000-000046150000}"/>
    <cellStyle name="Normal 4 4 2 4 3 3 2" xfId="14036" xr:uid="{7EC52067-D1EA-4309-8B62-650DA725FFE3}"/>
    <cellStyle name="Normal 4 4 2 4 3 3 3" xfId="22483" xr:uid="{1355F3DF-C52C-4FC1-ADBC-2AB405AA06D0}"/>
    <cellStyle name="Normal 4 4 2 4 3 3 4" xfId="30930" xr:uid="{3ED44FC4-4281-42F3-932A-DCCC7794D1ED}"/>
    <cellStyle name="Normal 4 4 2 4 3 4" xfId="9818" xr:uid="{AAF27C3E-DAEC-4C40-9D5B-EC6C6264A9B8}"/>
    <cellStyle name="Normal 4 4 2 4 3 5" xfId="18266" xr:uid="{6DF3C182-C91E-44F7-A9E8-4CD813195EC5}"/>
    <cellStyle name="Normal 4 4 2 4 3 6" xfId="26713" xr:uid="{66924845-A283-4566-AFA4-715483863BEB}"/>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00C1C1A9-FE46-4CBE-989A-AEACE32B6C7E}"/>
    <cellStyle name="Normal 4 4 2 4 4 2 2 3" xfId="25041" xr:uid="{76307A31-A5DA-464B-AC64-A3691A535294}"/>
    <cellStyle name="Normal 4 4 2 4 4 2 2 4" xfId="33488" xr:uid="{68EA74D0-C7B9-4DCA-9209-867C79EA79E9}"/>
    <cellStyle name="Normal 4 4 2 4 4 2 3" xfId="12376" xr:uid="{B2F729D4-E584-4562-AC78-172028B75CB4}"/>
    <cellStyle name="Normal 4 4 2 4 4 2 4" xfId="20824" xr:uid="{1E8426F2-AF24-4DAB-935B-2D4A0E4D6373}"/>
    <cellStyle name="Normal 4 4 2 4 4 2 5" xfId="29271" xr:uid="{04EB5E5B-46EB-4B4C-A119-0F9DC39EC93E}"/>
    <cellStyle name="Normal 4 4 2 4 4 3" xfId="5999" xr:uid="{00000000-0005-0000-0000-00004A150000}"/>
    <cellStyle name="Normal 4 4 2 4 4 3 2" xfId="14449" xr:uid="{7C8C4806-73B5-4D59-B7BF-3322D9A14514}"/>
    <cellStyle name="Normal 4 4 2 4 4 3 3" xfId="22896" xr:uid="{540C2DC8-CFA8-4F50-AD84-82F1A0B1E518}"/>
    <cellStyle name="Normal 4 4 2 4 4 3 4" xfId="31343" xr:uid="{8BACE75C-000B-41C7-985D-8E20A2017F69}"/>
    <cellStyle name="Normal 4 4 2 4 4 4" xfId="10231" xr:uid="{CB294928-1BC0-42D6-AAC1-3F20F702F929}"/>
    <cellStyle name="Normal 4 4 2 4 4 5" xfId="18679" xr:uid="{E04F57D4-BF9A-4BA5-A6FE-B263CB457308}"/>
    <cellStyle name="Normal 4 4 2 4 4 6" xfId="27126" xr:uid="{BB4A9820-6B24-4819-976A-877511E0737E}"/>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0E28DB7F-004B-41B3-A5D5-214C371FDB89}"/>
    <cellStyle name="Normal 4 4 2 4 5 2 2 3" xfId="25454" xr:uid="{FBF166ED-2EFC-48D6-B694-CEE24CCFACD3}"/>
    <cellStyle name="Normal 4 4 2 4 5 2 2 4" xfId="33901" xr:uid="{890581D6-E88D-489F-8DE4-6A232326E3EF}"/>
    <cellStyle name="Normal 4 4 2 4 5 2 3" xfId="12789" xr:uid="{ECD0736B-28B9-46FD-B5AF-A53E7FCC7F28}"/>
    <cellStyle name="Normal 4 4 2 4 5 2 4" xfId="21237" xr:uid="{2FA1E239-EBAD-4BEC-B786-8D42F81FC47C}"/>
    <cellStyle name="Normal 4 4 2 4 5 2 5" xfId="29684" xr:uid="{242EAE41-2466-4D70-8C1F-F3FD7F6EF8CE}"/>
    <cellStyle name="Normal 4 4 2 4 5 3" xfId="6412" xr:uid="{00000000-0005-0000-0000-00004E150000}"/>
    <cellStyle name="Normal 4 4 2 4 5 3 2" xfId="14862" xr:uid="{9CF8EDAA-50C1-46F3-B0D5-69D2B838EDEC}"/>
    <cellStyle name="Normal 4 4 2 4 5 3 3" xfId="23309" xr:uid="{2E3DECB1-220B-415E-90C3-87331F88C564}"/>
    <cellStyle name="Normal 4 4 2 4 5 3 4" xfId="31756" xr:uid="{06DA3154-6502-4C09-9507-EE7B2D6B9ED9}"/>
    <cellStyle name="Normal 4 4 2 4 5 4" xfId="10644" xr:uid="{3AFFB2E4-B4D5-4F35-AE51-AB7066636CFE}"/>
    <cellStyle name="Normal 4 4 2 4 5 5" xfId="19092" xr:uid="{A32ECBED-D0AD-40CC-A792-3BCDA453B4C1}"/>
    <cellStyle name="Normal 4 4 2 4 5 6" xfId="27539" xr:uid="{BDCE316A-1058-4D72-B18A-7328D35FFE59}"/>
    <cellStyle name="Normal 4 4 2 4 6" xfId="2542" xr:uid="{00000000-0005-0000-0000-00004F150000}"/>
    <cellStyle name="Normal 4 4 2 4 6 2" xfId="6825" xr:uid="{00000000-0005-0000-0000-000050150000}"/>
    <cellStyle name="Normal 4 4 2 4 6 2 2" xfId="15275" xr:uid="{49803239-4B82-4BCD-894B-06AA506223E5}"/>
    <cellStyle name="Normal 4 4 2 4 6 2 3" xfId="23722" xr:uid="{73889752-49C8-4ED6-82F3-681754906EED}"/>
    <cellStyle name="Normal 4 4 2 4 6 2 4" xfId="32169" xr:uid="{52E41457-511D-4197-8A70-C059F6FFA9CA}"/>
    <cellStyle name="Normal 4 4 2 4 6 3" xfId="11057" xr:uid="{EF07AD03-D899-4DDE-BA29-7F224C1FD53D}"/>
    <cellStyle name="Normal 4 4 2 4 6 4" xfId="19505" xr:uid="{D1EACA78-D68C-425E-A80E-9EE86975E316}"/>
    <cellStyle name="Normal 4 4 2 4 6 5" xfId="27952" xr:uid="{D13E68AB-7B48-4C78-89BE-A01796F35E49}"/>
    <cellStyle name="Normal 4 4 2 4 7" xfId="4760" xr:uid="{00000000-0005-0000-0000-000051150000}"/>
    <cellStyle name="Normal 4 4 2 4 7 2" xfId="13210" xr:uid="{AAB84344-2CBE-4CF1-B3FE-1FDB7FA2BD8D}"/>
    <cellStyle name="Normal 4 4 2 4 7 3" xfId="21657" xr:uid="{F8131931-B1DF-4395-93B8-CC1A1FD4DD65}"/>
    <cellStyle name="Normal 4 4 2 4 7 4" xfId="30104" xr:uid="{5BDCC680-639B-4906-900C-42A736CAC85B}"/>
    <cellStyle name="Normal 4 4 2 4 8" xfId="8992" xr:uid="{EE6BC1A1-F7D8-4EC2-B03F-AED6075C8527}"/>
    <cellStyle name="Normal 4 4 2 4 9" xfId="17440" xr:uid="{C675499A-4CC0-41CA-B3F8-6890EFC55972}"/>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9B9960AA-BA82-4BF1-A959-1055BB84F410}"/>
    <cellStyle name="Normal 4 4 2 5 2 2 3" xfId="24208" xr:uid="{22956D71-2703-40C7-A7B2-EF2394F351BD}"/>
    <cellStyle name="Normal 4 4 2 5 2 2 4" xfId="32655" xr:uid="{D099945E-8E58-4AF2-AEC8-2BB2B28C003C}"/>
    <cellStyle name="Normal 4 4 2 5 2 3" xfId="11543" xr:uid="{C193F53D-C8FA-464C-8108-92A3570065F0}"/>
    <cellStyle name="Normal 4 4 2 5 2 4" xfId="19991" xr:uid="{0B5E1B56-BFE5-4920-9DC2-551C474F54B4}"/>
    <cellStyle name="Normal 4 4 2 5 2 5" xfId="28438" xr:uid="{DAA200D6-DFC9-4279-A66A-6E9E29A7837C}"/>
    <cellStyle name="Normal 4 4 2 5 3" xfId="5166" xr:uid="{00000000-0005-0000-0000-000055150000}"/>
    <cellStyle name="Normal 4 4 2 5 3 2" xfId="13616" xr:uid="{D47DB1DB-C9D3-44CD-B97D-BEC9DA63CFBF}"/>
    <cellStyle name="Normal 4 4 2 5 3 3" xfId="22063" xr:uid="{CEC6F6BC-6B70-4B30-B6E8-C0CDBAFEBEF2}"/>
    <cellStyle name="Normal 4 4 2 5 3 4" xfId="30510" xr:uid="{07B181B8-23F8-4412-A068-A172CB9EE5AC}"/>
    <cellStyle name="Normal 4 4 2 5 4" xfId="9398" xr:uid="{B2AD4EA5-6451-4EA1-863D-B6FACB5AC816}"/>
    <cellStyle name="Normal 4 4 2 5 5" xfId="17846" xr:uid="{0A65FA33-A6A2-486C-9AC8-144E6B276729}"/>
    <cellStyle name="Normal 4 4 2 5 6" xfId="26293" xr:uid="{E201CF6A-BC63-453E-84C2-77C92F7A9BC4}"/>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AC4C6AC5-375B-4003-B838-20FF47EAA166}"/>
    <cellStyle name="Normal 4 4 2 6 2 2 3" xfId="24621" xr:uid="{87440EF5-1B20-48AA-BD8C-D3393C555B0A}"/>
    <cellStyle name="Normal 4 4 2 6 2 2 4" xfId="33068" xr:uid="{6392D484-C4BC-4FAF-B512-0367DA6AA567}"/>
    <cellStyle name="Normal 4 4 2 6 2 3" xfId="11956" xr:uid="{5FF171B9-4C91-43FB-9548-5787A2C6C72F}"/>
    <cellStyle name="Normal 4 4 2 6 2 4" xfId="20404" xr:uid="{3A36A8A0-2787-42CD-9131-66658EFB93C9}"/>
    <cellStyle name="Normal 4 4 2 6 2 5" xfId="28851" xr:uid="{746B2D77-3C33-4994-8D56-086814D5AF49}"/>
    <cellStyle name="Normal 4 4 2 6 3" xfId="5579" xr:uid="{00000000-0005-0000-0000-000059150000}"/>
    <cellStyle name="Normal 4 4 2 6 3 2" xfId="14029" xr:uid="{CA629096-B64A-4DE7-AD31-04E11774E2D9}"/>
    <cellStyle name="Normal 4 4 2 6 3 3" xfId="22476" xr:uid="{484B229A-263B-41D6-B8B9-DB8EDED9DAF8}"/>
    <cellStyle name="Normal 4 4 2 6 3 4" xfId="30923" xr:uid="{DCEF66BD-B8C0-4D86-922A-6A37DFC3F7A7}"/>
    <cellStyle name="Normal 4 4 2 6 4" xfId="9811" xr:uid="{891C6637-2A3F-4764-AB83-13FB190C87D4}"/>
    <cellStyle name="Normal 4 4 2 6 5" xfId="18259" xr:uid="{8376D6DD-3CFC-49F3-9114-98F67672EB08}"/>
    <cellStyle name="Normal 4 4 2 6 6" xfId="26706" xr:uid="{95FD903E-D0A3-461D-8CE7-00B6DA327E7E}"/>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2A83BA26-810B-4050-A01D-1245B6F5DF9D}"/>
    <cellStyle name="Normal 4 4 2 7 2 2 3" xfId="25034" xr:uid="{8E5E7D10-B6A4-4370-AE2A-50FF1CA73CBD}"/>
    <cellStyle name="Normal 4 4 2 7 2 2 4" xfId="33481" xr:uid="{66F51ACB-E09D-4779-B9BE-CB96C336B3BE}"/>
    <cellStyle name="Normal 4 4 2 7 2 3" xfId="12369" xr:uid="{32EC9B5A-61FA-4C07-AD70-B3D19B63E789}"/>
    <cellStyle name="Normal 4 4 2 7 2 4" xfId="20817" xr:uid="{429CDA39-78D8-411C-9952-4B3DDF444F1F}"/>
    <cellStyle name="Normal 4 4 2 7 2 5" xfId="29264" xr:uid="{7983C2D4-F075-4603-9C72-851A9557778B}"/>
    <cellStyle name="Normal 4 4 2 7 3" xfId="5992" xr:uid="{00000000-0005-0000-0000-00005D150000}"/>
    <cellStyle name="Normal 4 4 2 7 3 2" xfId="14442" xr:uid="{3DD989EB-B18D-4199-AF58-EB4488DFF830}"/>
    <cellStyle name="Normal 4 4 2 7 3 3" xfId="22889" xr:uid="{D5E71A78-3D6F-46CA-BF02-2453E6FFCC23}"/>
    <cellStyle name="Normal 4 4 2 7 3 4" xfId="31336" xr:uid="{6C2730F9-6D9B-457E-A93E-8D3A69EB8054}"/>
    <cellStyle name="Normal 4 4 2 7 4" xfId="10224" xr:uid="{A48E2C0B-3102-4B59-828A-FFDEC0093350}"/>
    <cellStyle name="Normal 4 4 2 7 5" xfId="18672" xr:uid="{B9BA2B68-3104-4958-930B-CDF1F4956337}"/>
    <cellStyle name="Normal 4 4 2 7 6" xfId="27119" xr:uid="{BE10496E-2C5F-427A-963F-C520A55D7D7E}"/>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001E7138-C7B1-4DA2-8839-4F491CBB8C0D}"/>
    <cellStyle name="Normal 4 4 2 8 2 2 3" xfId="25447" xr:uid="{E4BACDCF-E039-4988-BFBC-133B77263FA0}"/>
    <cellStyle name="Normal 4 4 2 8 2 2 4" xfId="33894" xr:uid="{F4C2F84A-770F-4D0E-8C47-53FA1E34A431}"/>
    <cellStyle name="Normal 4 4 2 8 2 3" xfId="12782" xr:uid="{D1908231-B173-458A-96B4-51D18B8C09EF}"/>
    <cellStyle name="Normal 4 4 2 8 2 4" xfId="21230" xr:uid="{E40769BF-BFFD-44DF-BBA7-13256D972FA1}"/>
    <cellStyle name="Normal 4 4 2 8 2 5" xfId="29677" xr:uid="{8000B7E3-B826-4064-8BAA-0644608CC8F6}"/>
    <cellStyle name="Normal 4 4 2 8 3" xfId="6405" xr:uid="{00000000-0005-0000-0000-000061150000}"/>
    <cellStyle name="Normal 4 4 2 8 3 2" xfId="14855" xr:uid="{5BE3AAB6-6363-4D37-A081-1E80F08EE210}"/>
    <cellStyle name="Normal 4 4 2 8 3 3" xfId="23302" xr:uid="{97D24A32-9184-4321-9C56-979B9A1891AD}"/>
    <cellStyle name="Normal 4 4 2 8 3 4" xfId="31749" xr:uid="{FA0658AB-DD8D-4D80-BA83-BFAE31E4E139}"/>
    <cellStyle name="Normal 4 4 2 8 4" xfId="10637" xr:uid="{60A803DA-83F7-4DD5-B122-5E88F6BCA001}"/>
    <cellStyle name="Normal 4 4 2 8 5" xfId="19085" xr:uid="{E8326FFC-33B5-4DCF-82DA-F6BFA9AA1F06}"/>
    <cellStyle name="Normal 4 4 2 8 6" xfId="27532" xr:uid="{2ECB6F83-9C2F-49A9-BB63-79CE0AAF8D44}"/>
    <cellStyle name="Normal 4 4 2 9" xfId="2535" xr:uid="{00000000-0005-0000-0000-000062150000}"/>
    <cellStyle name="Normal 4 4 2 9 2" xfId="6818" xr:uid="{00000000-0005-0000-0000-000063150000}"/>
    <cellStyle name="Normal 4 4 2 9 2 2" xfId="15268" xr:uid="{723B4428-E109-4643-B4B6-DD75AE11748E}"/>
    <cellStyle name="Normal 4 4 2 9 2 3" xfId="23715" xr:uid="{5810AE67-2947-41F0-A8C7-E54050036991}"/>
    <cellStyle name="Normal 4 4 2 9 2 4" xfId="32162" xr:uid="{EF7774EB-33D0-4954-AA24-48742C450735}"/>
    <cellStyle name="Normal 4 4 2 9 3" xfId="11050" xr:uid="{5126AF4F-7142-4EC0-AC25-3C75F21B05CE}"/>
    <cellStyle name="Normal 4 4 2 9 4" xfId="19498" xr:uid="{B9187C9E-2CB6-4DDE-A2C4-7B6AC378CC9A}"/>
    <cellStyle name="Normal 4 4 2 9 5" xfId="27945" xr:uid="{813A9A8B-61E4-4DE8-BED0-4D9D98144531}"/>
    <cellStyle name="Normal 4 4 3" xfId="387" xr:uid="{00000000-0005-0000-0000-000064150000}"/>
    <cellStyle name="Normal 4 4 3 10" xfId="8993" xr:uid="{4730E1C9-3891-49BD-8DC3-BD92B91070F7}"/>
    <cellStyle name="Normal 4 4 3 11" xfId="17441" xr:uid="{9A32BC6D-BC4A-45B1-8477-15E035209E99}"/>
    <cellStyle name="Normal 4 4 3 12" xfId="25888" xr:uid="{08980FBB-7B67-44DC-8509-F2D0A1117087}"/>
    <cellStyle name="Normal 4 4 3 2" xfId="388" xr:uid="{00000000-0005-0000-0000-000065150000}"/>
    <cellStyle name="Normal 4 4 3 2 10" xfId="17442" xr:uid="{BD9C52FA-F28F-4332-8106-AB853C708320}"/>
    <cellStyle name="Normal 4 4 3 2 11" xfId="25889" xr:uid="{E2DF5162-AB3B-496B-8337-DBBCA39395BE}"/>
    <cellStyle name="Normal 4 4 3 2 2" xfId="389" xr:uid="{00000000-0005-0000-0000-000066150000}"/>
    <cellStyle name="Normal 4 4 3 2 2 10" xfId="25890" xr:uid="{944E0033-9AA5-40F4-AAAC-1D9C9C305F07}"/>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0C4857A2-6F63-42F0-8539-E1F8A26A69A9}"/>
    <cellStyle name="Normal 4 4 3 2 2 2 2 2 3" xfId="24218" xr:uid="{DEA51712-B515-4F88-B35B-100A477F9D61}"/>
    <cellStyle name="Normal 4 4 3 2 2 2 2 2 4" xfId="32665" xr:uid="{22221393-F074-46E8-9214-859A0C671D48}"/>
    <cellStyle name="Normal 4 4 3 2 2 2 2 3" xfId="11553" xr:uid="{2201DB79-EC50-4BD1-BFF1-5A97FEBDA1D1}"/>
    <cellStyle name="Normal 4 4 3 2 2 2 2 4" xfId="20001" xr:uid="{71365BE7-7492-47B3-B3CF-E5464543AF0A}"/>
    <cellStyle name="Normal 4 4 3 2 2 2 2 5" xfId="28448" xr:uid="{C44E9CAB-1EE9-42A7-A6DE-1539C30B6C03}"/>
    <cellStyle name="Normal 4 4 3 2 2 2 3" xfId="5176" xr:uid="{00000000-0005-0000-0000-00006A150000}"/>
    <cellStyle name="Normal 4 4 3 2 2 2 3 2" xfId="13626" xr:uid="{75798821-0242-480D-A7EE-16C4D9A372A4}"/>
    <cellStyle name="Normal 4 4 3 2 2 2 3 3" xfId="22073" xr:uid="{17A530CD-27D4-485D-9FD5-6800CA12644F}"/>
    <cellStyle name="Normal 4 4 3 2 2 2 3 4" xfId="30520" xr:uid="{AF83AA3B-59BF-4916-AB14-B7A529C853C8}"/>
    <cellStyle name="Normal 4 4 3 2 2 2 4" xfId="9408" xr:uid="{FF2BB308-994B-4D1F-8992-3FC46445CE32}"/>
    <cellStyle name="Normal 4 4 3 2 2 2 5" xfId="17856" xr:uid="{BDDF7B07-90FC-45E0-BD23-3EE142E5B337}"/>
    <cellStyle name="Normal 4 4 3 2 2 2 6" xfId="26303" xr:uid="{BF526F7F-54E3-406A-BEC8-7EECB6847C6E}"/>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32CE27B4-1BBC-4D1E-9E76-44DF8D01DB57}"/>
    <cellStyle name="Normal 4 4 3 2 2 3 2 2 3" xfId="24631" xr:uid="{D566E5DD-8337-4DA7-9904-C171490F9926}"/>
    <cellStyle name="Normal 4 4 3 2 2 3 2 2 4" xfId="33078" xr:uid="{2D92BDE8-94DB-4C94-909E-D1E16DCAA144}"/>
    <cellStyle name="Normal 4 4 3 2 2 3 2 3" xfId="11966" xr:uid="{A4749DDB-62D3-4AC4-BDB1-5FCB4C39DA0C}"/>
    <cellStyle name="Normal 4 4 3 2 2 3 2 4" xfId="20414" xr:uid="{7A8F2C3F-96CA-4959-839D-E284A3FE2C95}"/>
    <cellStyle name="Normal 4 4 3 2 2 3 2 5" xfId="28861" xr:uid="{42237E55-1AFA-45AA-8073-2E47D113C5E7}"/>
    <cellStyle name="Normal 4 4 3 2 2 3 3" xfId="5589" xr:uid="{00000000-0005-0000-0000-00006E150000}"/>
    <cellStyle name="Normal 4 4 3 2 2 3 3 2" xfId="14039" xr:uid="{A072A566-3485-429D-A9E2-1E7C56410475}"/>
    <cellStyle name="Normal 4 4 3 2 2 3 3 3" xfId="22486" xr:uid="{1A2644AB-B5EA-430B-8A20-D290550450E6}"/>
    <cellStyle name="Normal 4 4 3 2 2 3 3 4" xfId="30933" xr:uid="{3235C74F-AABA-4B65-9CEA-639D7BA54FF7}"/>
    <cellStyle name="Normal 4 4 3 2 2 3 4" xfId="9821" xr:uid="{E9675613-9605-4733-BC8B-6B0F7B3A5404}"/>
    <cellStyle name="Normal 4 4 3 2 2 3 5" xfId="18269" xr:uid="{CB2ED0C4-2B7C-4E13-BDDD-D98EDC63D20C}"/>
    <cellStyle name="Normal 4 4 3 2 2 3 6" xfId="26716" xr:uid="{CF4251D9-EB99-40EF-9F17-43D40FA91C04}"/>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1ED2CEFD-AAF2-43AA-A43F-5F470D19041A}"/>
    <cellStyle name="Normal 4 4 3 2 2 4 2 2 3" xfId="25044" xr:uid="{4837656A-6000-4875-A907-54E448E59C09}"/>
    <cellStyle name="Normal 4 4 3 2 2 4 2 2 4" xfId="33491" xr:uid="{41059410-D499-4B5E-BA41-35B1220F138A}"/>
    <cellStyle name="Normal 4 4 3 2 2 4 2 3" xfId="12379" xr:uid="{8F62F694-7149-4CBB-85F3-A7DD33E0C093}"/>
    <cellStyle name="Normal 4 4 3 2 2 4 2 4" xfId="20827" xr:uid="{328B2614-BC53-4949-8A53-2AE1D4857937}"/>
    <cellStyle name="Normal 4 4 3 2 2 4 2 5" xfId="29274" xr:uid="{E7A5C235-FCA2-4591-8A95-E39078D1F872}"/>
    <cellStyle name="Normal 4 4 3 2 2 4 3" xfId="6002" xr:uid="{00000000-0005-0000-0000-000072150000}"/>
    <cellStyle name="Normal 4 4 3 2 2 4 3 2" xfId="14452" xr:uid="{558A2FAB-FBED-4CAD-80CE-27450FED281B}"/>
    <cellStyle name="Normal 4 4 3 2 2 4 3 3" xfId="22899" xr:uid="{25B8652B-A7FB-409A-BE8E-6B0AAAA5821E}"/>
    <cellStyle name="Normal 4 4 3 2 2 4 3 4" xfId="31346" xr:uid="{7A302FEA-FB57-4618-AD3C-ECA3ECA35E33}"/>
    <cellStyle name="Normal 4 4 3 2 2 4 4" xfId="10234" xr:uid="{E2653096-8787-401D-85FB-90EBDC828B98}"/>
    <cellStyle name="Normal 4 4 3 2 2 4 5" xfId="18682" xr:uid="{1406F9DE-0078-49E8-ABBC-B5F462228987}"/>
    <cellStyle name="Normal 4 4 3 2 2 4 6" xfId="27129" xr:uid="{F5975E1B-A202-41AD-8CA0-1FC708192D35}"/>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F294A996-38DD-4662-ACE1-EE94F722B066}"/>
    <cellStyle name="Normal 4 4 3 2 2 5 2 2 3" xfId="25457" xr:uid="{78763398-7A67-49F9-8B24-D23D0F4ACA64}"/>
    <cellStyle name="Normal 4 4 3 2 2 5 2 2 4" xfId="33904" xr:uid="{160BFD25-0F3D-4621-9A73-4C0B7790E53A}"/>
    <cellStyle name="Normal 4 4 3 2 2 5 2 3" xfId="12792" xr:uid="{1042AED3-2AA1-4798-BBE4-F9E8575D80EC}"/>
    <cellStyle name="Normal 4 4 3 2 2 5 2 4" xfId="21240" xr:uid="{20DDCD64-1D20-40C5-AD81-10D023E289DC}"/>
    <cellStyle name="Normal 4 4 3 2 2 5 2 5" xfId="29687" xr:uid="{20BC119A-5994-49F0-9079-1B5F9641063C}"/>
    <cellStyle name="Normal 4 4 3 2 2 5 3" xfId="6415" xr:uid="{00000000-0005-0000-0000-000076150000}"/>
    <cellStyle name="Normal 4 4 3 2 2 5 3 2" xfId="14865" xr:uid="{9C4983E0-0A88-43FA-AC66-BCD1D5A1973B}"/>
    <cellStyle name="Normal 4 4 3 2 2 5 3 3" xfId="23312" xr:uid="{2DA11045-C3FF-43B5-B93D-21E96ECCEA71}"/>
    <cellStyle name="Normal 4 4 3 2 2 5 3 4" xfId="31759" xr:uid="{A786637B-A4D5-4BE8-90F5-50B1901DEFC6}"/>
    <cellStyle name="Normal 4 4 3 2 2 5 4" xfId="10647" xr:uid="{87BE307A-A46C-4434-A0D3-C83F9EE885DC}"/>
    <cellStyle name="Normal 4 4 3 2 2 5 5" xfId="19095" xr:uid="{FD1AD880-0CEA-4214-8D97-082F28CC512C}"/>
    <cellStyle name="Normal 4 4 3 2 2 5 6" xfId="27542" xr:uid="{EB51B5B7-433D-4489-8C5F-3B91FE8CDF4B}"/>
    <cellStyle name="Normal 4 4 3 2 2 6" xfId="2545" xr:uid="{00000000-0005-0000-0000-000077150000}"/>
    <cellStyle name="Normal 4 4 3 2 2 6 2" xfId="6828" xr:uid="{00000000-0005-0000-0000-000078150000}"/>
    <cellStyle name="Normal 4 4 3 2 2 6 2 2" xfId="15278" xr:uid="{77084BC3-6B55-4A6F-A1F2-7FB4C126B49D}"/>
    <cellStyle name="Normal 4 4 3 2 2 6 2 3" xfId="23725" xr:uid="{8494E63A-1FBC-4021-9328-012940AEE715}"/>
    <cellStyle name="Normal 4 4 3 2 2 6 2 4" xfId="32172" xr:uid="{6B5FD31E-F615-4FB4-B768-35B7CB36288E}"/>
    <cellStyle name="Normal 4 4 3 2 2 6 3" xfId="11060" xr:uid="{CA701761-D716-4867-9268-C5AA39723D43}"/>
    <cellStyle name="Normal 4 4 3 2 2 6 4" xfId="19508" xr:uid="{9EA042C6-D275-411E-B7C7-65143BF44FF2}"/>
    <cellStyle name="Normal 4 4 3 2 2 6 5" xfId="27955" xr:uid="{FF3F74CA-BE6C-4FED-AC02-3745C7E102C0}"/>
    <cellStyle name="Normal 4 4 3 2 2 7" xfId="4763" xr:uid="{00000000-0005-0000-0000-000079150000}"/>
    <cellStyle name="Normal 4 4 3 2 2 7 2" xfId="13213" xr:uid="{F0DD2BF1-2C6F-4C68-AE3E-74ADC374FB13}"/>
    <cellStyle name="Normal 4 4 3 2 2 7 3" xfId="21660" xr:uid="{F19E563C-825C-4746-AE25-3C9062334E2B}"/>
    <cellStyle name="Normal 4 4 3 2 2 7 4" xfId="30107" xr:uid="{5E72F318-25C0-4213-B40F-ECBC0D920A95}"/>
    <cellStyle name="Normal 4 4 3 2 2 8" xfId="8995" xr:uid="{CC2EB572-962B-4A54-ABD4-6F4B5D6145A9}"/>
    <cellStyle name="Normal 4 4 3 2 2 9" xfId="17443" xr:uid="{AF07CAF7-CBD9-4C72-868F-C2EFE2BD44AC}"/>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FAE34428-7643-4233-BD20-84A5147829B1}"/>
    <cellStyle name="Normal 4 4 3 2 3 2 2 3" xfId="24217" xr:uid="{F551CF5A-3190-4562-9BA2-FE3C3BE0F0AA}"/>
    <cellStyle name="Normal 4 4 3 2 3 2 2 4" xfId="32664" xr:uid="{48B6190B-CFAF-4FE5-9D98-F19E5C455D42}"/>
    <cellStyle name="Normal 4 4 3 2 3 2 3" xfId="11552" xr:uid="{82082681-46A4-4AEE-852F-3488CDFFA25F}"/>
    <cellStyle name="Normal 4 4 3 2 3 2 4" xfId="20000" xr:uid="{CA9566CD-8845-4F14-94E0-03A0EE82FB08}"/>
    <cellStyle name="Normal 4 4 3 2 3 2 5" xfId="28447" xr:uid="{D003C72D-EC3B-42F0-B449-34877F96236A}"/>
    <cellStyle name="Normal 4 4 3 2 3 3" xfId="5175" xr:uid="{00000000-0005-0000-0000-00007D150000}"/>
    <cellStyle name="Normal 4 4 3 2 3 3 2" xfId="13625" xr:uid="{EA2ABFD7-E3BA-4FBB-B7AD-F8840A251CAE}"/>
    <cellStyle name="Normal 4 4 3 2 3 3 3" xfId="22072" xr:uid="{D631E70E-6BB2-4662-BA13-1362CC01C134}"/>
    <cellStyle name="Normal 4 4 3 2 3 3 4" xfId="30519" xr:uid="{EF383D54-4949-4C40-BC5C-66835B223B80}"/>
    <cellStyle name="Normal 4 4 3 2 3 4" xfId="9407" xr:uid="{EFAB7363-F567-4BB9-A242-A8E397714A4B}"/>
    <cellStyle name="Normal 4 4 3 2 3 5" xfId="17855" xr:uid="{01A11B9C-62A0-40C8-A1D8-024F95EC6EA1}"/>
    <cellStyle name="Normal 4 4 3 2 3 6" xfId="26302" xr:uid="{ED45FF5E-4F91-486D-9CC7-5C0B2FF839DA}"/>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F79781D3-6662-41BA-A4A9-3C3CFBD4EA03}"/>
    <cellStyle name="Normal 4 4 3 2 4 2 2 3" xfId="24630" xr:uid="{B15BFB43-4E33-4855-8E7E-7849FD844B11}"/>
    <cellStyle name="Normal 4 4 3 2 4 2 2 4" xfId="33077" xr:uid="{EBF96245-4A8E-4584-8F3B-E2E9DD6EE1FE}"/>
    <cellStyle name="Normal 4 4 3 2 4 2 3" xfId="11965" xr:uid="{09337C6F-1FDB-4A8F-8860-DFE894A35E51}"/>
    <cellStyle name="Normal 4 4 3 2 4 2 4" xfId="20413" xr:uid="{AADBA01B-3712-49E5-A2CB-CF482B1FFC6B}"/>
    <cellStyle name="Normal 4 4 3 2 4 2 5" xfId="28860" xr:uid="{128B51AE-67AC-4492-8FC0-13FB23D3B198}"/>
    <cellStyle name="Normal 4 4 3 2 4 3" xfId="5588" xr:uid="{00000000-0005-0000-0000-000081150000}"/>
    <cellStyle name="Normal 4 4 3 2 4 3 2" xfId="14038" xr:uid="{21DDC2E4-A0C5-4F7B-87C5-862DEE3B7A8C}"/>
    <cellStyle name="Normal 4 4 3 2 4 3 3" xfId="22485" xr:uid="{D129F6C2-5EEC-4C44-A75C-7AB522FF6CE0}"/>
    <cellStyle name="Normal 4 4 3 2 4 3 4" xfId="30932" xr:uid="{AA3CDDDD-133F-4B98-8CB6-AAD04E0C02DB}"/>
    <cellStyle name="Normal 4 4 3 2 4 4" xfId="9820" xr:uid="{28C4078A-D79F-4F19-90E0-DC37A1B594DC}"/>
    <cellStyle name="Normal 4 4 3 2 4 5" xfId="18268" xr:uid="{CAA82F2A-AB7D-4FB6-B9F0-A8780CE8BAE1}"/>
    <cellStyle name="Normal 4 4 3 2 4 6" xfId="26715" xr:uid="{42925AAD-914C-45DB-98EC-263072CC2966}"/>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D6BC8919-E1CB-48EB-9E88-DDC0A0030CCD}"/>
    <cellStyle name="Normal 4 4 3 2 5 2 2 3" xfId="25043" xr:uid="{CA11FA45-AA87-4633-9608-44DEC42132A3}"/>
    <cellStyle name="Normal 4 4 3 2 5 2 2 4" xfId="33490" xr:uid="{2A1707AB-76B3-4080-95A7-89758868337A}"/>
    <cellStyle name="Normal 4 4 3 2 5 2 3" xfId="12378" xr:uid="{3D25BCEA-9E55-417A-8B13-DC4710FA3BB2}"/>
    <cellStyle name="Normal 4 4 3 2 5 2 4" xfId="20826" xr:uid="{CDB264E1-0C85-4FE3-B5F9-D1342B416802}"/>
    <cellStyle name="Normal 4 4 3 2 5 2 5" xfId="29273" xr:uid="{B68047C6-3772-4CD2-81B7-776F59392858}"/>
    <cellStyle name="Normal 4 4 3 2 5 3" xfId="6001" xr:uid="{00000000-0005-0000-0000-000085150000}"/>
    <cellStyle name="Normal 4 4 3 2 5 3 2" xfId="14451" xr:uid="{5D6EDA93-CA35-4F07-9B70-396A370CCC15}"/>
    <cellStyle name="Normal 4 4 3 2 5 3 3" xfId="22898" xr:uid="{C9405735-61DD-4C8A-82B4-5BD2600B52E2}"/>
    <cellStyle name="Normal 4 4 3 2 5 3 4" xfId="31345" xr:uid="{6F56A9B8-E6E8-4DC2-B2DD-22900011E600}"/>
    <cellStyle name="Normal 4 4 3 2 5 4" xfId="10233" xr:uid="{103DA122-8678-4EF5-AF0D-34E3994AB07C}"/>
    <cellStyle name="Normal 4 4 3 2 5 5" xfId="18681" xr:uid="{EFE8D1B1-3858-40A1-A45F-B8CDD383638E}"/>
    <cellStyle name="Normal 4 4 3 2 5 6" xfId="27128" xr:uid="{709E259D-3D9E-4074-B985-D70722D7F13C}"/>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BF691C5D-E140-40E5-8E0B-7FD76FAD9A5A}"/>
    <cellStyle name="Normal 4 4 3 2 6 2 2 3" xfId="25456" xr:uid="{E27A6607-06EE-408E-B1F3-5305A2322270}"/>
    <cellStyle name="Normal 4 4 3 2 6 2 2 4" xfId="33903" xr:uid="{2429DCC6-48C0-4134-950A-9C4E9C9555DA}"/>
    <cellStyle name="Normal 4 4 3 2 6 2 3" xfId="12791" xr:uid="{1576C446-4D66-4911-86FB-ABD33D44351A}"/>
    <cellStyle name="Normal 4 4 3 2 6 2 4" xfId="21239" xr:uid="{EAB43BED-4E8A-4CE8-BD65-FBE969B12F54}"/>
    <cellStyle name="Normal 4 4 3 2 6 2 5" xfId="29686" xr:uid="{AEC6782C-7B45-4233-9970-8733041C5234}"/>
    <cellStyle name="Normal 4 4 3 2 6 3" xfId="6414" xr:uid="{00000000-0005-0000-0000-000089150000}"/>
    <cellStyle name="Normal 4 4 3 2 6 3 2" xfId="14864" xr:uid="{E141FC7D-5889-4796-A9D0-893AA6061D8E}"/>
    <cellStyle name="Normal 4 4 3 2 6 3 3" xfId="23311" xr:uid="{09AD3E3C-F1EC-447B-8BA0-834C6D90611F}"/>
    <cellStyle name="Normal 4 4 3 2 6 3 4" xfId="31758" xr:uid="{1D132063-62E9-4CDD-88A3-03967973E264}"/>
    <cellStyle name="Normal 4 4 3 2 6 4" xfId="10646" xr:uid="{F447234B-6A37-496E-93AA-AC519D2C2F62}"/>
    <cellStyle name="Normal 4 4 3 2 6 5" xfId="19094" xr:uid="{07E8EAD5-760D-4C29-9FBD-1681C293649C}"/>
    <cellStyle name="Normal 4 4 3 2 6 6" xfId="27541" xr:uid="{A284290B-B53C-4325-BDA3-06E843597272}"/>
    <cellStyle name="Normal 4 4 3 2 7" xfId="2544" xr:uid="{00000000-0005-0000-0000-00008A150000}"/>
    <cellStyle name="Normal 4 4 3 2 7 2" xfId="6827" xr:uid="{00000000-0005-0000-0000-00008B150000}"/>
    <cellStyle name="Normal 4 4 3 2 7 2 2" xfId="15277" xr:uid="{8AA74EAC-93A3-4D49-8E78-454F0DEE48A8}"/>
    <cellStyle name="Normal 4 4 3 2 7 2 3" xfId="23724" xr:uid="{B4F1B9D6-5DC7-4578-878F-11367B876A01}"/>
    <cellStyle name="Normal 4 4 3 2 7 2 4" xfId="32171" xr:uid="{E0E89A34-E0A5-4CAD-B190-1987A68A0B83}"/>
    <cellStyle name="Normal 4 4 3 2 7 3" xfId="11059" xr:uid="{A0E333B6-6B86-44B4-A516-83C5E702DEEF}"/>
    <cellStyle name="Normal 4 4 3 2 7 4" xfId="19507" xr:uid="{37584559-EA1F-4604-80DC-11535A69B77C}"/>
    <cellStyle name="Normal 4 4 3 2 7 5" xfId="27954" xr:uid="{11C6339A-7DD0-4F4B-B893-89740502B982}"/>
    <cellStyle name="Normal 4 4 3 2 8" xfId="4762" xr:uid="{00000000-0005-0000-0000-00008C150000}"/>
    <cellStyle name="Normal 4 4 3 2 8 2" xfId="13212" xr:uid="{4FC1E2B2-0207-4A13-8F3D-B8F748E7A0AE}"/>
    <cellStyle name="Normal 4 4 3 2 8 3" xfId="21659" xr:uid="{55FA9FDD-1DE0-4BD2-AF4D-EB4856D144C1}"/>
    <cellStyle name="Normal 4 4 3 2 8 4" xfId="30106" xr:uid="{E9DAFB4D-C34C-4B36-A15E-B50370A5C4EE}"/>
    <cellStyle name="Normal 4 4 3 2 9" xfId="8994" xr:uid="{75337E81-6F6B-43A7-86F3-7FB5EB6F0541}"/>
    <cellStyle name="Normal 4 4 3 3" xfId="390" xr:uid="{00000000-0005-0000-0000-00008D150000}"/>
    <cellStyle name="Normal 4 4 3 3 10" xfId="25891" xr:uid="{372FDDCA-BD2C-4B5F-9F7B-F2B36A4C4EF4}"/>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5F680D32-D5D7-4A4F-B78E-9527D46EF49F}"/>
    <cellStyle name="Normal 4 4 3 3 2 2 2 3" xfId="24219" xr:uid="{F941C520-5A77-413F-8C10-D1F87B1C49F7}"/>
    <cellStyle name="Normal 4 4 3 3 2 2 2 4" xfId="32666" xr:uid="{AADA59ED-1D8E-49A6-B237-7D600069FDC6}"/>
    <cellStyle name="Normal 4 4 3 3 2 2 3" xfId="11554" xr:uid="{E85555E9-6622-4CA3-9029-83AAB56627DE}"/>
    <cellStyle name="Normal 4 4 3 3 2 2 4" xfId="20002" xr:uid="{5055ACA9-9939-493F-9DFE-B6A1273A416C}"/>
    <cellStyle name="Normal 4 4 3 3 2 2 5" xfId="28449" xr:uid="{ADC36BDB-8942-4193-BC1A-B163BBD7C404}"/>
    <cellStyle name="Normal 4 4 3 3 2 3" xfId="5177" xr:uid="{00000000-0005-0000-0000-000091150000}"/>
    <cellStyle name="Normal 4 4 3 3 2 3 2" xfId="13627" xr:uid="{B5F20997-650E-48F7-8AE1-677D1C15CA3B}"/>
    <cellStyle name="Normal 4 4 3 3 2 3 3" xfId="22074" xr:uid="{0A64EAE2-1739-496D-9222-86C936A92848}"/>
    <cellStyle name="Normal 4 4 3 3 2 3 4" xfId="30521" xr:uid="{1199B67C-4DA1-4550-905A-C5EC8B9DAC84}"/>
    <cellStyle name="Normal 4 4 3 3 2 4" xfId="9409" xr:uid="{DC112886-6F2B-4E72-BBF8-5394EE850286}"/>
    <cellStyle name="Normal 4 4 3 3 2 5" xfId="17857" xr:uid="{65C924F4-6030-48E3-AADB-1151412EDD8B}"/>
    <cellStyle name="Normal 4 4 3 3 2 6" xfId="26304" xr:uid="{46098623-529C-45E2-8471-A84BA4AF5C34}"/>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76ABDEB4-E271-438C-98EC-96878843C111}"/>
    <cellStyle name="Normal 4 4 3 3 3 2 2 3" xfId="24632" xr:uid="{B1814847-53D1-46BC-A80A-680237437323}"/>
    <cellStyle name="Normal 4 4 3 3 3 2 2 4" xfId="33079" xr:uid="{2C295ADA-5F4C-4BFC-917F-662EB78D1363}"/>
    <cellStyle name="Normal 4 4 3 3 3 2 3" xfId="11967" xr:uid="{E3ACF315-B25D-4D5D-9805-77A401CB95CD}"/>
    <cellStyle name="Normal 4 4 3 3 3 2 4" xfId="20415" xr:uid="{2C7543A0-946A-4F3C-BB6F-56B6DA218601}"/>
    <cellStyle name="Normal 4 4 3 3 3 2 5" xfId="28862" xr:uid="{4FD4ABAC-CB74-49D6-84BF-391319069C79}"/>
    <cellStyle name="Normal 4 4 3 3 3 3" xfId="5590" xr:uid="{00000000-0005-0000-0000-000095150000}"/>
    <cellStyle name="Normal 4 4 3 3 3 3 2" xfId="14040" xr:uid="{455DEC44-F164-441E-A992-CD7D2401C178}"/>
    <cellStyle name="Normal 4 4 3 3 3 3 3" xfId="22487" xr:uid="{2D67B140-80AE-4AED-9BB9-BB3FC9466B26}"/>
    <cellStyle name="Normal 4 4 3 3 3 3 4" xfId="30934" xr:uid="{9AC32E3D-E506-4640-83D9-E5D541234ED6}"/>
    <cellStyle name="Normal 4 4 3 3 3 4" xfId="9822" xr:uid="{6FFB8263-A024-4016-B9AA-D1FF7773A3F9}"/>
    <cellStyle name="Normal 4 4 3 3 3 5" xfId="18270" xr:uid="{BAD9944E-E548-4AC3-89B4-8170468E8A39}"/>
    <cellStyle name="Normal 4 4 3 3 3 6" xfId="26717" xr:uid="{A3896E0A-BC19-4DE1-BC23-2E68DA9A043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432B082A-1097-472C-ADCA-4E084D6E0B7A}"/>
    <cellStyle name="Normal 4 4 3 3 4 2 2 3" xfId="25045" xr:uid="{52858892-AAC0-40FC-829A-1B29D144612F}"/>
    <cellStyle name="Normal 4 4 3 3 4 2 2 4" xfId="33492" xr:uid="{BC5D4688-D56C-4A10-B53F-D578A73CACDE}"/>
    <cellStyle name="Normal 4 4 3 3 4 2 3" xfId="12380" xr:uid="{F056C916-F047-4E2C-A161-B01723710CAE}"/>
    <cellStyle name="Normal 4 4 3 3 4 2 4" xfId="20828" xr:uid="{2D59B876-0C0C-4E1B-809B-EE69F312D57B}"/>
    <cellStyle name="Normal 4 4 3 3 4 2 5" xfId="29275" xr:uid="{6556E698-E0DB-4A27-9326-E0269DA7DCB2}"/>
    <cellStyle name="Normal 4 4 3 3 4 3" xfId="6003" xr:uid="{00000000-0005-0000-0000-000099150000}"/>
    <cellStyle name="Normal 4 4 3 3 4 3 2" xfId="14453" xr:uid="{5E80F134-4A23-42CA-B39C-FED25E3DCB5C}"/>
    <cellStyle name="Normal 4 4 3 3 4 3 3" xfId="22900" xr:uid="{8C180EA6-A7D0-46EF-B7D3-CC2291B8F574}"/>
    <cellStyle name="Normal 4 4 3 3 4 3 4" xfId="31347" xr:uid="{360E59C3-1D4C-4413-8795-7248C30A11DD}"/>
    <cellStyle name="Normal 4 4 3 3 4 4" xfId="10235" xr:uid="{B7F76322-9B07-4E30-AD40-BBDAD3688284}"/>
    <cellStyle name="Normal 4 4 3 3 4 5" xfId="18683" xr:uid="{E6847E27-DAC3-4B83-A629-DD43BD6C9442}"/>
    <cellStyle name="Normal 4 4 3 3 4 6" xfId="27130" xr:uid="{80B7F4C4-8594-4381-8B9F-9FBCB4316848}"/>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F7425393-9E6A-48DC-B303-8FEB5CEBF082}"/>
    <cellStyle name="Normal 4 4 3 3 5 2 2 3" xfId="25458" xr:uid="{FE2A403A-D333-4516-9F41-F6EFA1388E74}"/>
    <cellStyle name="Normal 4 4 3 3 5 2 2 4" xfId="33905" xr:uid="{53B0AA1F-9989-4973-BD31-EAE8B53750D4}"/>
    <cellStyle name="Normal 4 4 3 3 5 2 3" xfId="12793" xr:uid="{9C14BC53-4674-4658-926F-550AFE49D026}"/>
    <cellStyle name="Normal 4 4 3 3 5 2 4" xfId="21241" xr:uid="{FAD1B078-3D60-4CDB-AEFF-CA03063D787C}"/>
    <cellStyle name="Normal 4 4 3 3 5 2 5" xfId="29688" xr:uid="{330A2CC1-48AE-4EE2-9FA8-AC3E0A3A8385}"/>
    <cellStyle name="Normal 4 4 3 3 5 3" xfId="6416" xr:uid="{00000000-0005-0000-0000-00009D150000}"/>
    <cellStyle name="Normal 4 4 3 3 5 3 2" xfId="14866" xr:uid="{D53E2F6C-F480-4F2A-97D8-04D8D5CA847F}"/>
    <cellStyle name="Normal 4 4 3 3 5 3 3" xfId="23313" xr:uid="{062C7314-FF99-495D-AF48-E8F8EBE8DD0B}"/>
    <cellStyle name="Normal 4 4 3 3 5 3 4" xfId="31760" xr:uid="{B716E26C-0005-443A-A1B9-7E8EBE0E73A6}"/>
    <cellStyle name="Normal 4 4 3 3 5 4" xfId="10648" xr:uid="{FDE8745C-2535-40A2-9072-D0F962D72B8E}"/>
    <cellStyle name="Normal 4 4 3 3 5 5" xfId="19096" xr:uid="{3E107FAF-63B6-4D66-A387-7EF4C5F4877A}"/>
    <cellStyle name="Normal 4 4 3 3 5 6" xfId="27543" xr:uid="{AF3D2EB4-0FB2-40F1-82B4-66D849586D98}"/>
    <cellStyle name="Normal 4 4 3 3 6" xfId="2546" xr:uid="{00000000-0005-0000-0000-00009E150000}"/>
    <cellStyle name="Normal 4 4 3 3 6 2" xfId="6829" xr:uid="{00000000-0005-0000-0000-00009F150000}"/>
    <cellStyle name="Normal 4 4 3 3 6 2 2" xfId="15279" xr:uid="{F720D57B-C191-4B51-9DF4-373C42A7B940}"/>
    <cellStyle name="Normal 4 4 3 3 6 2 3" xfId="23726" xr:uid="{07C8F251-993C-479F-839A-CBC311B17267}"/>
    <cellStyle name="Normal 4 4 3 3 6 2 4" xfId="32173" xr:uid="{B5893753-0F43-4FD2-99C3-FE6AD3D50052}"/>
    <cellStyle name="Normal 4 4 3 3 6 3" xfId="11061" xr:uid="{76691A43-E29A-4834-88A1-5AB6AE922F02}"/>
    <cellStyle name="Normal 4 4 3 3 6 4" xfId="19509" xr:uid="{05A357A8-2113-4A07-A9FE-0A1D35C23506}"/>
    <cellStyle name="Normal 4 4 3 3 6 5" xfId="27956" xr:uid="{54033403-68D4-4FD5-BF93-51557C450AB3}"/>
    <cellStyle name="Normal 4 4 3 3 7" xfId="4764" xr:uid="{00000000-0005-0000-0000-0000A0150000}"/>
    <cellStyle name="Normal 4 4 3 3 7 2" xfId="13214" xr:uid="{FEEA4472-C1D5-4F4E-9725-B43FDC30C5ED}"/>
    <cellStyle name="Normal 4 4 3 3 7 3" xfId="21661" xr:uid="{2E4EF3D5-D127-41B9-8BA7-4FE8493CD5EE}"/>
    <cellStyle name="Normal 4 4 3 3 7 4" xfId="30108" xr:uid="{322FD120-FF54-40D6-B539-3A5014D72782}"/>
    <cellStyle name="Normal 4 4 3 3 8" xfId="8996" xr:uid="{414252F0-DEC7-429A-84C0-61566D3299A6}"/>
    <cellStyle name="Normal 4 4 3 3 9" xfId="17444" xr:uid="{0092F8BC-CD13-4BA7-A648-3C780C1CAFF7}"/>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4BB6D7E4-D439-4522-9F07-EDCE350D30FF}"/>
    <cellStyle name="Normal 4 4 3 4 2 2 3" xfId="24216" xr:uid="{28154D9E-1122-49EC-B889-249B3FDB08E1}"/>
    <cellStyle name="Normal 4 4 3 4 2 2 4" xfId="32663" xr:uid="{71F37A67-1E14-486D-9E10-344EFE5FA9C5}"/>
    <cellStyle name="Normal 4 4 3 4 2 3" xfId="11551" xr:uid="{DA2DB717-6201-466A-A77E-8BAA4E3A3108}"/>
    <cellStyle name="Normal 4 4 3 4 2 4" xfId="19999" xr:uid="{9DE578E1-DBB2-4EE8-BC12-2B1F4571D8FB}"/>
    <cellStyle name="Normal 4 4 3 4 2 5" xfId="28446" xr:uid="{9D5A7813-C0EA-44C7-B44B-46DE466C6578}"/>
    <cellStyle name="Normal 4 4 3 4 3" xfId="5174" xr:uid="{00000000-0005-0000-0000-0000A4150000}"/>
    <cellStyle name="Normal 4 4 3 4 3 2" xfId="13624" xr:uid="{E94B9BBF-0542-4102-8C49-6404D6018B57}"/>
    <cellStyle name="Normal 4 4 3 4 3 3" xfId="22071" xr:uid="{2619CCA7-6B06-4E66-B090-2FC8F862F5D1}"/>
    <cellStyle name="Normal 4 4 3 4 3 4" xfId="30518" xr:uid="{97D09DA7-D964-4DDF-8912-E9B3E87F3580}"/>
    <cellStyle name="Normal 4 4 3 4 4" xfId="9406" xr:uid="{491E792A-E338-42C8-926A-A9683081DFE3}"/>
    <cellStyle name="Normal 4 4 3 4 5" xfId="17854" xr:uid="{762CDDF2-261A-45BD-A60C-64D1C00CA5B3}"/>
    <cellStyle name="Normal 4 4 3 4 6" xfId="26301" xr:uid="{D538D833-A645-47A7-87FE-BD053F163783}"/>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AD576A35-B0B2-4EE3-BDF5-72239F98922D}"/>
    <cellStyle name="Normal 4 4 3 5 2 2 3" xfId="24629" xr:uid="{1CB34137-451E-4674-9D21-3B58BEA1C702}"/>
    <cellStyle name="Normal 4 4 3 5 2 2 4" xfId="33076" xr:uid="{D5C9151E-8B53-45D8-9CF3-7DAEA6588E42}"/>
    <cellStyle name="Normal 4 4 3 5 2 3" xfId="11964" xr:uid="{13B0347B-7837-40FB-86EA-09B7A419DA0B}"/>
    <cellStyle name="Normal 4 4 3 5 2 4" xfId="20412" xr:uid="{F3E447F8-2516-4ED6-8C27-B0068D68DBC4}"/>
    <cellStyle name="Normal 4 4 3 5 2 5" xfId="28859" xr:uid="{8134C1F7-F5E6-466A-A908-7F3A0EEEE96B}"/>
    <cellStyle name="Normal 4 4 3 5 3" xfId="5587" xr:uid="{00000000-0005-0000-0000-0000A8150000}"/>
    <cellStyle name="Normal 4 4 3 5 3 2" xfId="14037" xr:uid="{3E9E2588-BAAD-4A35-8BA4-65DB2BA50DC3}"/>
    <cellStyle name="Normal 4 4 3 5 3 3" xfId="22484" xr:uid="{E546039E-BB6A-4C46-B8A4-28F629739A93}"/>
    <cellStyle name="Normal 4 4 3 5 3 4" xfId="30931" xr:uid="{D5E466F7-A696-4F5D-9F71-712FFCD150CA}"/>
    <cellStyle name="Normal 4 4 3 5 4" xfId="9819" xr:uid="{89395BED-72EC-4EEA-ABBB-F6ED59048C4E}"/>
    <cellStyle name="Normal 4 4 3 5 5" xfId="18267" xr:uid="{195FFE2E-A91A-4482-9AAD-8FE15C0FF038}"/>
    <cellStyle name="Normal 4 4 3 5 6" xfId="26714" xr:uid="{6204B59C-C497-4DBD-AB1B-D59B9DAAA72A}"/>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087507D1-0450-4F89-9A8E-728B3B6D28C3}"/>
    <cellStyle name="Normal 4 4 3 6 2 2 3" xfId="25042" xr:uid="{861DBEBE-1B92-4707-BFCD-A8426FDD54D2}"/>
    <cellStyle name="Normal 4 4 3 6 2 2 4" xfId="33489" xr:uid="{AAA596A5-44F6-4CBB-80E5-7C84B45048DA}"/>
    <cellStyle name="Normal 4 4 3 6 2 3" xfId="12377" xr:uid="{21722563-9104-4420-804A-016F040256FA}"/>
    <cellStyle name="Normal 4 4 3 6 2 4" xfId="20825" xr:uid="{F9B9B27C-5478-4EFC-ABAC-22B6CA187354}"/>
    <cellStyle name="Normal 4 4 3 6 2 5" xfId="29272" xr:uid="{C26AFBA2-218D-442B-A392-6D2F4D1860BF}"/>
    <cellStyle name="Normal 4 4 3 6 3" xfId="6000" xr:uid="{00000000-0005-0000-0000-0000AC150000}"/>
    <cellStyle name="Normal 4 4 3 6 3 2" xfId="14450" xr:uid="{17D341D4-3567-437D-873D-04B300B5953B}"/>
    <cellStyle name="Normal 4 4 3 6 3 3" xfId="22897" xr:uid="{B3F4B2C7-1214-4F7D-B809-344F79522861}"/>
    <cellStyle name="Normal 4 4 3 6 3 4" xfId="31344" xr:uid="{65D3A2D3-3147-4E43-998E-3C85C58EC572}"/>
    <cellStyle name="Normal 4 4 3 6 4" xfId="10232" xr:uid="{0315A1F4-8DC0-41C2-BF71-70FD9EB68909}"/>
    <cellStyle name="Normal 4 4 3 6 5" xfId="18680" xr:uid="{4FC21009-E2E3-49AD-847B-D08E4E518FF9}"/>
    <cellStyle name="Normal 4 4 3 6 6" xfId="27127" xr:uid="{9C113AFF-B3C3-48A6-9C80-CC2872A0AF13}"/>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EB1887A7-F801-40E7-8DB7-0F9C7327237F}"/>
    <cellStyle name="Normal 4 4 3 7 2 2 3" xfId="25455" xr:uid="{DC59A758-01E0-4A4F-806B-B1F03F045087}"/>
    <cellStyle name="Normal 4 4 3 7 2 2 4" xfId="33902" xr:uid="{5B40E578-AC9E-4B04-A358-79D831AE9FF5}"/>
    <cellStyle name="Normal 4 4 3 7 2 3" xfId="12790" xr:uid="{FF0B17EF-3E73-45B7-A467-ECA59052D4BF}"/>
    <cellStyle name="Normal 4 4 3 7 2 4" xfId="21238" xr:uid="{3CB5CF77-CC20-4F66-8BC7-81EE1DF94D47}"/>
    <cellStyle name="Normal 4 4 3 7 2 5" xfId="29685" xr:uid="{003ED578-4CE3-4196-BBF0-7C224DD10D5D}"/>
    <cellStyle name="Normal 4 4 3 7 3" xfId="6413" xr:uid="{00000000-0005-0000-0000-0000B0150000}"/>
    <cellStyle name="Normal 4 4 3 7 3 2" xfId="14863" xr:uid="{5A18B8BC-FDCE-4AEA-B12D-66E1050BF5CF}"/>
    <cellStyle name="Normal 4 4 3 7 3 3" xfId="23310" xr:uid="{6782CFC2-0C67-4715-8CD3-283B4AAF169A}"/>
    <cellStyle name="Normal 4 4 3 7 3 4" xfId="31757" xr:uid="{978C9BC8-D98E-4EDC-A944-A55840199BF9}"/>
    <cellStyle name="Normal 4 4 3 7 4" xfId="10645" xr:uid="{1FBDCEDF-C8E8-463B-967B-0C9E4679B5A7}"/>
    <cellStyle name="Normal 4 4 3 7 5" xfId="19093" xr:uid="{325CCF36-93CD-4315-AE93-36C30B098C7F}"/>
    <cellStyle name="Normal 4 4 3 7 6" xfId="27540" xr:uid="{2098A16B-8CCB-4553-BAD8-C09006FF2BBE}"/>
    <cellStyle name="Normal 4 4 3 8" xfId="2543" xr:uid="{00000000-0005-0000-0000-0000B1150000}"/>
    <cellStyle name="Normal 4 4 3 8 2" xfId="6826" xr:uid="{00000000-0005-0000-0000-0000B2150000}"/>
    <cellStyle name="Normal 4 4 3 8 2 2" xfId="15276" xr:uid="{3476307F-8D96-4D26-B19F-0BE695BE2BFE}"/>
    <cellStyle name="Normal 4 4 3 8 2 3" xfId="23723" xr:uid="{60B35254-2F4B-404F-BAB2-4EB2A8E44BA3}"/>
    <cellStyle name="Normal 4 4 3 8 2 4" xfId="32170" xr:uid="{22A4BB41-99CA-4EF4-A1A0-A984AC142B34}"/>
    <cellStyle name="Normal 4 4 3 8 3" xfId="11058" xr:uid="{15DA945A-D151-4F58-B64B-CD514902389F}"/>
    <cellStyle name="Normal 4 4 3 8 4" xfId="19506" xr:uid="{B7912785-7053-421A-9020-7143AAC460DC}"/>
    <cellStyle name="Normal 4 4 3 8 5" xfId="27953" xr:uid="{2C6D2658-6421-48F6-830C-29B86BE4EB90}"/>
    <cellStyle name="Normal 4 4 3 9" xfId="4761" xr:uid="{00000000-0005-0000-0000-0000B3150000}"/>
    <cellStyle name="Normal 4 4 3 9 2" xfId="13211" xr:uid="{EB30CF4D-1BE2-44F4-A051-3E80B3FB49A4}"/>
    <cellStyle name="Normal 4 4 3 9 3" xfId="21658" xr:uid="{7A15A2EC-246D-4971-9C79-CF06F2A06D35}"/>
    <cellStyle name="Normal 4 4 3 9 4" xfId="30105" xr:uid="{494B95C8-2DD2-4A6C-B83E-0BADCB0320C2}"/>
    <cellStyle name="Normal 4 4 4" xfId="391" xr:uid="{00000000-0005-0000-0000-0000B4150000}"/>
    <cellStyle name="Normal 4 4 4 10" xfId="17445" xr:uid="{EB4DF193-491B-485F-8B6F-84BEEF10D1E7}"/>
    <cellStyle name="Normal 4 4 4 11" xfId="25892" xr:uid="{7850E1DD-85DB-455C-83E8-DE565D298B2E}"/>
    <cellStyle name="Normal 4 4 4 2" xfId="392" xr:uid="{00000000-0005-0000-0000-0000B5150000}"/>
    <cellStyle name="Normal 4 4 4 2 10" xfId="25893" xr:uid="{3976086D-FC24-401B-BB9E-D79440EFD469}"/>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CAB05F21-D1A5-4080-92E6-0E08A792B02C}"/>
    <cellStyle name="Normal 4 4 4 2 2 2 2 3" xfId="24221" xr:uid="{6ED6BD41-789E-43F8-8AC7-35AAA8F8A743}"/>
    <cellStyle name="Normal 4 4 4 2 2 2 2 4" xfId="32668" xr:uid="{D1C986A9-5196-41E3-A642-1115399E6E56}"/>
    <cellStyle name="Normal 4 4 4 2 2 2 3" xfId="11556" xr:uid="{AB248A68-2DE9-4FE5-9158-101338344B20}"/>
    <cellStyle name="Normal 4 4 4 2 2 2 4" xfId="20004" xr:uid="{8F455315-971D-49A2-AB8E-87F043100E56}"/>
    <cellStyle name="Normal 4 4 4 2 2 2 5" xfId="28451" xr:uid="{F50651ED-E2DB-4255-87BC-EE3D9BA2F214}"/>
    <cellStyle name="Normal 4 4 4 2 2 3" xfId="5179" xr:uid="{00000000-0005-0000-0000-0000B9150000}"/>
    <cellStyle name="Normal 4 4 4 2 2 3 2" xfId="13629" xr:uid="{58774610-308E-454C-B979-5DB2EC21C686}"/>
    <cellStyle name="Normal 4 4 4 2 2 3 3" xfId="22076" xr:uid="{526B1231-D965-4767-A301-D4225AAEF715}"/>
    <cellStyle name="Normal 4 4 4 2 2 3 4" xfId="30523" xr:uid="{E9A6E213-11FE-42B6-AD31-51094CDDED9B}"/>
    <cellStyle name="Normal 4 4 4 2 2 4" xfId="9411" xr:uid="{FEF16649-0EB0-4ABD-B6FC-9EFED81E2F3A}"/>
    <cellStyle name="Normal 4 4 4 2 2 5" xfId="17859" xr:uid="{A3C67EA9-4451-4FFB-8143-71400BE817F7}"/>
    <cellStyle name="Normal 4 4 4 2 2 6" xfId="26306" xr:uid="{AB7E8983-5680-4361-AEAC-09E567ABC3CD}"/>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E30D6749-C3AE-425C-8CDE-765A1AFF56CE}"/>
    <cellStyle name="Normal 4 4 4 2 3 2 2 3" xfId="24634" xr:uid="{105996A3-53B6-47E9-AC5E-63E762F0FCC7}"/>
    <cellStyle name="Normal 4 4 4 2 3 2 2 4" xfId="33081" xr:uid="{459B0D61-39FE-4A5C-A301-E5DEFE0A171C}"/>
    <cellStyle name="Normal 4 4 4 2 3 2 3" xfId="11969" xr:uid="{DF872AA9-E99D-4696-BFB2-0241220C401E}"/>
    <cellStyle name="Normal 4 4 4 2 3 2 4" xfId="20417" xr:uid="{FDA05634-9D53-44A4-8818-4E76EBF5D724}"/>
    <cellStyle name="Normal 4 4 4 2 3 2 5" xfId="28864" xr:uid="{D935B9B0-B946-4943-AF80-C8A13442D9C6}"/>
    <cellStyle name="Normal 4 4 4 2 3 3" xfId="5592" xr:uid="{00000000-0005-0000-0000-0000BD150000}"/>
    <cellStyle name="Normal 4 4 4 2 3 3 2" xfId="14042" xr:uid="{5C4BE743-87F3-4680-990D-5842716BACC0}"/>
    <cellStyle name="Normal 4 4 4 2 3 3 3" xfId="22489" xr:uid="{852B5DC9-B902-4006-ACF4-83E13BC413D1}"/>
    <cellStyle name="Normal 4 4 4 2 3 3 4" xfId="30936" xr:uid="{C69071F7-BFA9-4C27-B523-F5C415E45EC3}"/>
    <cellStyle name="Normal 4 4 4 2 3 4" xfId="9824" xr:uid="{12627AAC-081D-41C5-BDEC-BF6DEBD36047}"/>
    <cellStyle name="Normal 4 4 4 2 3 5" xfId="18272" xr:uid="{F84676D6-C1E8-4CDC-83B3-706FD69DBF62}"/>
    <cellStyle name="Normal 4 4 4 2 3 6" xfId="26719" xr:uid="{E7713C35-E092-4B1E-97EA-46B5CF3071D8}"/>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4E46B1C6-C537-4617-8819-591F08A9FCBD}"/>
    <cellStyle name="Normal 4 4 4 2 4 2 2 3" xfId="25047" xr:uid="{52CA48C1-CAB4-4872-87C8-DBE7188D4D38}"/>
    <cellStyle name="Normal 4 4 4 2 4 2 2 4" xfId="33494" xr:uid="{C63B8564-D715-4486-B954-A5D70D392DF6}"/>
    <cellStyle name="Normal 4 4 4 2 4 2 3" xfId="12382" xr:uid="{7530E0FD-51D0-436B-BF5D-AEFE76F40964}"/>
    <cellStyle name="Normal 4 4 4 2 4 2 4" xfId="20830" xr:uid="{0E907E96-9C83-4E8B-9A29-3FA76557E8FF}"/>
    <cellStyle name="Normal 4 4 4 2 4 2 5" xfId="29277" xr:uid="{70AE1C75-176D-4FF1-B461-E857BDCD1960}"/>
    <cellStyle name="Normal 4 4 4 2 4 3" xfId="6005" xr:uid="{00000000-0005-0000-0000-0000C1150000}"/>
    <cellStyle name="Normal 4 4 4 2 4 3 2" xfId="14455" xr:uid="{EE44CA71-2FD2-47F3-BFA9-8D4DEDDDEE09}"/>
    <cellStyle name="Normal 4 4 4 2 4 3 3" xfId="22902" xr:uid="{F7528931-60F7-4162-9FF6-9F0BA1313F1B}"/>
    <cellStyle name="Normal 4 4 4 2 4 3 4" xfId="31349" xr:uid="{B07ABCC2-AA9D-49A7-9B63-2470BEC3C0BB}"/>
    <cellStyle name="Normal 4 4 4 2 4 4" xfId="10237" xr:uid="{B65B6577-93B9-435D-91D7-E47EFC66CED4}"/>
    <cellStyle name="Normal 4 4 4 2 4 5" xfId="18685" xr:uid="{F33E6F62-5D78-46D9-B709-F8DE891A679B}"/>
    <cellStyle name="Normal 4 4 4 2 4 6" xfId="27132" xr:uid="{242688A9-1847-42B6-A531-DECC9FB05FE2}"/>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20C00885-F42A-4CC2-948D-7C6088927586}"/>
    <cellStyle name="Normal 4 4 4 2 5 2 2 3" xfId="25460" xr:uid="{84D13BC5-8133-4713-91F2-5699E9C41ECC}"/>
    <cellStyle name="Normal 4 4 4 2 5 2 2 4" xfId="33907" xr:uid="{0008CE41-6C1C-4A40-8462-8BA61DD8656F}"/>
    <cellStyle name="Normal 4 4 4 2 5 2 3" xfId="12795" xr:uid="{6BB093CD-DD67-48B3-BECB-405EBC7B8BE3}"/>
    <cellStyle name="Normal 4 4 4 2 5 2 4" xfId="21243" xr:uid="{488D02F6-4115-4CEF-A16B-7044C80E19F8}"/>
    <cellStyle name="Normal 4 4 4 2 5 2 5" xfId="29690" xr:uid="{317FB91A-9E59-4D45-A1BA-DADC4CCCE43B}"/>
    <cellStyle name="Normal 4 4 4 2 5 3" xfId="6418" xr:uid="{00000000-0005-0000-0000-0000C5150000}"/>
    <cellStyle name="Normal 4 4 4 2 5 3 2" xfId="14868" xr:uid="{A35029BB-E8A0-490A-AF0B-F2B3EF159688}"/>
    <cellStyle name="Normal 4 4 4 2 5 3 3" xfId="23315" xr:uid="{C9D748A2-695F-41F3-A3F1-443F050EB127}"/>
    <cellStyle name="Normal 4 4 4 2 5 3 4" xfId="31762" xr:uid="{A4C1117A-1947-417F-B822-43C2BD766879}"/>
    <cellStyle name="Normal 4 4 4 2 5 4" xfId="10650" xr:uid="{80527B72-F8DE-4123-ACAD-9DE9C0F88E53}"/>
    <cellStyle name="Normal 4 4 4 2 5 5" xfId="19098" xr:uid="{26C14CE8-E655-4214-9A95-A9698E5A3EC5}"/>
    <cellStyle name="Normal 4 4 4 2 5 6" xfId="27545" xr:uid="{15BBAC24-C895-4BB7-86E4-9D6870A65B0B}"/>
    <cellStyle name="Normal 4 4 4 2 6" xfId="2548" xr:uid="{00000000-0005-0000-0000-0000C6150000}"/>
    <cellStyle name="Normal 4 4 4 2 6 2" xfId="6831" xr:uid="{00000000-0005-0000-0000-0000C7150000}"/>
    <cellStyle name="Normal 4 4 4 2 6 2 2" xfId="15281" xr:uid="{AF2CCB5A-6B42-4988-9E61-8E6DAC92BD3F}"/>
    <cellStyle name="Normal 4 4 4 2 6 2 3" xfId="23728" xr:uid="{1D667BC5-51A9-4E2D-8B83-68D62FEA2ED5}"/>
    <cellStyle name="Normal 4 4 4 2 6 2 4" xfId="32175" xr:uid="{2DAA04D9-C3B3-4AC5-BD07-3AAB6B06E355}"/>
    <cellStyle name="Normal 4 4 4 2 6 3" xfId="11063" xr:uid="{A2684339-3DC3-4B66-B2D4-E5B3549FF08B}"/>
    <cellStyle name="Normal 4 4 4 2 6 4" xfId="19511" xr:uid="{2C7EBBFE-3925-458B-B999-8B9B43C1B6EB}"/>
    <cellStyle name="Normal 4 4 4 2 6 5" xfId="27958" xr:uid="{766C0847-2396-4497-B4BA-A95E69225FC7}"/>
    <cellStyle name="Normal 4 4 4 2 7" xfId="4766" xr:uid="{00000000-0005-0000-0000-0000C8150000}"/>
    <cellStyle name="Normal 4 4 4 2 7 2" xfId="13216" xr:uid="{561BC0E6-4BA4-4A92-8B1B-69C284CF5F40}"/>
    <cellStyle name="Normal 4 4 4 2 7 3" xfId="21663" xr:uid="{324D338F-C37F-483E-ADF7-DAB59A0B969E}"/>
    <cellStyle name="Normal 4 4 4 2 7 4" xfId="30110" xr:uid="{82147887-BABA-41EA-ACA2-6454F27F05C4}"/>
    <cellStyle name="Normal 4 4 4 2 8" xfId="8998" xr:uid="{84F8A22E-194A-49FF-9074-6394C68C25A9}"/>
    <cellStyle name="Normal 4 4 4 2 9" xfId="17446" xr:uid="{CEB04565-BC61-4FB2-88FB-E5E56CB4DD37}"/>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F4A2F14C-DCA3-4557-90FD-24F5431B5896}"/>
    <cellStyle name="Normal 4 4 4 3 2 2 3" xfId="24220" xr:uid="{882EF736-A241-45FE-9014-EC353DF6D6B9}"/>
    <cellStyle name="Normal 4 4 4 3 2 2 4" xfId="32667" xr:uid="{9DDDBEAA-500F-4046-BCFD-380E03232BC2}"/>
    <cellStyle name="Normal 4 4 4 3 2 3" xfId="11555" xr:uid="{135D309D-AF16-48BE-8DDB-CDA9B7EBB8CB}"/>
    <cellStyle name="Normal 4 4 4 3 2 4" xfId="20003" xr:uid="{AD7BB5F7-D75B-4113-A360-A9905F77C8DE}"/>
    <cellStyle name="Normal 4 4 4 3 2 5" xfId="28450" xr:uid="{D69414AB-06EC-4C79-BD5A-22FE6D19F30C}"/>
    <cellStyle name="Normal 4 4 4 3 3" xfId="5178" xr:uid="{00000000-0005-0000-0000-0000CC150000}"/>
    <cellStyle name="Normal 4 4 4 3 3 2" xfId="13628" xr:uid="{F6ED67F4-8543-45B0-ACD4-BAE94DEA39F5}"/>
    <cellStyle name="Normal 4 4 4 3 3 3" xfId="22075" xr:uid="{AA5568C1-1D0B-4E94-BB4F-C6B2F809E66F}"/>
    <cellStyle name="Normal 4 4 4 3 3 4" xfId="30522" xr:uid="{3A57EAF9-910D-4AD7-B999-32A915669122}"/>
    <cellStyle name="Normal 4 4 4 3 4" xfId="9410" xr:uid="{8DB0F6A3-F31A-464B-9EFD-6B20FBA5CEB0}"/>
    <cellStyle name="Normal 4 4 4 3 5" xfId="17858" xr:uid="{DFD08829-A8EF-43BB-857B-E54421F2CA08}"/>
    <cellStyle name="Normal 4 4 4 3 6" xfId="26305" xr:uid="{EC311B2D-3E9A-4609-B3E7-DC5F67DBF95C}"/>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88D0C8F0-B377-4B58-8BCB-10E0247E9CEE}"/>
    <cellStyle name="Normal 4 4 4 4 2 2 3" xfId="24633" xr:uid="{2998850D-4DB4-4ADA-B6C9-A1D6A91A373B}"/>
    <cellStyle name="Normal 4 4 4 4 2 2 4" xfId="33080" xr:uid="{3BF09E55-2C3E-4940-80BF-93ED7675FDA8}"/>
    <cellStyle name="Normal 4 4 4 4 2 3" xfId="11968" xr:uid="{88BF470E-60DC-4920-976D-C2BB4CF50DDC}"/>
    <cellStyle name="Normal 4 4 4 4 2 4" xfId="20416" xr:uid="{840DB828-72C5-4177-A7D2-88A36AF4A171}"/>
    <cellStyle name="Normal 4 4 4 4 2 5" xfId="28863" xr:uid="{FADCB814-B7E7-448E-8256-CA2F6B36C7F7}"/>
    <cellStyle name="Normal 4 4 4 4 3" xfId="5591" xr:uid="{00000000-0005-0000-0000-0000D0150000}"/>
    <cellStyle name="Normal 4 4 4 4 3 2" xfId="14041" xr:uid="{D79E7603-A80D-4917-A4F8-B5B0FF11D31F}"/>
    <cellStyle name="Normal 4 4 4 4 3 3" xfId="22488" xr:uid="{36A55A96-3E80-47AC-BD7B-9FC48308C546}"/>
    <cellStyle name="Normal 4 4 4 4 3 4" xfId="30935" xr:uid="{AEB0B267-6EE5-40FE-837C-8CB1A57C9ADB}"/>
    <cellStyle name="Normal 4 4 4 4 4" xfId="9823" xr:uid="{98C1EB0A-DB9E-43F7-8FC4-42370233AB3E}"/>
    <cellStyle name="Normal 4 4 4 4 5" xfId="18271" xr:uid="{8BAB1A6D-7A74-4611-912D-CCFB63411626}"/>
    <cellStyle name="Normal 4 4 4 4 6" xfId="26718" xr:uid="{1A9E912D-D26A-4BD1-84FA-199ECC4F4B92}"/>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055EADB2-8558-413C-8A10-EF396EDD9D02}"/>
    <cellStyle name="Normal 4 4 4 5 2 2 3" xfId="25046" xr:uid="{23934E2D-185B-433F-9576-30BEA1A41679}"/>
    <cellStyle name="Normal 4 4 4 5 2 2 4" xfId="33493" xr:uid="{ED36F635-3E8A-44EC-B81A-5249ECC0D8DE}"/>
    <cellStyle name="Normal 4 4 4 5 2 3" xfId="12381" xr:uid="{D291B98E-8526-4FD1-837B-77031632F187}"/>
    <cellStyle name="Normal 4 4 4 5 2 4" xfId="20829" xr:uid="{3DF44CAC-23D7-465C-B671-418191764EDD}"/>
    <cellStyle name="Normal 4 4 4 5 2 5" xfId="29276" xr:uid="{1C5DEB64-94C5-4542-A0DD-BD429F3D82C2}"/>
    <cellStyle name="Normal 4 4 4 5 3" xfId="6004" xr:uid="{00000000-0005-0000-0000-0000D4150000}"/>
    <cellStyle name="Normal 4 4 4 5 3 2" xfId="14454" xr:uid="{A4ABA29A-C758-4ACF-99AE-AFB590202E29}"/>
    <cellStyle name="Normal 4 4 4 5 3 3" xfId="22901" xr:uid="{20E0C023-1A1E-41DE-928E-2D252F701D2F}"/>
    <cellStyle name="Normal 4 4 4 5 3 4" xfId="31348" xr:uid="{DC32CC80-6D55-446C-B372-2DDA4144E03B}"/>
    <cellStyle name="Normal 4 4 4 5 4" xfId="10236" xr:uid="{2754B5D6-67C7-468E-ADAB-15D7D3EE4AAB}"/>
    <cellStyle name="Normal 4 4 4 5 5" xfId="18684" xr:uid="{B23C0058-D724-4A99-A70E-3AA41B9D9610}"/>
    <cellStyle name="Normal 4 4 4 5 6" xfId="27131" xr:uid="{5C3AF148-5DAF-49B8-A750-7AB9D8F1BDFE}"/>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BFBBB9FE-F043-4092-A0E0-5D6ABB2E9287}"/>
    <cellStyle name="Normal 4 4 4 6 2 2 3" xfId="25459" xr:uid="{DC0CE306-946C-4FEC-A4F7-E505A65CA983}"/>
    <cellStyle name="Normal 4 4 4 6 2 2 4" xfId="33906" xr:uid="{97BCBAD1-AF13-4709-A2A9-0E0DD780ECEB}"/>
    <cellStyle name="Normal 4 4 4 6 2 3" xfId="12794" xr:uid="{47EAE7A7-D4F1-4AAF-B249-F03929E37529}"/>
    <cellStyle name="Normal 4 4 4 6 2 4" xfId="21242" xr:uid="{733ED873-5363-4D8F-A590-245113993FA6}"/>
    <cellStyle name="Normal 4 4 4 6 2 5" xfId="29689" xr:uid="{F590D333-1F76-4078-8032-BF943EFBABBD}"/>
    <cellStyle name="Normal 4 4 4 6 3" xfId="6417" xr:uid="{00000000-0005-0000-0000-0000D8150000}"/>
    <cellStyle name="Normal 4 4 4 6 3 2" xfId="14867" xr:uid="{F8432016-A52B-4207-A87E-5426D9B6B2BA}"/>
    <cellStyle name="Normal 4 4 4 6 3 3" xfId="23314" xr:uid="{4CA0BD2A-CF9C-40F2-9AE9-03C0CC75B631}"/>
    <cellStyle name="Normal 4 4 4 6 3 4" xfId="31761" xr:uid="{31229D71-5556-4578-A77F-315F3DDFB89E}"/>
    <cellStyle name="Normal 4 4 4 6 4" xfId="10649" xr:uid="{1FE44C10-B11C-41F1-BD2D-665A604C370F}"/>
    <cellStyle name="Normal 4 4 4 6 5" xfId="19097" xr:uid="{EFDD0C03-5C2A-405E-92D1-94CF28A4CFB5}"/>
    <cellStyle name="Normal 4 4 4 6 6" xfId="27544" xr:uid="{70D385A6-BCEF-4062-A2F1-6F9E8117EB7C}"/>
    <cellStyle name="Normal 4 4 4 7" xfId="2547" xr:uid="{00000000-0005-0000-0000-0000D9150000}"/>
    <cellStyle name="Normal 4 4 4 7 2" xfId="6830" xr:uid="{00000000-0005-0000-0000-0000DA150000}"/>
    <cellStyle name="Normal 4 4 4 7 2 2" xfId="15280" xr:uid="{F81B054E-076E-4A19-B699-7219FA41FF29}"/>
    <cellStyle name="Normal 4 4 4 7 2 3" xfId="23727" xr:uid="{3FE7F7AB-0D98-41BB-BB2F-0E2C2C58E66A}"/>
    <cellStyle name="Normal 4 4 4 7 2 4" xfId="32174" xr:uid="{D51A5B02-E68A-41FD-BC8B-00A081387B69}"/>
    <cellStyle name="Normal 4 4 4 7 3" xfId="11062" xr:uid="{91E0593B-B7BA-471A-8267-CB9769F00DF1}"/>
    <cellStyle name="Normal 4 4 4 7 4" xfId="19510" xr:uid="{81A3296A-D2DA-4240-9722-C15D58CBF782}"/>
    <cellStyle name="Normal 4 4 4 7 5" xfId="27957" xr:uid="{0F5EF254-8E2B-4777-A739-F32D68D7F8C7}"/>
    <cellStyle name="Normal 4 4 4 8" xfId="4765" xr:uid="{00000000-0005-0000-0000-0000DB150000}"/>
    <cellStyle name="Normal 4 4 4 8 2" xfId="13215" xr:uid="{93F73459-B3D2-4757-AA9B-54786BB1EBBF}"/>
    <cellStyle name="Normal 4 4 4 8 3" xfId="21662" xr:uid="{8184847C-4EC8-4BDB-9FA9-B7C62CEA62FF}"/>
    <cellStyle name="Normal 4 4 4 8 4" xfId="30109" xr:uid="{A5C98C34-7189-446A-A188-D00CE63B2696}"/>
    <cellStyle name="Normal 4 4 4 9" xfId="8997" xr:uid="{EFAC98AD-D2BF-40A8-ABDA-B733B663750A}"/>
    <cellStyle name="Normal 4 4 5" xfId="393" xr:uid="{00000000-0005-0000-0000-0000DC150000}"/>
    <cellStyle name="Normal 4 4 5 10" xfId="25894" xr:uid="{5FDF92C8-E6AC-4CCB-A888-F766039F7925}"/>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42DA06EF-B034-44BB-BB6F-862DB35AB455}"/>
    <cellStyle name="Normal 4 4 5 2 2 2 3" xfId="24222" xr:uid="{1BE65C36-67B1-4D2D-B380-7DA68CF6265E}"/>
    <cellStyle name="Normal 4 4 5 2 2 2 4" xfId="32669" xr:uid="{A098DAC5-D666-4724-877D-B439FCEBECF8}"/>
    <cellStyle name="Normal 4 4 5 2 2 3" xfId="11557" xr:uid="{F0A3C839-935C-49DF-838D-2BFD65346B49}"/>
    <cellStyle name="Normal 4 4 5 2 2 4" xfId="20005" xr:uid="{7471D044-4683-4CDE-BB74-BCC9D004B546}"/>
    <cellStyle name="Normal 4 4 5 2 2 5" xfId="28452" xr:uid="{8EC813A0-7CB4-4D5A-9DD6-00EFB736BF8B}"/>
    <cellStyle name="Normal 4 4 5 2 3" xfId="5180" xr:uid="{00000000-0005-0000-0000-0000E0150000}"/>
    <cellStyle name="Normal 4 4 5 2 3 2" xfId="13630" xr:uid="{859D1088-3823-4762-8A1E-F9C9EFF38A61}"/>
    <cellStyle name="Normal 4 4 5 2 3 3" xfId="22077" xr:uid="{B4048C55-4EF0-4418-A5D4-E25E72CEBE3D}"/>
    <cellStyle name="Normal 4 4 5 2 3 4" xfId="30524" xr:uid="{D1A6D853-61AB-41D5-9886-E63101A46524}"/>
    <cellStyle name="Normal 4 4 5 2 4" xfId="9412" xr:uid="{85F8394E-89ED-4B32-AFB1-44A95D37201C}"/>
    <cellStyle name="Normal 4 4 5 2 5" xfId="17860" xr:uid="{FEE83C3F-667B-4255-A751-4D00E25EF1B9}"/>
    <cellStyle name="Normal 4 4 5 2 6" xfId="26307" xr:uid="{03A48D5E-4551-4A9A-9EF0-FDBAC7DEB82B}"/>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3E58E0D3-EA8A-4B65-B5DF-B849D208BBE8}"/>
    <cellStyle name="Normal 4 4 5 3 2 2 3" xfId="24635" xr:uid="{F979021F-2483-4BB9-8616-E9E6EEED2857}"/>
    <cellStyle name="Normal 4 4 5 3 2 2 4" xfId="33082" xr:uid="{CB0F7C5C-6A9F-4D70-8044-5BD16826E210}"/>
    <cellStyle name="Normal 4 4 5 3 2 3" xfId="11970" xr:uid="{98578648-3482-4E37-8E4A-2EE803E414E3}"/>
    <cellStyle name="Normal 4 4 5 3 2 4" xfId="20418" xr:uid="{CB49E080-2B9D-4D87-9F94-9E1D7027B422}"/>
    <cellStyle name="Normal 4 4 5 3 2 5" xfId="28865" xr:uid="{BB057C3F-B5BF-42F0-9BDF-820E4540931C}"/>
    <cellStyle name="Normal 4 4 5 3 3" xfId="5593" xr:uid="{00000000-0005-0000-0000-0000E4150000}"/>
    <cellStyle name="Normal 4 4 5 3 3 2" xfId="14043" xr:uid="{1922C7E8-C96A-406A-916D-60F675BC0B91}"/>
    <cellStyle name="Normal 4 4 5 3 3 3" xfId="22490" xr:uid="{71C27C31-5625-49C6-A2AB-20D6F104727D}"/>
    <cellStyle name="Normal 4 4 5 3 3 4" xfId="30937" xr:uid="{38CBDE5B-7F69-4F26-A7E2-FD8BC43D2A2C}"/>
    <cellStyle name="Normal 4 4 5 3 4" xfId="9825" xr:uid="{9E7B89F2-3DB8-4AF7-B76A-F88BAC0BAB20}"/>
    <cellStyle name="Normal 4 4 5 3 5" xfId="18273" xr:uid="{1600E51F-B633-4DEB-8726-E9EA2D259F78}"/>
    <cellStyle name="Normal 4 4 5 3 6" xfId="26720" xr:uid="{24FAEE38-66E6-4A72-BC95-0CA0E35BD12D}"/>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49BD1AD6-108C-4A9A-A999-30129E2A8ADA}"/>
    <cellStyle name="Normal 4 4 5 4 2 2 3" xfId="25048" xr:uid="{DD2CA776-AD3F-4E66-9FE3-1C5BAB0F77C4}"/>
    <cellStyle name="Normal 4 4 5 4 2 2 4" xfId="33495" xr:uid="{177A3C3B-594A-4E19-8ABC-17B9C9AE6290}"/>
    <cellStyle name="Normal 4 4 5 4 2 3" xfId="12383" xr:uid="{B61BB7FA-10B8-4CEC-9E6A-8FFD3D3D764B}"/>
    <cellStyle name="Normal 4 4 5 4 2 4" xfId="20831" xr:uid="{B43F43FE-3EF9-49B4-BD88-BA167FA2C697}"/>
    <cellStyle name="Normal 4 4 5 4 2 5" xfId="29278" xr:uid="{48F57DA1-84EA-49CD-965C-564B945E09E9}"/>
    <cellStyle name="Normal 4 4 5 4 3" xfId="6006" xr:uid="{00000000-0005-0000-0000-0000E8150000}"/>
    <cellStyle name="Normal 4 4 5 4 3 2" xfId="14456" xr:uid="{9DBF5498-0E80-4A0B-B5F7-97CDF4793612}"/>
    <cellStyle name="Normal 4 4 5 4 3 3" xfId="22903" xr:uid="{D3507F11-6E23-43B2-880A-2C687565FA57}"/>
    <cellStyle name="Normal 4 4 5 4 3 4" xfId="31350" xr:uid="{ED504F13-0FD1-4548-B030-06C5BCCCCF24}"/>
    <cellStyle name="Normal 4 4 5 4 4" xfId="10238" xr:uid="{999125A5-F538-4D6A-B064-5BEED978A36F}"/>
    <cellStyle name="Normal 4 4 5 4 5" xfId="18686" xr:uid="{06303597-D9C7-4AD4-89F0-376C80C10DCB}"/>
    <cellStyle name="Normal 4 4 5 4 6" xfId="27133" xr:uid="{E771FB6A-17BB-4E04-AE5D-859DC20465B7}"/>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A68EB332-6939-45D9-900C-FFBA08EFF40D}"/>
    <cellStyle name="Normal 4 4 5 5 2 2 3" xfId="25461" xr:uid="{DEE11E92-2FDD-4D11-8659-A0824899597D}"/>
    <cellStyle name="Normal 4 4 5 5 2 2 4" xfId="33908" xr:uid="{1EC22E39-DD8C-49FA-A502-431472E3058E}"/>
    <cellStyle name="Normal 4 4 5 5 2 3" xfId="12796" xr:uid="{7A2E5E1F-AD4F-4BB1-9BF5-A1427F2F6D74}"/>
    <cellStyle name="Normal 4 4 5 5 2 4" xfId="21244" xr:uid="{55458E6F-1A24-4385-AF87-C364C0E2432D}"/>
    <cellStyle name="Normal 4 4 5 5 2 5" xfId="29691" xr:uid="{462E1268-28D1-4794-9281-BA023A7600D1}"/>
    <cellStyle name="Normal 4 4 5 5 3" xfId="6419" xr:uid="{00000000-0005-0000-0000-0000EC150000}"/>
    <cellStyle name="Normal 4 4 5 5 3 2" xfId="14869" xr:uid="{F932D5E3-B3F8-4A42-A534-0C6839BCB9B0}"/>
    <cellStyle name="Normal 4 4 5 5 3 3" xfId="23316" xr:uid="{A9162ADA-C943-47EB-9D31-2070C58FF185}"/>
    <cellStyle name="Normal 4 4 5 5 3 4" xfId="31763" xr:uid="{E8AAAFBF-3186-4C8C-943F-CD6876D6F725}"/>
    <cellStyle name="Normal 4 4 5 5 4" xfId="10651" xr:uid="{1038C09A-AA78-469D-8BF4-B3777BE41E37}"/>
    <cellStyle name="Normal 4 4 5 5 5" xfId="19099" xr:uid="{78D94460-4FCF-4FAE-9CBE-7AA367846036}"/>
    <cellStyle name="Normal 4 4 5 5 6" xfId="27546" xr:uid="{25F56678-0994-4489-A87B-6858769CEA4F}"/>
    <cellStyle name="Normal 4 4 5 6" xfId="2549" xr:uid="{00000000-0005-0000-0000-0000ED150000}"/>
    <cellStyle name="Normal 4 4 5 6 2" xfId="6832" xr:uid="{00000000-0005-0000-0000-0000EE150000}"/>
    <cellStyle name="Normal 4 4 5 6 2 2" xfId="15282" xr:uid="{3F1FB1F6-13A8-4D96-946E-563777B8CFA5}"/>
    <cellStyle name="Normal 4 4 5 6 2 3" xfId="23729" xr:uid="{1AEA93F9-08B5-4CE8-8C6D-59CEA5C2BDE8}"/>
    <cellStyle name="Normal 4 4 5 6 2 4" xfId="32176" xr:uid="{994417B9-534F-401D-97EE-57DEA7A2DF4C}"/>
    <cellStyle name="Normal 4 4 5 6 3" xfId="11064" xr:uid="{90442591-F57B-4F6E-A21C-B611F239CFD8}"/>
    <cellStyle name="Normal 4 4 5 6 4" xfId="19512" xr:uid="{5FAF7CA0-57C1-4957-B34B-F84B175DD419}"/>
    <cellStyle name="Normal 4 4 5 6 5" xfId="27959" xr:uid="{22008A2E-9AF7-45BF-A3D6-EFC8ABF27914}"/>
    <cellStyle name="Normal 4 4 5 7" xfId="4767" xr:uid="{00000000-0005-0000-0000-0000EF150000}"/>
    <cellStyle name="Normal 4 4 5 7 2" xfId="13217" xr:uid="{A0210B4C-5E89-487D-8B7F-53191AE9CA57}"/>
    <cellStyle name="Normal 4 4 5 7 3" xfId="21664" xr:uid="{FD18A33A-B90F-4DF5-9FAF-6795C5A4A1EE}"/>
    <cellStyle name="Normal 4 4 5 7 4" xfId="30111" xr:uid="{FD7B2ECA-6810-47D0-937B-F97810FBC746}"/>
    <cellStyle name="Normal 4 4 5 8" xfId="8999" xr:uid="{C45F2ED7-9BD8-4226-AD45-C3A367CCEFEE}"/>
    <cellStyle name="Normal 4 4 5 9" xfId="17447" xr:uid="{8E98920B-0545-4DF3-90C0-69AE87B7AC7B}"/>
    <cellStyle name="Normal 4 4 6" xfId="853" xr:uid="{00000000-0005-0000-0000-0000F0150000}"/>
    <cellStyle name="Normal 4 4 6 2" xfId="3088" xr:uid="{00000000-0005-0000-0000-0000F1150000}"/>
    <cellStyle name="Normal 4 4 6 2 2" xfId="7310" xr:uid="{00000000-0005-0000-0000-0000F2150000}"/>
    <cellStyle name="Normal 4 4 6 2 2 2" xfId="15760" xr:uid="{BF2DFC62-60D7-47F8-8408-31185010C428}"/>
    <cellStyle name="Normal 4 4 6 2 2 3" xfId="24207" xr:uid="{C4C2837A-D394-40A2-9B16-2B228F4F1832}"/>
    <cellStyle name="Normal 4 4 6 2 2 4" xfId="32654" xr:uid="{BEBD0DEB-C6F7-4468-BBC2-0D144D702273}"/>
    <cellStyle name="Normal 4 4 6 2 3" xfId="11542" xr:uid="{4E7C6ADF-9423-4412-9337-9E82B714A36B}"/>
    <cellStyle name="Normal 4 4 6 2 4" xfId="19990" xr:uid="{A63C6506-2DA1-4736-B79B-EB82A94DA291}"/>
    <cellStyle name="Normal 4 4 6 2 5" xfId="28437" xr:uid="{B8235366-594D-42C7-9495-186569656ECF}"/>
    <cellStyle name="Normal 4 4 6 3" xfId="5165" xr:uid="{00000000-0005-0000-0000-0000F3150000}"/>
    <cellStyle name="Normal 4 4 6 3 2" xfId="13615" xr:uid="{6430DD35-46F1-4229-957F-94F0B0BD9239}"/>
    <cellStyle name="Normal 4 4 6 3 3" xfId="22062" xr:uid="{030F53BA-DD06-4127-9F80-4FF72F9E02B4}"/>
    <cellStyle name="Normal 4 4 6 3 4" xfId="30509" xr:uid="{69596AF0-D74E-47EB-A154-BB8DAC4E5DBA}"/>
    <cellStyle name="Normal 4 4 6 4" xfId="9397" xr:uid="{0E3FE65B-0F1C-4CB6-88A9-773A845252C3}"/>
    <cellStyle name="Normal 4 4 6 5" xfId="17845" xr:uid="{8494D717-F9A1-4C24-ABB0-6ED0F8D1A35C}"/>
    <cellStyle name="Normal 4 4 6 6" xfId="26292" xr:uid="{C9D8A5E8-CD54-4007-ADCE-E15F511A84B0}"/>
    <cellStyle name="Normal 4 4 7" xfId="1271" xr:uid="{00000000-0005-0000-0000-0000F4150000}"/>
    <cellStyle name="Normal 4 4 7 2" xfId="3501" xr:uid="{00000000-0005-0000-0000-0000F5150000}"/>
    <cellStyle name="Normal 4 4 7 2 2" xfId="7723" xr:uid="{00000000-0005-0000-0000-0000F6150000}"/>
    <cellStyle name="Normal 4 4 7 2 2 2" xfId="16173" xr:uid="{1091F971-F620-4AB7-9DD8-19413B045197}"/>
    <cellStyle name="Normal 4 4 7 2 2 3" xfId="24620" xr:uid="{6CB15090-F7E3-48D5-AB6A-320298300CD2}"/>
    <cellStyle name="Normal 4 4 7 2 2 4" xfId="33067" xr:uid="{9E12B215-35E7-4AB3-AADC-A34058596AE1}"/>
    <cellStyle name="Normal 4 4 7 2 3" xfId="11955" xr:uid="{491FA4E4-D2B3-4A37-A8B2-BD8216D5FBB2}"/>
    <cellStyle name="Normal 4 4 7 2 4" xfId="20403" xr:uid="{852F5E58-7C9A-488D-B20F-9566FDF7DCFD}"/>
    <cellStyle name="Normal 4 4 7 2 5" xfId="28850" xr:uid="{09DB5638-6DE0-43DB-8700-D0E1146A4A41}"/>
    <cellStyle name="Normal 4 4 7 3" xfId="5578" xr:uid="{00000000-0005-0000-0000-0000F7150000}"/>
    <cellStyle name="Normal 4 4 7 3 2" xfId="14028" xr:uid="{7AE5992B-91C5-48D6-AB7C-C52EC7F9681E}"/>
    <cellStyle name="Normal 4 4 7 3 3" xfId="22475" xr:uid="{6389E4A3-5E4B-410F-A404-796984724D6C}"/>
    <cellStyle name="Normal 4 4 7 3 4" xfId="30922" xr:uid="{B483A76C-E62C-4112-B896-61C729F5281D}"/>
    <cellStyle name="Normal 4 4 7 4" xfId="9810" xr:uid="{072EA392-DD7D-46DE-B739-74C5179F8941}"/>
    <cellStyle name="Normal 4 4 7 5" xfId="18258" xr:uid="{6C8B21CA-0889-44ED-9BC0-A6AB30EF75BD}"/>
    <cellStyle name="Normal 4 4 7 6" xfId="26705" xr:uid="{F92B3309-5CDE-4009-9FFB-3A7D32A277FB}"/>
    <cellStyle name="Normal 4 4 8" xfId="1684" xr:uid="{00000000-0005-0000-0000-0000F8150000}"/>
    <cellStyle name="Normal 4 4 8 2" xfId="3914" xr:uid="{00000000-0005-0000-0000-0000F9150000}"/>
    <cellStyle name="Normal 4 4 8 2 2" xfId="8136" xr:uid="{00000000-0005-0000-0000-0000FA150000}"/>
    <cellStyle name="Normal 4 4 8 2 2 2" xfId="16586" xr:uid="{D208255C-A62F-4BCB-A591-B1BB1568804A}"/>
    <cellStyle name="Normal 4 4 8 2 2 3" xfId="25033" xr:uid="{BCD231D2-DC90-4379-93AD-6972ED65D067}"/>
    <cellStyle name="Normal 4 4 8 2 2 4" xfId="33480" xr:uid="{CE8D0236-7420-4F09-A779-ED7DCE31C271}"/>
    <cellStyle name="Normal 4 4 8 2 3" xfId="12368" xr:uid="{C9B9125B-DDC0-43A9-9AED-6027E626F7C8}"/>
    <cellStyle name="Normal 4 4 8 2 4" xfId="20816" xr:uid="{FC51312E-E99B-40FC-AC29-A92B55A2C46D}"/>
    <cellStyle name="Normal 4 4 8 2 5" xfId="29263" xr:uid="{76727A7B-2BDC-4325-BF74-D1724EB4B18E}"/>
    <cellStyle name="Normal 4 4 8 3" xfId="5991" xr:uid="{00000000-0005-0000-0000-0000FB150000}"/>
    <cellStyle name="Normal 4 4 8 3 2" xfId="14441" xr:uid="{E920AC4F-22BD-46C9-A231-9AC3C12EE98A}"/>
    <cellStyle name="Normal 4 4 8 3 3" xfId="22888" xr:uid="{F3EF12E5-D29B-40A0-8475-D08703B04BCD}"/>
    <cellStyle name="Normal 4 4 8 3 4" xfId="31335" xr:uid="{AC082FDE-E55E-483B-9EAC-0FF6F5670D12}"/>
    <cellStyle name="Normal 4 4 8 4" xfId="10223" xr:uid="{B078120E-A72A-4B7C-8BA5-F1160965A6B7}"/>
    <cellStyle name="Normal 4 4 8 5" xfId="18671" xr:uid="{FC13F5D8-0606-4D3A-A306-BC5B4314E878}"/>
    <cellStyle name="Normal 4 4 8 6" xfId="27118" xr:uid="{5EF1BE0F-B283-41AA-A904-D20A621902AD}"/>
    <cellStyle name="Normal 4 4 9" xfId="2098" xr:uid="{00000000-0005-0000-0000-0000FC150000}"/>
    <cellStyle name="Normal 4 4 9 2" xfId="4327" xr:uid="{00000000-0005-0000-0000-0000FD150000}"/>
    <cellStyle name="Normal 4 4 9 2 2" xfId="8549" xr:uid="{00000000-0005-0000-0000-0000FE150000}"/>
    <cellStyle name="Normal 4 4 9 2 2 2" xfId="16999" xr:uid="{415B0471-079F-44BB-B43A-08D529D6111E}"/>
    <cellStyle name="Normal 4 4 9 2 2 3" xfId="25446" xr:uid="{810D48C9-3215-4C3A-AE85-91A43AE41640}"/>
    <cellStyle name="Normal 4 4 9 2 2 4" xfId="33893" xr:uid="{44C9699D-7E31-4F2A-B5A2-3953D5033469}"/>
    <cellStyle name="Normal 4 4 9 2 3" xfId="12781" xr:uid="{B4FE5D2D-A9AB-46AA-973A-DDA25EC89300}"/>
    <cellStyle name="Normal 4 4 9 2 4" xfId="21229" xr:uid="{397A5B3F-8724-4B3B-925B-5C8A4D1FE29B}"/>
    <cellStyle name="Normal 4 4 9 2 5" xfId="29676" xr:uid="{04E61207-3F42-427B-8E45-A9192A0D2F03}"/>
    <cellStyle name="Normal 4 4 9 3" xfId="6404" xr:uid="{00000000-0005-0000-0000-0000FF150000}"/>
    <cellStyle name="Normal 4 4 9 3 2" xfId="14854" xr:uid="{10DD2EC6-533E-4063-B669-63CEAF700C70}"/>
    <cellStyle name="Normal 4 4 9 3 3" xfId="23301" xr:uid="{948FAB7B-339B-46B3-ADFA-F970E50C2EF5}"/>
    <cellStyle name="Normal 4 4 9 3 4" xfId="31748" xr:uid="{399732F6-F498-4D6D-A2F5-BE327F414F9B}"/>
    <cellStyle name="Normal 4 4 9 4" xfId="10636" xr:uid="{2B802637-D185-40BA-A2F4-D37217F6BD6E}"/>
    <cellStyle name="Normal 4 4 9 5" xfId="19084" xr:uid="{4FD922CA-7761-4380-88CC-C433C2962E73}"/>
    <cellStyle name="Normal 4 4 9 6" xfId="27531" xr:uid="{1A525E1D-1223-424C-8D7D-7F3F089957E4}"/>
    <cellStyle name="Normal 4 5" xfId="394" xr:uid="{00000000-0005-0000-0000-000000160000}"/>
    <cellStyle name="Normal 4 6" xfId="395" xr:uid="{00000000-0005-0000-0000-000001160000}"/>
    <cellStyle name="Normal 4 6 10" xfId="4768" xr:uid="{00000000-0005-0000-0000-000002160000}"/>
    <cellStyle name="Normal 4 6 10 2" xfId="13218" xr:uid="{5FAF252D-1F7D-4550-B866-632073C95673}"/>
    <cellStyle name="Normal 4 6 10 3" xfId="21665" xr:uid="{80E318E5-4E7C-4C4B-A226-25A4152B291F}"/>
    <cellStyle name="Normal 4 6 10 4" xfId="30112" xr:uid="{E889C04C-60DC-4272-A188-F9BF4FD0804B}"/>
    <cellStyle name="Normal 4 6 11" xfId="9000" xr:uid="{49623564-912B-4B2C-B31B-0516070DC6E2}"/>
    <cellStyle name="Normal 4 6 12" xfId="17448" xr:uid="{FEF20541-4E29-4DFF-9D51-E62E3D5F974A}"/>
    <cellStyle name="Normal 4 6 13" xfId="25895" xr:uid="{8A5EBA46-D135-4A3F-A3DA-939E2A3AD7C5}"/>
    <cellStyle name="Normal 4 6 2" xfId="396" xr:uid="{00000000-0005-0000-0000-000003160000}"/>
    <cellStyle name="Normal 4 6 2 10" xfId="9001" xr:uid="{FEA48A32-6AF2-4454-BBF5-18804A6B23A6}"/>
    <cellStyle name="Normal 4 6 2 11" xfId="17449" xr:uid="{EA46A8C5-5742-4DC1-BDD6-3F8D0AB24AAC}"/>
    <cellStyle name="Normal 4 6 2 12" xfId="25896" xr:uid="{CA15EA03-2625-49DA-BD1D-BE85FC30EF9D}"/>
    <cellStyle name="Normal 4 6 2 2" xfId="397" xr:uid="{00000000-0005-0000-0000-000004160000}"/>
    <cellStyle name="Normal 4 6 2 2 10" xfId="17450" xr:uid="{87053B56-DCA2-4365-A550-ADB39511B56A}"/>
    <cellStyle name="Normal 4 6 2 2 11" xfId="25897" xr:uid="{D7A5225D-3BF4-4368-A0AB-CA8B8777F961}"/>
    <cellStyle name="Normal 4 6 2 2 2" xfId="398" xr:uid="{00000000-0005-0000-0000-000005160000}"/>
    <cellStyle name="Normal 4 6 2 2 2 10" xfId="25898" xr:uid="{B117980F-3990-49DC-A483-4E2352A56CA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0277DC02-91E0-404F-9738-0391F6F0DBEC}"/>
    <cellStyle name="Normal 4 6 2 2 2 2 2 2 3" xfId="24226" xr:uid="{1B203B1A-33DF-4DD6-B92A-6AE4922CC115}"/>
    <cellStyle name="Normal 4 6 2 2 2 2 2 2 4" xfId="32673" xr:uid="{255DC442-48E2-42C8-BC2E-94894C34A2AB}"/>
    <cellStyle name="Normal 4 6 2 2 2 2 2 3" xfId="11561" xr:uid="{9FE8643C-7219-4C53-A14E-57AF4CD274FE}"/>
    <cellStyle name="Normal 4 6 2 2 2 2 2 4" xfId="20009" xr:uid="{71B132A9-1BFE-43A3-8650-4A930A9394AC}"/>
    <cellStyle name="Normal 4 6 2 2 2 2 2 5" xfId="28456" xr:uid="{E2FBF716-863D-4ADD-A9F3-0311439DFDE3}"/>
    <cellStyle name="Normal 4 6 2 2 2 2 3" xfId="5184" xr:uid="{00000000-0005-0000-0000-000009160000}"/>
    <cellStyle name="Normal 4 6 2 2 2 2 3 2" xfId="13634" xr:uid="{F8C14083-9053-473B-A8C7-EA47BA4F1AB6}"/>
    <cellStyle name="Normal 4 6 2 2 2 2 3 3" xfId="22081" xr:uid="{B52FF56F-B43A-4FFC-9463-581713756C65}"/>
    <cellStyle name="Normal 4 6 2 2 2 2 3 4" xfId="30528" xr:uid="{BA667CF2-9A50-43AD-983E-281F55990B23}"/>
    <cellStyle name="Normal 4 6 2 2 2 2 4" xfId="9416" xr:uid="{5DB57180-7BB0-450C-8BD4-5AE289C6443A}"/>
    <cellStyle name="Normal 4 6 2 2 2 2 5" xfId="17864" xr:uid="{5CFF3F3E-A54F-4FEF-95CE-15F925FA90DF}"/>
    <cellStyle name="Normal 4 6 2 2 2 2 6" xfId="26311" xr:uid="{2D0CCC30-A240-4C73-A448-A3B7D09268BC}"/>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6F72BD51-8AD5-4433-AC9C-A844202ED8AC}"/>
    <cellStyle name="Normal 4 6 2 2 2 3 2 2 3" xfId="24639" xr:uid="{A10B4F75-A619-417F-B696-F991507253EF}"/>
    <cellStyle name="Normal 4 6 2 2 2 3 2 2 4" xfId="33086" xr:uid="{B48E8928-1192-48B4-B5D0-4E90FE13B70E}"/>
    <cellStyle name="Normal 4 6 2 2 2 3 2 3" xfId="11974" xr:uid="{6C467549-CB66-454A-BC8A-DC61FF5905DD}"/>
    <cellStyle name="Normal 4 6 2 2 2 3 2 4" xfId="20422" xr:uid="{30900839-A921-451E-82F6-D62C46E734D0}"/>
    <cellStyle name="Normal 4 6 2 2 2 3 2 5" xfId="28869" xr:uid="{422DDDAB-8E16-473C-B706-AC2F9B308C4D}"/>
    <cellStyle name="Normal 4 6 2 2 2 3 3" xfId="5597" xr:uid="{00000000-0005-0000-0000-00000D160000}"/>
    <cellStyle name="Normal 4 6 2 2 2 3 3 2" xfId="14047" xr:uid="{C0CA5FFA-ECCA-41AD-AEA6-6EEC1D09C30F}"/>
    <cellStyle name="Normal 4 6 2 2 2 3 3 3" xfId="22494" xr:uid="{98005E3F-5661-4EAE-BF08-56CDE858E4B1}"/>
    <cellStyle name="Normal 4 6 2 2 2 3 3 4" xfId="30941" xr:uid="{2599293B-F10A-429E-B50A-53DB1D30160D}"/>
    <cellStyle name="Normal 4 6 2 2 2 3 4" xfId="9829" xr:uid="{5CC3940E-014F-4046-B9B6-01A59D987777}"/>
    <cellStyle name="Normal 4 6 2 2 2 3 5" xfId="18277" xr:uid="{525830D9-E1AB-41A1-8533-DD90881705D1}"/>
    <cellStyle name="Normal 4 6 2 2 2 3 6" xfId="26724" xr:uid="{6D3A0C81-90BA-45CB-8D4B-99AC244A6468}"/>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0D6CD837-0378-4878-8770-C12A1C829401}"/>
    <cellStyle name="Normal 4 6 2 2 2 4 2 2 3" xfId="25052" xr:uid="{A1E5DF6B-0BF6-4779-8DC1-25F49CF2F9CB}"/>
    <cellStyle name="Normal 4 6 2 2 2 4 2 2 4" xfId="33499" xr:uid="{E7A8F9F9-BDEE-436E-93D8-060751D8A1C9}"/>
    <cellStyle name="Normal 4 6 2 2 2 4 2 3" xfId="12387" xr:uid="{983A94EE-3B48-4580-910F-BAE8A7391466}"/>
    <cellStyle name="Normal 4 6 2 2 2 4 2 4" xfId="20835" xr:uid="{F378DD51-009B-41FA-A30F-2B7E028E3D14}"/>
    <cellStyle name="Normal 4 6 2 2 2 4 2 5" xfId="29282" xr:uid="{ED439FD5-7884-49AC-936A-0B7D4325D246}"/>
    <cellStyle name="Normal 4 6 2 2 2 4 3" xfId="6010" xr:uid="{00000000-0005-0000-0000-000011160000}"/>
    <cellStyle name="Normal 4 6 2 2 2 4 3 2" xfId="14460" xr:uid="{81BC55B9-2936-4E2C-8BAE-0633A87980D5}"/>
    <cellStyle name="Normal 4 6 2 2 2 4 3 3" xfId="22907" xr:uid="{00DF6262-9D9B-49A6-BE37-D5F1AD628D64}"/>
    <cellStyle name="Normal 4 6 2 2 2 4 3 4" xfId="31354" xr:uid="{7522BF08-19AC-471C-ACB6-5EC3382F01D9}"/>
    <cellStyle name="Normal 4 6 2 2 2 4 4" xfId="10242" xr:uid="{EA0DFEA5-3D62-4497-A0E5-04BFB0D10EE7}"/>
    <cellStyle name="Normal 4 6 2 2 2 4 5" xfId="18690" xr:uid="{9E02C4FC-57DB-4862-AFAA-C0F1ED0DDEA8}"/>
    <cellStyle name="Normal 4 6 2 2 2 4 6" xfId="27137" xr:uid="{0E4B0B47-D414-40C8-9F21-DB8C89624FC8}"/>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29582868-358C-43BD-B70C-35DFA65ECFC5}"/>
    <cellStyle name="Normal 4 6 2 2 2 5 2 2 3" xfId="25465" xr:uid="{EFA75CEA-C7D4-462A-808F-CEA45EE012B9}"/>
    <cellStyle name="Normal 4 6 2 2 2 5 2 2 4" xfId="33912" xr:uid="{B6AB8DD4-C252-45B7-BDD5-8A7B5F31BE29}"/>
    <cellStyle name="Normal 4 6 2 2 2 5 2 3" xfId="12800" xr:uid="{529E7666-AF5D-4A08-BD28-0344C153D4BB}"/>
    <cellStyle name="Normal 4 6 2 2 2 5 2 4" xfId="21248" xr:uid="{B1E7A7B4-3F1E-4D06-9164-4E6EA82917D7}"/>
    <cellStyle name="Normal 4 6 2 2 2 5 2 5" xfId="29695" xr:uid="{CFB4CF12-E658-4AE5-8D88-ECECDF0A144A}"/>
    <cellStyle name="Normal 4 6 2 2 2 5 3" xfId="6423" xr:uid="{00000000-0005-0000-0000-000015160000}"/>
    <cellStyle name="Normal 4 6 2 2 2 5 3 2" xfId="14873" xr:uid="{24F23EBE-3529-4D83-AF00-9D9E72126BC7}"/>
    <cellStyle name="Normal 4 6 2 2 2 5 3 3" xfId="23320" xr:uid="{E25D8348-605A-47BC-9AC6-288DC7F7437A}"/>
    <cellStyle name="Normal 4 6 2 2 2 5 3 4" xfId="31767" xr:uid="{DDA3D000-50C0-4B71-B061-CF38D280968D}"/>
    <cellStyle name="Normal 4 6 2 2 2 5 4" xfId="10655" xr:uid="{D06491F0-403E-4425-94BB-D86FCFBC5A74}"/>
    <cellStyle name="Normal 4 6 2 2 2 5 5" xfId="19103" xr:uid="{890787C0-E899-4BFD-84CB-A17346273439}"/>
    <cellStyle name="Normal 4 6 2 2 2 5 6" xfId="27550" xr:uid="{1F5B8CCD-A8F9-4A1F-84C0-F7D83D443660}"/>
    <cellStyle name="Normal 4 6 2 2 2 6" xfId="2553" xr:uid="{00000000-0005-0000-0000-000016160000}"/>
    <cellStyle name="Normal 4 6 2 2 2 6 2" xfId="6836" xr:uid="{00000000-0005-0000-0000-000017160000}"/>
    <cellStyle name="Normal 4 6 2 2 2 6 2 2" xfId="15286" xr:uid="{AC638168-4742-4FFA-9386-D32BDC784D0C}"/>
    <cellStyle name="Normal 4 6 2 2 2 6 2 3" xfId="23733" xr:uid="{92EA0D64-83C1-4435-8F35-37D6E873C4C1}"/>
    <cellStyle name="Normal 4 6 2 2 2 6 2 4" xfId="32180" xr:uid="{999D5E25-D19F-428A-842B-0A576C77C53A}"/>
    <cellStyle name="Normal 4 6 2 2 2 6 3" xfId="11068" xr:uid="{2EBA15E9-9004-4E8B-9D0B-F38A0F3B1882}"/>
    <cellStyle name="Normal 4 6 2 2 2 6 4" xfId="19516" xr:uid="{26373B94-2A19-49C8-B05F-6CE00B268D2E}"/>
    <cellStyle name="Normal 4 6 2 2 2 6 5" xfId="27963" xr:uid="{26CC9F1A-A4D5-4091-AFA9-C64C54ABDCE1}"/>
    <cellStyle name="Normal 4 6 2 2 2 7" xfId="4771" xr:uid="{00000000-0005-0000-0000-000018160000}"/>
    <cellStyle name="Normal 4 6 2 2 2 7 2" xfId="13221" xr:uid="{6701A607-E37F-4019-9D92-052C4E5AE166}"/>
    <cellStyle name="Normal 4 6 2 2 2 7 3" xfId="21668" xr:uid="{8003A82B-12F7-4062-AB15-DB29A76F511A}"/>
    <cellStyle name="Normal 4 6 2 2 2 7 4" xfId="30115" xr:uid="{B1825336-C769-4E27-B104-521CBCD8CFFC}"/>
    <cellStyle name="Normal 4 6 2 2 2 8" xfId="9003" xr:uid="{D106B133-A68F-4BE4-9DD0-2A09927FB1F3}"/>
    <cellStyle name="Normal 4 6 2 2 2 9" xfId="17451" xr:uid="{8E2F365F-7BAC-4CDF-B40D-B2611E65D810}"/>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066619A8-D309-4A78-99FC-0AF116DF4C28}"/>
    <cellStyle name="Normal 4 6 2 2 3 2 2 3" xfId="24225" xr:uid="{8721C707-AED8-49D8-B9AE-47CFB9715708}"/>
    <cellStyle name="Normal 4 6 2 2 3 2 2 4" xfId="32672" xr:uid="{7520D01B-4C0C-4EF0-BC35-5E3BD862E046}"/>
    <cellStyle name="Normal 4 6 2 2 3 2 3" xfId="11560" xr:uid="{A081DCBB-7638-4CDC-95A1-33C3A113B0D2}"/>
    <cellStyle name="Normal 4 6 2 2 3 2 4" xfId="20008" xr:uid="{A587D402-3BE0-48E3-A4E8-AFB3310DE885}"/>
    <cellStyle name="Normal 4 6 2 2 3 2 5" xfId="28455" xr:uid="{803B1C73-4830-4151-AF3A-6FD26DAEA3AF}"/>
    <cellStyle name="Normal 4 6 2 2 3 3" xfId="5183" xr:uid="{00000000-0005-0000-0000-00001C160000}"/>
    <cellStyle name="Normal 4 6 2 2 3 3 2" xfId="13633" xr:uid="{A8575CAB-E7A0-430A-9FDB-399C986F6AF1}"/>
    <cellStyle name="Normal 4 6 2 2 3 3 3" xfId="22080" xr:uid="{296B7176-FE99-4A47-A212-90397CCE655E}"/>
    <cellStyle name="Normal 4 6 2 2 3 3 4" xfId="30527" xr:uid="{26C48B5A-7235-4692-8FF5-02D4DDC0203A}"/>
    <cellStyle name="Normal 4 6 2 2 3 4" xfId="9415" xr:uid="{FD7244DB-E0B3-4437-B7DA-62DAD6E2435E}"/>
    <cellStyle name="Normal 4 6 2 2 3 5" xfId="17863" xr:uid="{D5720EE6-1794-47D5-A7DA-93B8675145D2}"/>
    <cellStyle name="Normal 4 6 2 2 3 6" xfId="26310" xr:uid="{225BE122-F50B-40FB-AC90-019E23C0E13B}"/>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2E4B136A-FC21-453C-8DDC-392805426BCF}"/>
    <cellStyle name="Normal 4 6 2 2 4 2 2 3" xfId="24638" xr:uid="{B1B8213D-716A-4AEF-A3FA-234A72A60864}"/>
    <cellStyle name="Normal 4 6 2 2 4 2 2 4" xfId="33085" xr:uid="{5CD93E89-3608-447C-BEA7-8F272095F274}"/>
    <cellStyle name="Normal 4 6 2 2 4 2 3" xfId="11973" xr:uid="{0CBA2694-B14B-41F6-88A5-472EBC026FB1}"/>
    <cellStyle name="Normal 4 6 2 2 4 2 4" xfId="20421" xr:uid="{764855AB-FE9A-4188-A7D6-A2C695952A3F}"/>
    <cellStyle name="Normal 4 6 2 2 4 2 5" xfId="28868" xr:uid="{4D15AEA4-136F-488E-996C-0ED5111B91FD}"/>
    <cellStyle name="Normal 4 6 2 2 4 3" xfId="5596" xr:uid="{00000000-0005-0000-0000-000020160000}"/>
    <cellStyle name="Normal 4 6 2 2 4 3 2" xfId="14046" xr:uid="{CBD28AE2-2C0E-45E1-B676-FC9D4048F927}"/>
    <cellStyle name="Normal 4 6 2 2 4 3 3" xfId="22493" xr:uid="{D3E5A607-0160-4945-80B3-1E1D7BF8C465}"/>
    <cellStyle name="Normal 4 6 2 2 4 3 4" xfId="30940" xr:uid="{DA7466C3-9250-4C32-9DCC-DC7BD52B0021}"/>
    <cellStyle name="Normal 4 6 2 2 4 4" xfId="9828" xr:uid="{11E4EC9B-CFF8-4B5B-9A85-63EC42C1E11D}"/>
    <cellStyle name="Normal 4 6 2 2 4 5" xfId="18276" xr:uid="{524C2C33-00D1-49D8-80A3-4FA781B7B008}"/>
    <cellStyle name="Normal 4 6 2 2 4 6" xfId="26723" xr:uid="{4E7CA78C-0406-400F-A25F-D60297961BC2}"/>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A022DDF1-5F08-4B5C-B326-EB33F09061B0}"/>
    <cellStyle name="Normal 4 6 2 2 5 2 2 3" xfId="25051" xr:uid="{B8168191-8A26-4D0A-859B-161786B61AA3}"/>
    <cellStyle name="Normal 4 6 2 2 5 2 2 4" xfId="33498" xr:uid="{48475A55-96AA-4548-85D8-3C77343819F8}"/>
    <cellStyle name="Normal 4 6 2 2 5 2 3" xfId="12386" xr:uid="{D469E080-79B0-414C-8826-60641DD721EE}"/>
    <cellStyle name="Normal 4 6 2 2 5 2 4" xfId="20834" xr:uid="{4182993E-9834-4569-A88C-BC6E59F8F30C}"/>
    <cellStyle name="Normal 4 6 2 2 5 2 5" xfId="29281" xr:uid="{A1DDBC0A-38BC-4328-A845-61B97300C8EB}"/>
    <cellStyle name="Normal 4 6 2 2 5 3" xfId="6009" xr:uid="{00000000-0005-0000-0000-000024160000}"/>
    <cellStyle name="Normal 4 6 2 2 5 3 2" xfId="14459" xr:uid="{A5264BFB-F06A-412B-A740-95A60DBB2724}"/>
    <cellStyle name="Normal 4 6 2 2 5 3 3" xfId="22906" xr:uid="{AE1DABD6-C07A-4A44-BBCE-6CADD6EEDCCB}"/>
    <cellStyle name="Normal 4 6 2 2 5 3 4" xfId="31353" xr:uid="{7E4E2E65-8F46-4726-9A5E-5E75B2469E90}"/>
    <cellStyle name="Normal 4 6 2 2 5 4" xfId="10241" xr:uid="{6F6D3E14-DB9A-4811-9344-150F875B7D60}"/>
    <cellStyle name="Normal 4 6 2 2 5 5" xfId="18689" xr:uid="{084F1B7B-BAB5-4237-96A8-0A8E35990D59}"/>
    <cellStyle name="Normal 4 6 2 2 5 6" xfId="27136" xr:uid="{9152A9C7-6D30-4251-AE98-907CFEB84EDB}"/>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323C0F91-159E-4E89-A0F2-4BDC743F80FE}"/>
    <cellStyle name="Normal 4 6 2 2 6 2 2 3" xfId="25464" xr:uid="{C27E198A-0060-43DA-83DB-05F601EB4442}"/>
    <cellStyle name="Normal 4 6 2 2 6 2 2 4" xfId="33911" xr:uid="{A705F791-B646-4B5B-9666-FB31A7CD1BF1}"/>
    <cellStyle name="Normal 4 6 2 2 6 2 3" xfId="12799" xr:uid="{605D4F6B-6CC6-4D36-A45E-DA6C86176039}"/>
    <cellStyle name="Normal 4 6 2 2 6 2 4" xfId="21247" xr:uid="{3112532D-0B2A-4ACE-8A02-787C26223765}"/>
    <cellStyle name="Normal 4 6 2 2 6 2 5" xfId="29694" xr:uid="{065D093C-91B6-4B33-8BBD-42393CC16561}"/>
    <cellStyle name="Normal 4 6 2 2 6 3" xfId="6422" xr:uid="{00000000-0005-0000-0000-000028160000}"/>
    <cellStyle name="Normal 4 6 2 2 6 3 2" xfId="14872" xr:uid="{B4D5DA4D-5B26-49E2-85B4-A1DD4A7A56A9}"/>
    <cellStyle name="Normal 4 6 2 2 6 3 3" xfId="23319" xr:uid="{2515DC4F-63CF-4225-8F58-2AB515E1D28B}"/>
    <cellStyle name="Normal 4 6 2 2 6 3 4" xfId="31766" xr:uid="{5CD301FA-FDC9-4066-A51A-551193F22BC6}"/>
    <cellStyle name="Normal 4 6 2 2 6 4" xfId="10654" xr:uid="{B1AE07DC-FA38-42F9-A1CA-6EF65E1F483A}"/>
    <cellStyle name="Normal 4 6 2 2 6 5" xfId="19102" xr:uid="{AA1868C8-0963-432E-923A-94D5A24E840C}"/>
    <cellStyle name="Normal 4 6 2 2 6 6" xfId="27549" xr:uid="{075679FD-685E-4A39-94FF-D4AF29031A80}"/>
    <cellStyle name="Normal 4 6 2 2 7" xfId="2552" xr:uid="{00000000-0005-0000-0000-000029160000}"/>
    <cellStyle name="Normal 4 6 2 2 7 2" xfId="6835" xr:uid="{00000000-0005-0000-0000-00002A160000}"/>
    <cellStyle name="Normal 4 6 2 2 7 2 2" xfId="15285" xr:uid="{8B15584E-8414-4BB6-9620-1D3BD3EC864A}"/>
    <cellStyle name="Normal 4 6 2 2 7 2 3" xfId="23732" xr:uid="{C17B7785-BF14-4158-8A90-87AD95A5D805}"/>
    <cellStyle name="Normal 4 6 2 2 7 2 4" xfId="32179" xr:uid="{C6514A5B-D404-4F27-B24D-9FFC2AF2D002}"/>
    <cellStyle name="Normal 4 6 2 2 7 3" xfId="11067" xr:uid="{11D6A550-33FE-4F63-8D66-AB342117A63E}"/>
    <cellStyle name="Normal 4 6 2 2 7 4" xfId="19515" xr:uid="{94AB8202-84F6-4607-A322-FC768EE35A67}"/>
    <cellStyle name="Normal 4 6 2 2 7 5" xfId="27962" xr:uid="{25D64FF2-CFDA-46B1-BD3B-B967DFF7A02B}"/>
    <cellStyle name="Normal 4 6 2 2 8" xfId="4770" xr:uid="{00000000-0005-0000-0000-00002B160000}"/>
    <cellStyle name="Normal 4 6 2 2 8 2" xfId="13220" xr:uid="{B0613AAC-B367-4AC8-90D3-D451236571A8}"/>
    <cellStyle name="Normal 4 6 2 2 8 3" xfId="21667" xr:uid="{70AFC090-6147-439C-83D2-10F4DB77FC01}"/>
    <cellStyle name="Normal 4 6 2 2 8 4" xfId="30114" xr:uid="{59DFEFCC-1394-426E-9819-C2E49F7979F3}"/>
    <cellStyle name="Normal 4 6 2 2 9" xfId="9002" xr:uid="{C021C896-E398-40E0-BF07-3B38E5B1A170}"/>
    <cellStyle name="Normal 4 6 2 3" xfId="399" xr:uid="{00000000-0005-0000-0000-00002C160000}"/>
    <cellStyle name="Normal 4 6 2 3 10" xfId="25899" xr:uid="{454E13EE-5A17-4BC6-9F9C-025FD0ACB185}"/>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80144D33-94DB-4F75-A346-6FE98C7AA5EC}"/>
    <cellStyle name="Normal 4 6 2 3 2 2 2 3" xfId="24227" xr:uid="{50F20D66-2A71-4877-B00F-D11DCD13A9A1}"/>
    <cellStyle name="Normal 4 6 2 3 2 2 2 4" xfId="32674" xr:uid="{5D474DCA-4FF8-4595-84C3-ABAA2FCF3D4C}"/>
    <cellStyle name="Normal 4 6 2 3 2 2 3" xfId="11562" xr:uid="{CBDF102D-1F4D-4D05-B4D4-D9B7E8D7EDA1}"/>
    <cellStyle name="Normal 4 6 2 3 2 2 4" xfId="20010" xr:uid="{B34ABFAA-EA15-4839-8D4D-2ABC02A9CAE5}"/>
    <cellStyle name="Normal 4 6 2 3 2 2 5" xfId="28457" xr:uid="{36D26C53-9888-4269-85AD-44DB50A4B082}"/>
    <cellStyle name="Normal 4 6 2 3 2 3" xfId="5185" xr:uid="{00000000-0005-0000-0000-000030160000}"/>
    <cellStyle name="Normal 4 6 2 3 2 3 2" xfId="13635" xr:uid="{908EE1E9-ED52-49A2-93EA-AF6898A6C684}"/>
    <cellStyle name="Normal 4 6 2 3 2 3 3" xfId="22082" xr:uid="{572A8934-D43F-43A4-8C94-1EBC9670B52F}"/>
    <cellStyle name="Normal 4 6 2 3 2 3 4" xfId="30529" xr:uid="{072F4B02-AEAF-4D31-8FA2-DAB29170808D}"/>
    <cellStyle name="Normal 4 6 2 3 2 4" xfId="9417" xr:uid="{6F2EC8FC-2F42-4399-9345-825B3A7487F9}"/>
    <cellStyle name="Normal 4 6 2 3 2 5" xfId="17865" xr:uid="{98DE839B-9B1F-4DD7-93D4-13658EE8D502}"/>
    <cellStyle name="Normal 4 6 2 3 2 6" xfId="26312" xr:uid="{DA2D1D12-EF5B-44FD-8B62-A5EE8B07D7F4}"/>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E9D31476-50C3-4D1F-9B53-90133D3430AA}"/>
    <cellStyle name="Normal 4 6 2 3 3 2 2 3" xfId="24640" xr:uid="{18AD2D5F-25CE-44A3-BFC1-ACDA55D4F8B9}"/>
    <cellStyle name="Normal 4 6 2 3 3 2 2 4" xfId="33087" xr:uid="{261F1249-D690-4A4B-8C30-5B15B54F4194}"/>
    <cellStyle name="Normal 4 6 2 3 3 2 3" xfId="11975" xr:uid="{7E53A08B-F667-41F3-8843-EC4912684396}"/>
    <cellStyle name="Normal 4 6 2 3 3 2 4" xfId="20423" xr:uid="{F2EE26CC-53F0-41D3-8868-ADC431CE8E6F}"/>
    <cellStyle name="Normal 4 6 2 3 3 2 5" xfId="28870" xr:uid="{492EEA15-B9B2-47B8-857E-A881F3049FE5}"/>
    <cellStyle name="Normal 4 6 2 3 3 3" xfId="5598" xr:uid="{00000000-0005-0000-0000-000034160000}"/>
    <cellStyle name="Normal 4 6 2 3 3 3 2" xfId="14048" xr:uid="{C02697E9-786B-4102-BA1C-3ADB244CA4FB}"/>
    <cellStyle name="Normal 4 6 2 3 3 3 3" xfId="22495" xr:uid="{E5DFFB94-5B6D-4787-B64C-F38175F0E95C}"/>
    <cellStyle name="Normal 4 6 2 3 3 3 4" xfId="30942" xr:uid="{F375E9F3-1734-48E6-B3F1-ABD2642AD545}"/>
    <cellStyle name="Normal 4 6 2 3 3 4" xfId="9830" xr:uid="{19FDA58A-FB30-4149-9628-48C44ECB1965}"/>
    <cellStyle name="Normal 4 6 2 3 3 5" xfId="18278" xr:uid="{A42F6C46-03A6-4CFF-9E3A-BB09993F1DEF}"/>
    <cellStyle name="Normal 4 6 2 3 3 6" xfId="26725" xr:uid="{CE9ABA2F-9D7F-4A91-94D2-C3CE304279FE}"/>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AE389F8C-592F-4142-997D-9021ACA831EA}"/>
    <cellStyle name="Normal 4 6 2 3 4 2 2 3" xfId="25053" xr:uid="{17206F3A-4585-4877-AA23-BE4C8C897BCF}"/>
    <cellStyle name="Normal 4 6 2 3 4 2 2 4" xfId="33500" xr:uid="{BBB87F55-42EE-4E65-8A6E-ABAB3261589F}"/>
    <cellStyle name="Normal 4 6 2 3 4 2 3" xfId="12388" xr:uid="{467BD0E0-8B5A-4F6D-A272-C2DE4714DE5E}"/>
    <cellStyle name="Normal 4 6 2 3 4 2 4" xfId="20836" xr:uid="{A09432F4-CC88-4B54-B10E-AF1FCD49557A}"/>
    <cellStyle name="Normal 4 6 2 3 4 2 5" xfId="29283" xr:uid="{2D017419-EE58-41D4-B3C4-A7DBECFC2BBE}"/>
    <cellStyle name="Normal 4 6 2 3 4 3" xfId="6011" xr:uid="{00000000-0005-0000-0000-000038160000}"/>
    <cellStyle name="Normal 4 6 2 3 4 3 2" xfId="14461" xr:uid="{6D02E812-452B-487E-ACED-C651649CB0B3}"/>
    <cellStyle name="Normal 4 6 2 3 4 3 3" xfId="22908" xr:uid="{B4B457FB-545E-4224-A6CC-EA3C5BF1C2C4}"/>
    <cellStyle name="Normal 4 6 2 3 4 3 4" xfId="31355" xr:uid="{F4A7A551-A32C-40BA-8FE3-40D3C04A3377}"/>
    <cellStyle name="Normal 4 6 2 3 4 4" xfId="10243" xr:uid="{4AA3FD3E-54E2-4456-ADD3-C8B0325804C0}"/>
    <cellStyle name="Normal 4 6 2 3 4 5" xfId="18691" xr:uid="{EE8B764B-2B27-4A96-BAF7-87C6A0CCC2DE}"/>
    <cellStyle name="Normal 4 6 2 3 4 6" xfId="27138" xr:uid="{E7750D7E-223D-4070-9CE9-E68FA6BBB1D9}"/>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232D3269-7A81-4B26-8F16-AAF991E68DA5}"/>
    <cellStyle name="Normal 4 6 2 3 5 2 2 3" xfId="25466" xr:uid="{E0026E7E-CD21-4B8E-BE08-7618CDAE224D}"/>
    <cellStyle name="Normal 4 6 2 3 5 2 2 4" xfId="33913" xr:uid="{8C104AA4-A4FA-4910-B31A-0C556C01A0E1}"/>
    <cellStyle name="Normal 4 6 2 3 5 2 3" xfId="12801" xr:uid="{22D17E9A-5521-40FC-BE24-8E231D632019}"/>
    <cellStyle name="Normal 4 6 2 3 5 2 4" xfId="21249" xr:uid="{19FCF55B-84FC-4D45-920D-10C33693577A}"/>
    <cellStyle name="Normal 4 6 2 3 5 2 5" xfId="29696" xr:uid="{04008254-63CB-451D-B798-EF53E7A86010}"/>
    <cellStyle name="Normal 4 6 2 3 5 3" xfId="6424" xr:uid="{00000000-0005-0000-0000-00003C160000}"/>
    <cellStyle name="Normal 4 6 2 3 5 3 2" xfId="14874" xr:uid="{7FC9DA3D-E05D-4FAB-AA6F-C8FCC14CD952}"/>
    <cellStyle name="Normal 4 6 2 3 5 3 3" xfId="23321" xr:uid="{1D3785ED-3565-4B2A-A2C7-FCCAB0233225}"/>
    <cellStyle name="Normal 4 6 2 3 5 3 4" xfId="31768" xr:uid="{EE9651A1-39F9-408D-A85A-A64CFFDB92DE}"/>
    <cellStyle name="Normal 4 6 2 3 5 4" xfId="10656" xr:uid="{85BAA1C1-58AB-4EDF-9A45-780C26F7559E}"/>
    <cellStyle name="Normal 4 6 2 3 5 5" xfId="19104" xr:uid="{372B650C-B7D5-4689-8D1A-3D0B16134F89}"/>
    <cellStyle name="Normal 4 6 2 3 5 6" xfId="27551" xr:uid="{5108BEF9-C2B2-4962-8CE9-19E85202868F}"/>
    <cellStyle name="Normal 4 6 2 3 6" xfId="2554" xr:uid="{00000000-0005-0000-0000-00003D160000}"/>
    <cellStyle name="Normal 4 6 2 3 6 2" xfId="6837" xr:uid="{00000000-0005-0000-0000-00003E160000}"/>
    <cellStyle name="Normal 4 6 2 3 6 2 2" xfId="15287" xr:uid="{46D83B84-AD22-4176-AAD8-28D77DE7DA59}"/>
    <cellStyle name="Normal 4 6 2 3 6 2 3" xfId="23734" xr:uid="{B12DC033-63A5-4F48-B87A-33D1D2A9FCEB}"/>
    <cellStyle name="Normal 4 6 2 3 6 2 4" xfId="32181" xr:uid="{F5451C91-DB9E-4869-B1D9-54673ACB4118}"/>
    <cellStyle name="Normal 4 6 2 3 6 3" xfId="11069" xr:uid="{F79FBD6D-182D-4C5A-BE9E-9AA78E884872}"/>
    <cellStyle name="Normal 4 6 2 3 6 4" xfId="19517" xr:uid="{EB5C3C6B-719C-4FE7-9C90-1507A018D4B0}"/>
    <cellStyle name="Normal 4 6 2 3 6 5" xfId="27964" xr:uid="{4D0C111B-D1D7-466F-9397-FB429C5948AE}"/>
    <cellStyle name="Normal 4 6 2 3 7" xfId="4772" xr:uid="{00000000-0005-0000-0000-00003F160000}"/>
    <cellStyle name="Normal 4 6 2 3 7 2" xfId="13222" xr:uid="{D5EB141B-0C42-4F38-89F0-8495C27D5916}"/>
    <cellStyle name="Normal 4 6 2 3 7 3" xfId="21669" xr:uid="{11A09442-3A7B-47AF-B7AC-6FCDAFD83762}"/>
    <cellStyle name="Normal 4 6 2 3 7 4" xfId="30116" xr:uid="{382E6A98-FDBD-4EB9-A1DC-7244F515514E}"/>
    <cellStyle name="Normal 4 6 2 3 8" xfId="9004" xr:uid="{8B3846DC-73DA-4176-B391-28BBAFECA784}"/>
    <cellStyle name="Normal 4 6 2 3 9" xfId="17452" xr:uid="{0A32BD9E-B656-4AA0-92D4-7F6266669E9F}"/>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D8F0BA72-A2BB-4F10-B5D5-5EFB77E21FD2}"/>
    <cellStyle name="Normal 4 6 2 4 2 2 3" xfId="24224" xr:uid="{F064C60A-5E60-4E35-A7FD-A0EABEC6751A}"/>
    <cellStyle name="Normal 4 6 2 4 2 2 4" xfId="32671" xr:uid="{B9399588-02A1-4272-A514-7F799D565349}"/>
    <cellStyle name="Normal 4 6 2 4 2 3" xfId="11559" xr:uid="{C605684B-0097-4BC7-8AF7-77AD4E5C8A04}"/>
    <cellStyle name="Normal 4 6 2 4 2 4" xfId="20007" xr:uid="{2C70D190-511C-4012-BC1E-371D5F104FD4}"/>
    <cellStyle name="Normal 4 6 2 4 2 5" xfId="28454" xr:uid="{971B88FF-0B21-42BF-B11C-BDD9A601A2EB}"/>
    <cellStyle name="Normal 4 6 2 4 3" xfId="5182" xr:uid="{00000000-0005-0000-0000-000043160000}"/>
    <cellStyle name="Normal 4 6 2 4 3 2" xfId="13632" xr:uid="{FC75F6F8-ECD7-40AA-AFC1-8ED1DA34DFD5}"/>
    <cellStyle name="Normal 4 6 2 4 3 3" xfId="22079" xr:uid="{C5AD4156-1D00-4E97-8B57-CC8395EC4082}"/>
    <cellStyle name="Normal 4 6 2 4 3 4" xfId="30526" xr:uid="{2E57C351-F14D-4D06-ADA2-D2EDEEE715F2}"/>
    <cellStyle name="Normal 4 6 2 4 4" xfId="9414" xr:uid="{04C93F2B-1E24-45A4-B2D1-50307E907954}"/>
    <cellStyle name="Normal 4 6 2 4 5" xfId="17862" xr:uid="{9EB28C1A-CAD6-4E8E-97ED-511AEF415890}"/>
    <cellStyle name="Normal 4 6 2 4 6" xfId="26309" xr:uid="{60818BF4-E3A5-4F20-9CE6-E84109768365}"/>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E45E5D3D-1EBD-4E8F-8D73-9BD96F31CC7A}"/>
    <cellStyle name="Normal 4 6 2 5 2 2 3" xfId="24637" xr:uid="{C21F9D9B-BEC2-4220-91F5-04C28ABB8406}"/>
    <cellStyle name="Normal 4 6 2 5 2 2 4" xfId="33084" xr:uid="{9AE906D8-9662-435E-B701-6CF06A389FB2}"/>
    <cellStyle name="Normal 4 6 2 5 2 3" xfId="11972" xr:uid="{501674BB-36F0-49CE-835C-20C653F628A2}"/>
    <cellStyle name="Normal 4 6 2 5 2 4" xfId="20420" xr:uid="{D37A4AC8-AD5E-47C3-8F3B-4361A2C476C1}"/>
    <cellStyle name="Normal 4 6 2 5 2 5" xfId="28867" xr:uid="{8A3D0B84-4C86-4347-ABA2-26FC060EEC32}"/>
    <cellStyle name="Normal 4 6 2 5 3" xfId="5595" xr:uid="{00000000-0005-0000-0000-000047160000}"/>
    <cellStyle name="Normal 4 6 2 5 3 2" xfId="14045" xr:uid="{5E06E31E-98FB-45B2-BAE1-DD409ED53E28}"/>
    <cellStyle name="Normal 4 6 2 5 3 3" xfId="22492" xr:uid="{0017477F-8096-4291-9514-1433218748DD}"/>
    <cellStyle name="Normal 4 6 2 5 3 4" xfId="30939" xr:uid="{94AC12C0-26F4-41AB-93BA-E46BB4B706D0}"/>
    <cellStyle name="Normal 4 6 2 5 4" xfId="9827" xr:uid="{C4CABA66-40D2-4872-A4FF-06F270D67D9E}"/>
    <cellStyle name="Normal 4 6 2 5 5" xfId="18275" xr:uid="{909433FE-AB2E-4DD2-BFA5-995D2BA454E6}"/>
    <cellStyle name="Normal 4 6 2 5 6" xfId="26722" xr:uid="{641275C5-B27F-4D8A-A7D5-3499F1717E23}"/>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C2C9542F-ABF1-4332-ACDD-70CD894A8B8C}"/>
    <cellStyle name="Normal 4 6 2 6 2 2 3" xfId="25050" xr:uid="{0BCC0946-B4F0-4F2D-9D69-75D8819B97B2}"/>
    <cellStyle name="Normal 4 6 2 6 2 2 4" xfId="33497" xr:uid="{2057A025-0F75-4BC5-A985-BC327FC5F54E}"/>
    <cellStyle name="Normal 4 6 2 6 2 3" xfId="12385" xr:uid="{1EB8EE0C-3C59-4727-BFC1-A6E4D82486F7}"/>
    <cellStyle name="Normal 4 6 2 6 2 4" xfId="20833" xr:uid="{549E6219-F2B0-4FA3-B1BC-1F6FFCE3B85D}"/>
    <cellStyle name="Normal 4 6 2 6 2 5" xfId="29280" xr:uid="{35FA5428-5926-462B-A3F7-6CD19FAE3ECE}"/>
    <cellStyle name="Normal 4 6 2 6 3" xfId="6008" xr:uid="{00000000-0005-0000-0000-00004B160000}"/>
    <cellStyle name="Normal 4 6 2 6 3 2" xfId="14458" xr:uid="{EC8BFAD3-ACB7-451F-A4BA-4CDCC32088DD}"/>
    <cellStyle name="Normal 4 6 2 6 3 3" xfId="22905" xr:uid="{76D0AD85-65FD-41B1-A61F-C5C57DBFFE74}"/>
    <cellStyle name="Normal 4 6 2 6 3 4" xfId="31352" xr:uid="{940A1644-B8DE-47AB-95CA-AE46A6064F31}"/>
    <cellStyle name="Normal 4 6 2 6 4" xfId="10240" xr:uid="{CF12FFB0-A197-47A5-A61C-6509C7833466}"/>
    <cellStyle name="Normal 4 6 2 6 5" xfId="18688" xr:uid="{00D92FF5-8104-4E3D-BA79-06E477DEA037}"/>
    <cellStyle name="Normal 4 6 2 6 6" xfId="27135" xr:uid="{068BDA97-9141-45ED-A712-E7BB2074E5C7}"/>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8B89F291-F016-460E-84EE-80E6FE6D1330}"/>
    <cellStyle name="Normal 4 6 2 7 2 2 3" xfId="25463" xr:uid="{595F5CE9-B881-4D41-B64C-0D496443A7BA}"/>
    <cellStyle name="Normal 4 6 2 7 2 2 4" xfId="33910" xr:uid="{6B5628BF-CE35-4030-887D-378096992A26}"/>
    <cellStyle name="Normal 4 6 2 7 2 3" xfId="12798" xr:uid="{DE5BEFCC-AF44-45BA-85F7-6DFA4F445823}"/>
    <cellStyle name="Normal 4 6 2 7 2 4" xfId="21246" xr:uid="{938BCE4F-DC6F-40F5-9795-50B29FE3D3E3}"/>
    <cellStyle name="Normal 4 6 2 7 2 5" xfId="29693" xr:uid="{9BFB3B9B-CABC-4542-9923-DF2262C22776}"/>
    <cellStyle name="Normal 4 6 2 7 3" xfId="6421" xr:uid="{00000000-0005-0000-0000-00004F160000}"/>
    <cellStyle name="Normal 4 6 2 7 3 2" xfId="14871" xr:uid="{EDF2E1A3-4A73-42B7-8C29-E97FF135F3B9}"/>
    <cellStyle name="Normal 4 6 2 7 3 3" xfId="23318" xr:uid="{C0ADECE3-7468-48CB-91BC-6EFA5FCB96EA}"/>
    <cellStyle name="Normal 4 6 2 7 3 4" xfId="31765" xr:uid="{6327659B-BB58-4134-98FE-5FC0081DEDF1}"/>
    <cellStyle name="Normal 4 6 2 7 4" xfId="10653" xr:uid="{37B9BF67-AB8F-4531-8FF3-9447C4F79072}"/>
    <cellStyle name="Normal 4 6 2 7 5" xfId="19101" xr:uid="{C308302F-FBB0-45A0-91A5-1B651AF99A23}"/>
    <cellStyle name="Normal 4 6 2 7 6" xfId="27548" xr:uid="{58686170-36C3-4BFB-990A-2D662574ADFA}"/>
    <cellStyle name="Normal 4 6 2 8" xfId="2551" xr:uid="{00000000-0005-0000-0000-000050160000}"/>
    <cellStyle name="Normal 4 6 2 8 2" xfId="6834" xr:uid="{00000000-0005-0000-0000-000051160000}"/>
    <cellStyle name="Normal 4 6 2 8 2 2" xfId="15284" xr:uid="{E2A48B91-CA75-4B8C-8B6E-96A43C294C2B}"/>
    <cellStyle name="Normal 4 6 2 8 2 3" xfId="23731" xr:uid="{DCE79527-C25B-4D8E-A57E-B455E4CCE52E}"/>
    <cellStyle name="Normal 4 6 2 8 2 4" xfId="32178" xr:uid="{B199524E-E706-461E-9D2E-31B436BA3EFA}"/>
    <cellStyle name="Normal 4 6 2 8 3" xfId="11066" xr:uid="{53095385-AEFE-4901-9054-1DE33D17405A}"/>
    <cellStyle name="Normal 4 6 2 8 4" xfId="19514" xr:uid="{5F0A015F-48E8-4770-BCC8-A765FB300C66}"/>
    <cellStyle name="Normal 4 6 2 8 5" xfId="27961" xr:uid="{A1D1FA3B-2738-4C05-8EE7-2235B0267C24}"/>
    <cellStyle name="Normal 4 6 2 9" xfId="4769" xr:uid="{00000000-0005-0000-0000-000052160000}"/>
    <cellStyle name="Normal 4 6 2 9 2" xfId="13219" xr:uid="{8BF18AC6-CDB8-4F7E-8442-4D2AB616744D}"/>
    <cellStyle name="Normal 4 6 2 9 3" xfId="21666" xr:uid="{0459B32E-56F0-4C6F-A598-A60176D4D2BC}"/>
    <cellStyle name="Normal 4 6 2 9 4" xfId="30113" xr:uid="{7A772860-47EC-4C0F-81D1-571A26D32AF0}"/>
    <cellStyle name="Normal 4 6 3" xfId="400" xr:uid="{00000000-0005-0000-0000-000053160000}"/>
    <cellStyle name="Normal 4 6 3 10" xfId="17453" xr:uid="{E9107A3A-4FC5-4E9A-BFCD-09C5ADCCE87E}"/>
    <cellStyle name="Normal 4 6 3 11" xfId="25900" xr:uid="{F835E292-6A15-4FC5-A4EC-4A8210288242}"/>
    <cellStyle name="Normal 4 6 3 2" xfId="401" xr:uid="{00000000-0005-0000-0000-000054160000}"/>
    <cellStyle name="Normal 4 6 3 2 10" xfId="25901" xr:uid="{A4284AA1-CA8F-40FD-A59C-E783A3B3932A}"/>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CA6D866E-7201-4640-93D1-FCA347744E2A}"/>
    <cellStyle name="Normal 4 6 3 2 2 2 2 3" xfId="24229" xr:uid="{061C5EED-3A09-4E12-BDF7-DD516B7D0BF8}"/>
    <cellStyle name="Normal 4 6 3 2 2 2 2 4" xfId="32676" xr:uid="{60A72990-F0C2-4C31-8D8E-E9711130522F}"/>
    <cellStyle name="Normal 4 6 3 2 2 2 3" xfId="11564" xr:uid="{C4F1945D-DB92-4E54-9A13-452F9C5DB3D3}"/>
    <cellStyle name="Normal 4 6 3 2 2 2 4" xfId="20012" xr:uid="{F5458A4A-7FD0-4219-A09C-79BD090EE6D4}"/>
    <cellStyle name="Normal 4 6 3 2 2 2 5" xfId="28459" xr:uid="{75074B0F-1664-4E80-B225-42A695D2518F}"/>
    <cellStyle name="Normal 4 6 3 2 2 3" xfId="5187" xr:uid="{00000000-0005-0000-0000-000058160000}"/>
    <cellStyle name="Normal 4 6 3 2 2 3 2" xfId="13637" xr:uid="{878E30C4-3FE3-4EC3-8E6F-4F8023EDC3BC}"/>
    <cellStyle name="Normal 4 6 3 2 2 3 3" xfId="22084" xr:uid="{694851D7-C323-4AE5-AA35-2BB41C606271}"/>
    <cellStyle name="Normal 4 6 3 2 2 3 4" xfId="30531" xr:uid="{D0EBF2D2-84D2-44EF-A679-1BF77DB40E27}"/>
    <cellStyle name="Normal 4 6 3 2 2 4" xfId="9419" xr:uid="{737D438C-AD23-4375-9AE7-8B97001043BD}"/>
    <cellStyle name="Normal 4 6 3 2 2 5" xfId="17867" xr:uid="{E560DBDF-AE74-48F9-B752-1001392EF280}"/>
    <cellStyle name="Normal 4 6 3 2 2 6" xfId="26314" xr:uid="{F36F017A-AC6E-4975-8EC8-DCFF8FC33ECE}"/>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C0CFA529-F464-4598-893A-86147362B6D2}"/>
    <cellStyle name="Normal 4 6 3 2 3 2 2 3" xfId="24642" xr:uid="{EFD1CCB3-D4E4-494E-828B-00514F8DA21A}"/>
    <cellStyle name="Normal 4 6 3 2 3 2 2 4" xfId="33089" xr:uid="{8665CF30-D3E2-4173-87F6-F29915202477}"/>
    <cellStyle name="Normal 4 6 3 2 3 2 3" xfId="11977" xr:uid="{4323788F-0F1E-4CFA-81B2-DF2F1976C895}"/>
    <cellStyle name="Normal 4 6 3 2 3 2 4" xfId="20425" xr:uid="{F8A1DE23-B0E8-405B-BE6B-13CCC3FE96D6}"/>
    <cellStyle name="Normal 4 6 3 2 3 2 5" xfId="28872" xr:uid="{A5E0FE69-AAF5-41FA-A13E-FC828B1B49C5}"/>
    <cellStyle name="Normal 4 6 3 2 3 3" xfId="5600" xr:uid="{00000000-0005-0000-0000-00005C160000}"/>
    <cellStyle name="Normal 4 6 3 2 3 3 2" xfId="14050" xr:uid="{99055503-C8C0-4294-86F1-8B37564F5254}"/>
    <cellStyle name="Normal 4 6 3 2 3 3 3" xfId="22497" xr:uid="{3E449CE1-9D14-426C-9520-F2996F18099B}"/>
    <cellStyle name="Normal 4 6 3 2 3 3 4" xfId="30944" xr:uid="{5A6447EE-AB74-4729-8C66-9A21BF10D237}"/>
    <cellStyle name="Normal 4 6 3 2 3 4" xfId="9832" xr:uid="{589EDBFC-5D6E-4F54-832D-7A819456EDF0}"/>
    <cellStyle name="Normal 4 6 3 2 3 5" xfId="18280" xr:uid="{FE6516E5-F20B-40BE-B51C-DD5018B05A4E}"/>
    <cellStyle name="Normal 4 6 3 2 3 6" xfId="26727" xr:uid="{99ED1196-F79C-4CF8-84FF-A7E2830592D8}"/>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ACEB8778-7777-4B2F-BFD8-55D1CBEA5660}"/>
    <cellStyle name="Normal 4 6 3 2 4 2 2 3" xfId="25055" xr:uid="{5698FF5F-568D-4EAE-A40F-A388891481AF}"/>
    <cellStyle name="Normal 4 6 3 2 4 2 2 4" xfId="33502" xr:uid="{5BBF4EB6-B361-4544-B05E-51ADC6259830}"/>
    <cellStyle name="Normal 4 6 3 2 4 2 3" xfId="12390" xr:uid="{7A7B4BDF-2E46-4401-B552-690F75C0B563}"/>
    <cellStyle name="Normal 4 6 3 2 4 2 4" xfId="20838" xr:uid="{3D9DB9D4-4D72-4355-B6D5-2F7CA46B122B}"/>
    <cellStyle name="Normal 4 6 3 2 4 2 5" xfId="29285" xr:uid="{02EC7892-F71A-4047-8B6B-F30AF55986B4}"/>
    <cellStyle name="Normal 4 6 3 2 4 3" xfId="6013" xr:uid="{00000000-0005-0000-0000-000060160000}"/>
    <cellStyle name="Normal 4 6 3 2 4 3 2" xfId="14463" xr:uid="{045030BB-1726-4DE0-813B-25674FDB7F7D}"/>
    <cellStyle name="Normal 4 6 3 2 4 3 3" xfId="22910" xr:uid="{FF782C1C-7DE2-4A9B-A67F-4911E3C251E8}"/>
    <cellStyle name="Normal 4 6 3 2 4 3 4" xfId="31357" xr:uid="{A0F960CF-88A2-45FA-AD58-1E4ABD5DD236}"/>
    <cellStyle name="Normal 4 6 3 2 4 4" xfId="10245" xr:uid="{AF7F90EF-3B39-47BC-84E7-91E4DD9AF207}"/>
    <cellStyle name="Normal 4 6 3 2 4 5" xfId="18693" xr:uid="{4EC119A4-861C-4A0B-8949-4EBFA3938CBE}"/>
    <cellStyle name="Normal 4 6 3 2 4 6" xfId="27140" xr:uid="{BC552390-199E-4FAB-99D6-26E8B671A1F6}"/>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D1C677EE-B464-489E-A338-9CF7E5387C59}"/>
    <cellStyle name="Normal 4 6 3 2 5 2 2 3" xfId="25468" xr:uid="{1858ADEE-A1D8-45C1-898E-0BF03C2250A0}"/>
    <cellStyle name="Normal 4 6 3 2 5 2 2 4" xfId="33915" xr:uid="{66C16C64-C315-49DD-B9A1-6B1C5EC41716}"/>
    <cellStyle name="Normal 4 6 3 2 5 2 3" xfId="12803" xr:uid="{4DA42840-FCDD-48E6-8BB4-966D2D98EE08}"/>
    <cellStyle name="Normal 4 6 3 2 5 2 4" xfId="21251" xr:uid="{D6B8B9AA-E141-42F6-9444-1150280F4D90}"/>
    <cellStyle name="Normal 4 6 3 2 5 2 5" xfId="29698" xr:uid="{A6ACC05D-1DBC-4CF0-8339-D175D049055E}"/>
    <cellStyle name="Normal 4 6 3 2 5 3" xfId="6426" xr:uid="{00000000-0005-0000-0000-000064160000}"/>
    <cellStyle name="Normal 4 6 3 2 5 3 2" xfId="14876" xr:uid="{086BD22D-3553-4658-9ECA-EBFF24374813}"/>
    <cellStyle name="Normal 4 6 3 2 5 3 3" xfId="23323" xr:uid="{7821B727-178E-4756-819E-C7226E5B5DBD}"/>
    <cellStyle name="Normal 4 6 3 2 5 3 4" xfId="31770" xr:uid="{CA5D067B-9FC9-4E6F-AB92-0A8574656BFE}"/>
    <cellStyle name="Normal 4 6 3 2 5 4" xfId="10658" xr:uid="{9F19C9E4-23BD-4606-BD4A-0F540DD698B5}"/>
    <cellStyle name="Normal 4 6 3 2 5 5" xfId="19106" xr:uid="{2822F0A4-70F4-4C98-B93A-11C9CE1D8CC1}"/>
    <cellStyle name="Normal 4 6 3 2 5 6" xfId="27553" xr:uid="{94BCB9A5-D2F1-4F8E-AD15-D1BBB0FBFD8E}"/>
    <cellStyle name="Normal 4 6 3 2 6" xfId="2556" xr:uid="{00000000-0005-0000-0000-000065160000}"/>
    <cellStyle name="Normal 4 6 3 2 6 2" xfId="6839" xr:uid="{00000000-0005-0000-0000-000066160000}"/>
    <cellStyle name="Normal 4 6 3 2 6 2 2" xfId="15289" xr:uid="{0E180961-A535-4836-B32A-5E5A1B39E711}"/>
    <cellStyle name="Normal 4 6 3 2 6 2 3" xfId="23736" xr:uid="{15D37737-C0AD-43B6-8F6E-A58E2AD1EEA6}"/>
    <cellStyle name="Normal 4 6 3 2 6 2 4" xfId="32183" xr:uid="{A0D6036C-F1B4-45B6-931D-1DA9405E6E79}"/>
    <cellStyle name="Normal 4 6 3 2 6 3" xfId="11071" xr:uid="{7CA133AF-6EBD-4573-8FD1-2B446D0E3AA4}"/>
    <cellStyle name="Normal 4 6 3 2 6 4" xfId="19519" xr:uid="{C54BDA24-96A0-4E88-BCA4-4097BEC80157}"/>
    <cellStyle name="Normal 4 6 3 2 6 5" xfId="27966" xr:uid="{6E72E9E6-0D90-412B-94BA-E81FE55F24D5}"/>
    <cellStyle name="Normal 4 6 3 2 7" xfId="4774" xr:uid="{00000000-0005-0000-0000-000067160000}"/>
    <cellStyle name="Normal 4 6 3 2 7 2" xfId="13224" xr:uid="{4F0DFCFD-F6DA-4D76-A7AF-D67DE582DE85}"/>
    <cellStyle name="Normal 4 6 3 2 7 3" xfId="21671" xr:uid="{57C7F8D2-9E54-4A70-AFAD-57D31B9582F2}"/>
    <cellStyle name="Normal 4 6 3 2 7 4" xfId="30118" xr:uid="{377A844F-E24B-4361-A9B9-3468AD845159}"/>
    <cellStyle name="Normal 4 6 3 2 8" xfId="9006" xr:uid="{5D0DF621-C341-46B1-85B2-7B8255BC8D49}"/>
    <cellStyle name="Normal 4 6 3 2 9" xfId="17454" xr:uid="{C14549DB-C3EE-49D6-91C5-2AA2F262D757}"/>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41211CA4-D043-47F8-A988-EC98A3F8F76E}"/>
    <cellStyle name="Normal 4 6 3 3 2 2 3" xfId="24228" xr:uid="{DBAE44C6-3CE0-462C-9227-343331B7391A}"/>
    <cellStyle name="Normal 4 6 3 3 2 2 4" xfId="32675" xr:uid="{E1E55D7D-9D00-4190-87B8-41A5D496F451}"/>
    <cellStyle name="Normal 4 6 3 3 2 3" xfId="11563" xr:uid="{3230ACC3-D166-4414-8B5A-AEE3C77A01B6}"/>
    <cellStyle name="Normal 4 6 3 3 2 4" xfId="20011" xr:uid="{A434C24F-0E53-4563-88B6-FE42E378DF28}"/>
    <cellStyle name="Normal 4 6 3 3 2 5" xfId="28458" xr:uid="{316FEF2B-4912-4F84-8F5B-B6DEED6D0257}"/>
    <cellStyle name="Normal 4 6 3 3 3" xfId="5186" xr:uid="{00000000-0005-0000-0000-00006B160000}"/>
    <cellStyle name="Normal 4 6 3 3 3 2" xfId="13636" xr:uid="{667A54BF-EF2C-4831-A68C-28C978257560}"/>
    <cellStyle name="Normal 4 6 3 3 3 3" xfId="22083" xr:uid="{963B03DF-051C-43E9-BD4B-C52E6D37DB1A}"/>
    <cellStyle name="Normal 4 6 3 3 3 4" xfId="30530" xr:uid="{84172BE8-380E-4BA4-B6C6-00F32DF309D8}"/>
    <cellStyle name="Normal 4 6 3 3 4" xfId="9418" xr:uid="{E94D1468-0F78-427D-9CD0-8B28D8714F86}"/>
    <cellStyle name="Normal 4 6 3 3 5" xfId="17866" xr:uid="{C0F5F5EE-2CAA-423B-A039-90ABAD97A356}"/>
    <cellStyle name="Normal 4 6 3 3 6" xfId="26313" xr:uid="{74B3B22E-8704-44F3-AC27-BC5C86984ACE}"/>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655F2A1D-1086-4542-BA91-33EDF8C95292}"/>
    <cellStyle name="Normal 4 6 3 4 2 2 3" xfId="24641" xr:uid="{1EBF6E98-603B-451A-AB29-ADAB41A43ED1}"/>
    <cellStyle name="Normal 4 6 3 4 2 2 4" xfId="33088" xr:uid="{AF4CE91F-23BB-45A7-89B0-15639963E3B2}"/>
    <cellStyle name="Normal 4 6 3 4 2 3" xfId="11976" xr:uid="{64E83EED-EE5E-4AD3-B08F-30E19D0C9165}"/>
    <cellStyle name="Normal 4 6 3 4 2 4" xfId="20424" xr:uid="{A4DDCBFE-EF65-4ACE-AD71-2BC1E527B1B4}"/>
    <cellStyle name="Normal 4 6 3 4 2 5" xfId="28871" xr:uid="{F8E76CE0-2838-4155-AE3F-DF2B52362732}"/>
    <cellStyle name="Normal 4 6 3 4 3" xfId="5599" xr:uid="{00000000-0005-0000-0000-00006F160000}"/>
    <cellStyle name="Normal 4 6 3 4 3 2" xfId="14049" xr:uid="{FEF4E7E2-30D0-4ACF-917A-D7D857870B0C}"/>
    <cellStyle name="Normal 4 6 3 4 3 3" xfId="22496" xr:uid="{310B0D86-2894-4AB2-B9A3-EBEE5116FB25}"/>
    <cellStyle name="Normal 4 6 3 4 3 4" xfId="30943" xr:uid="{368CA676-1DEA-4772-B072-9B572DBC4D76}"/>
    <cellStyle name="Normal 4 6 3 4 4" xfId="9831" xr:uid="{1FB61667-FDBC-4ED8-93F6-C13C19ABA7DC}"/>
    <cellStyle name="Normal 4 6 3 4 5" xfId="18279" xr:uid="{30C645A0-D4F6-439E-9240-00F987B52D57}"/>
    <cellStyle name="Normal 4 6 3 4 6" xfId="26726" xr:uid="{71052CE4-34A6-45C1-A39B-1875CDD7FBCE}"/>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20443640-545A-4AF0-901C-98DC0E30D81B}"/>
    <cellStyle name="Normal 4 6 3 5 2 2 3" xfId="25054" xr:uid="{F135A3E6-60AE-4903-A9E7-1170C17C1E07}"/>
    <cellStyle name="Normal 4 6 3 5 2 2 4" xfId="33501" xr:uid="{D5EAD2B1-2635-43AC-8F43-3F7670EDF890}"/>
    <cellStyle name="Normal 4 6 3 5 2 3" xfId="12389" xr:uid="{EA54ED10-6D1C-423D-AF1A-8BD4D8A71C3F}"/>
    <cellStyle name="Normal 4 6 3 5 2 4" xfId="20837" xr:uid="{7462CB40-FEBE-4435-A697-497CC1755E69}"/>
    <cellStyle name="Normal 4 6 3 5 2 5" xfId="29284" xr:uid="{EB0ED777-2550-426D-9CF1-816EF653EA73}"/>
    <cellStyle name="Normal 4 6 3 5 3" xfId="6012" xr:uid="{00000000-0005-0000-0000-000073160000}"/>
    <cellStyle name="Normal 4 6 3 5 3 2" xfId="14462" xr:uid="{F627CAAA-1360-486D-B8D8-C2C0435ABF83}"/>
    <cellStyle name="Normal 4 6 3 5 3 3" xfId="22909" xr:uid="{660C5F65-A2BF-4892-A899-31CEDBEFBDA9}"/>
    <cellStyle name="Normal 4 6 3 5 3 4" xfId="31356" xr:uid="{CCB409D0-FA0E-4856-9170-F7719BA6259F}"/>
    <cellStyle name="Normal 4 6 3 5 4" xfId="10244" xr:uid="{4A7E92DC-5170-4DDF-A6BE-20B3D9765D54}"/>
    <cellStyle name="Normal 4 6 3 5 5" xfId="18692" xr:uid="{9CB9C14F-6E62-49B6-A599-62633BB4CE24}"/>
    <cellStyle name="Normal 4 6 3 5 6" xfId="27139" xr:uid="{CDF41D21-F7DE-426D-B7EF-16A5AD446589}"/>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50F3685C-83B9-407A-BA31-0A9193360AAF}"/>
    <cellStyle name="Normal 4 6 3 6 2 2 3" xfId="25467" xr:uid="{2AC3A911-C7F2-4738-A577-CB7605A951B7}"/>
    <cellStyle name="Normal 4 6 3 6 2 2 4" xfId="33914" xr:uid="{04F12625-4939-420E-B89B-44E5542304BE}"/>
    <cellStyle name="Normal 4 6 3 6 2 3" xfId="12802" xr:uid="{2C936B94-3510-44B2-AB41-ABFBB9F5B467}"/>
    <cellStyle name="Normal 4 6 3 6 2 4" xfId="21250" xr:uid="{2CFCCA57-D3C1-4BE3-BB45-ACE7A97672FD}"/>
    <cellStyle name="Normal 4 6 3 6 2 5" xfId="29697" xr:uid="{EDE37315-8F8C-466C-ABCB-57F5074D0C75}"/>
    <cellStyle name="Normal 4 6 3 6 3" xfId="6425" xr:uid="{00000000-0005-0000-0000-000077160000}"/>
    <cellStyle name="Normal 4 6 3 6 3 2" xfId="14875" xr:uid="{E19D2C17-A4D6-430C-9AA5-530778AD50CC}"/>
    <cellStyle name="Normal 4 6 3 6 3 3" xfId="23322" xr:uid="{9E553581-C8C5-458B-8C3D-D0FCAC0239B1}"/>
    <cellStyle name="Normal 4 6 3 6 3 4" xfId="31769" xr:uid="{E06F21F5-7403-4355-978F-37282DD79792}"/>
    <cellStyle name="Normal 4 6 3 6 4" xfId="10657" xr:uid="{F123E2EB-2DF5-4978-9FEE-A29EF2987DA4}"/>
    <cellStyle name="Normal 4 6 3 6 5" xfId="19105" xr:uid="{76F31C28-A76B-4150-BCF9-3F3E93620E3C}"/>
    <cellStyle name="Normal 4 6 3 6 6" xfId="27552" xr:uid="{CF430FEE-BCD5-4A26-8349-41EDD6859195}"/>
    <cellStyle name="Normal 4 6 3 7" xfId="2555" xr:uid="{00000000-0005-0000-0000-000078160000}"/>
    <cellStyle name="Normal 4 6 3 7 2" xfId="6838" xr:uid="{00000000-0005-0000-0000-000079160000}"/>
    <cellStyle name="Normal 4 6 3 7 2 2" xfId="15288" xr:uid="{7EC47F7A-983D-4874-9193-104D3B6341AF}"/>
    <cellStyle name="Normal 4 6 3 7 2 3" xfId="23735" xr:uid="{4125E7F3-D6BA-46F5-90FB-CF581FB7FC9B}"/>
    <cellStyle name="Normal 4 6 3 7 2 4" xfId="32182" xr:uid="{46ADA51E-19C0-4D7C-9E17-5DC3C2D9D445}"/>
    <cellStyle name="Normal 4 6 3 7 3" xfId="11070" xr:uid="{48598C4C-DFA4-45F2-955C-FB5B8512C68D}"/>
    <cellStyle name="Normal 4 6 3 7 4" xfId="19518" xr:uid="{D3D1E05E-87FC-4549-9E23-381EBB0241A0}"/>
    <cellStyle name="Normal 4 6 3 7 5" xfId="27965" xr:uid="{2D69987F-6F1C-4D16-8059-1E6F948C9E0E}"/>
    <cellStyle name="Normal 4 6 3 8" xfId="4773" xr:uid="{00000000-0005-0000-0000-00007A160000}"/>
    <cellStyle name="Normal 4 6 3 8 2" xfId="13223" xr:uid="{9E997302-A694-4CED-9778-3847455AE5B9}"/>
    <cellStyle name="Normal 4 6 3 8 3" xfId="21670" xr:uid="{33A5E4B8-31ED-4933-B609-EB36B8B2FE44}"/>
    <cellStyle name="Normal 4 6 3 8 4" xfId="30117" xr:uid="{15237F2C-1BF2-411D-9785-68DF458AFF46}"/>
    <cellStyle name="Normal 4 6 3 9" xfId="9005" xr:uid="{51F06703-6038-4870-9DA3-DBA8A2F46DB4}"/>
    <cellStyle name="Normal 4 6 4" xfId="402" xr:uid="{00000000-0005-0000-0000-00007B160000}"/>
    <cellStyle name="Normal 4 6 4 10" xfId="25902" xr:uid="{0ACD0911-DDC9-4A20-964E-A0E01EF2B01C}"/>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3816E361-A2BD-453E-BFF8-02F9FCE403D5}"/>
    <cellStyle name="Normal 4 6 4 2 2 2 3" xfId="24230" xr:uid="{27A0D511-DD58-46CD-9091-FC4E2A209388}"/>
    <cellStyle name="Normal 4 6 4 2 2 2 4" xfId="32677" xr:uid="{AECE3AE2-EFA3-4471-A8D9-D84E83049304}"/>
    <cellStyle name="Normal 4 6 4 2 2 3" xfId="11565" xr:uid="{CE2FCCD4-AD75-45D3-9A70-E5062A28DEC7}"/>
    <cellStyle name="Normal 4 6 4 2 2 4" xfId="20013" xr:uid="{1519217F-32E5-4C01-A150-7C7276329D73}"/>
    <cellStyle name="Normal 4 6 4 2 2 5" xfId="28460" xr:uid="{CA9A9A18-6D88-4104-BE16-B5CFF5C9A293}"/>
    <cellStyle name="Normal 4 6 4 2 3" xfId="5188" xr:uid="{00000000-0005-0000-0000-00007F160000}"/>
    <cellStyle name="Normal 4 6 4 2 3 2" xfId="13638" xr:uid="{F8EE42DD-7820-48C0-83AB-2DAB8D3D3FA9}"/>
    <cellStyle name="Normal 4 6 4 2 3 3" xfId="22085" xr:uid="{02CA7FA1-C6F7-4177-80AF-BE21D7DB13DE}"/>
    <cellStyle name="Normal 4 6 4 2 3 4" xfId="30532" xr:uid="{96342B48-B6E7-4FDC-9BD5-C5E7B1239F56}"/>
    <cellStyle name="Normal 4 6 4 2 4" xfId="9420" xr:uid="{9E711D7B-772B-42D1-B78A-60B429C1C6BC}"/>
    <cellStyle name="Normal 4 6 4 2 5" xfId="17868" xr:uid="{D5B377E3-EC00-4E48-9557-1AE651976EC4}"/>
    <cellStyle name="Normal 4 6 4 2 6" xfId="26315" xr:uid="{7DADC69E-0A76-46C8-BEEE-E796B712910C}"/>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9688C501-B283-4185-8F6D-8F8BB7E3BE95}"/>
    <cellStyle name="Normal 4 6 4 3 2 2 3" xfId="24643" xr:uid="{59BBE54E-197A-4943-ACA7-DCD3B334FB6A}"/>
    <cellStyle name="Normal 4 6 4 3 2 2 4" xfId="33090" xr:uid="{A23FB67C-2F7D-4122-9CAD-C3FCFADA37AA}"/>
    <cellStyle name="Normal 4 6 4 3 2 3" xfId="11978" xr:uid="{4875EBCD-AE4C-4B9D-ADD8-697135CDC8D8}"/>
    <cellStyle name="Normal 4 6 4 3 2 4" xfId="20426" xr:uid="{FEB31B65-9711-4EB7-A2E4-C8302D0FA32A}"/>
    <cellStyle name="Normal 4 6 4 3 2 5" xfId="28873" xr:uid="{6EFEFB74-0987-4B02-8FAA-EE728AC78095}"/>
    <cellStyle name="Normal 4 6 4 3 3" xfId="5601" xr:uid="{00000000-0005-0000-0000-000083160000}"/>
    <cellStyle name="Normal 4 6 4 3 3 2" xfId="14051" xr:uid="{3F370E4E-196F-4B67-9872-637B7A6BEAA2}"/>
    <cellStyle name="Normal 4 6 4 3 3 3" xfId="22498" xr:uid="{2EF26034-400C-46DC-85A2-A37FF694AA5E}"/>
    <cellStyle name="Normal 4 6 4 3 3 4" xfId="30945" xr:uid="{D35BF7B9-6D23-4334-9575-0E977203F40F}"/>
    <cellStyle name="Normal 4 6 4 3 4" xfId="9833" xr:uid="{BEF109A2-B27E-425E-A398-40E2BCA86C72}"/>
    <cellStyle name="Normal 4 6 4 3 5" xfId="18281" xr:uid="{37E5B27D-B6B8-41B9-AA15-95AE0CE43CE4}"/>
    <cellStyle name="Normal 4 6 4 3 6" xfId="26728" xr:uid="{D796BA05-76AA-4232-8FB8-0EFB4D23B5A3}"/>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877CC3DE-C393-462D-A73E-E0ECD2A23763}"/>
    <cellStyle name="Normal 4 6 4 4 2 2 3" xfId="25056" xr:uid="{40BA99EA-F41F-4647-A1B8-F83DCDD40B13}"/>
    <cellStyle name="Normal 4 6 4 4 2 2 4" xfId="33503" xr:uid="{18F55A92-0F04-4B18-934C-B7043D2AB46B}"/>
    <cellStyle name="Normal 4 6 4 4 2 3" xfId="12391" xr:uid="{393C5674-6552-48C0-8515-556A25001371}"/>
    <cellStyle name="Normal 4 6 4 4 2 4" xfId="20839" xr:uid="{324B8598-05CE-4ED9-8B64-3B2FD02B3BB9}"/>
    <cellStyle name="Normal 4 6 4 4 2 5" xfId="29286" xr:uid="{680C659F-48A0-4610-8C95-014757A465EE}"/>
    <cellStyle name="Normal 4 6 4 4 3" xfId="6014" xr:uid="{00000000-0005-0000-0000-000087160000}"/>
    <cellStyle name="Normal 4 6 4 4 3 2" xfId="14464" xr:uid="{220465B6-C1FD-448E-8AF6-1BC14824E4EF}"/>
    <cellStyle name="Normal 4 6 4 4 3 3" xfId="22911" xr:uid="{548F52EF-D848-497F-AB39-3BDDD474A867}"/>
    <cellStyle name="Normal 4 6 4 4 3 4" xfId="31358" xr:uid="{BB5DDDD9-568A-4A68-A8BE-C3A3D9BD8373}"/>
    <cellStyle name="Normal 4 6 4 4 4" xfId="10246" xr:uid="{39E45CDF-B5A7-4472-AE27-3A9A8B25274A}"/>
    <cellStyle name="Normal 4 6 4 4 5" xfId="18694" xr:uid="{389CA17F-F0FB-4998-BE41-41598DED3411}"/>
    <cellStyle name="Normal 4 6 4 4 6" xfId="27141" xr:uid="{070BD9D1-6FC8-4E40-921D-BC735E3DF768}"/>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1CA7CE40-D958-4594-A028-9531878AF659}"/>
    <cellStyle name="Normal 4 6 4 5 2 2 3" xfId="25469" xr:uid="{38726FBB-BD6D-4056-BB3E-58BCE5CC8353}"/>
    <cellStyle name="Normal 4 6 4 5 2 2 4" xfId="33916" xr:uid="{CFE7706F-A9FB-4100-A915-072E906B1EC4}"/>
    <cellStyle name="Normal 4 6 4 5 2 3" xfId="12804" xr:uid="{0A078CD6-09F0-42CF-AD4A-58B22E39C48D}"/>
    <cellStyle name="Normal 4 6 4 5 2 4" xfId="21252" xr:uid="{E3F84791-7DEC-431C-A02E-61EEC5D2CD2F}"/>
    <cellStyle name="Normal 4 6 4 5 2 5" xfId="29699" xr:uid="{A3707656-0B8B-47EA-B79D-30BDBDF6443C}"/>
    <cellStyle name="Normal 4 6 4 5 3" xfId="6427" xr:uid="{00000000-0005-0000-0000-00008B160000}"/>
    <cellStyle name="Normal 4 6 4 5 3 2" xfId="14877" xr:uid="{F3EC67A0-929F-4475-B038-627C56A7AE60}"/>
    <cellStyle name="Normal 4 6 4 5 3 3" xfId="23324" xr:uid="{FF434CDF-C165-47EB-BDF9-0DF5F740ABFA}"/>
    <cellStyle name="Normal 4 6 4 5 3 4" xfId="31771" xr:uid="{D521EC66-7163-4FA4-BC5A-B5CBC741FF46}"/>
    <cellStyle name="Normal 4 6 4 5 4" xfId="10659" xr:uid="{11B094B2-70F7-4845-B80D-C2001357078E}"/>
    <cellStyle name="Normal 4 6 4 5 5" xfId="19107" xr:uid="{647038C3-10EF-474B-97CE-A4F690C96B0D}"/>
    <cellStyle name="Normal 4 6 4 5 6" xfId="27554" xr:uid="{035235B0-6EB6-440E-8616-1C47784B526B}"/>
    <cellStyle name="Normal 4 6 4 6" xfId="2557" xr:uid="{00000000-0005-0000-0000-00008C160000}"/>
    <cellStyle name="Normal 4 6 4 6 2" xfId="6840" xr:uid="{00000000-0005-0000-0000-00008D160000}"/>
    <cellStyle name="Normal 4 6 4 6 2 2" xfId="15290" xr:uid="{6661F027-5F5C-49E9-9316-E5AF864AA181}"/>
    <cellStyle name="Normal 4 6 4 6 2 3" xfId="23737" xr:uid="{FFA3E473-54F1-48C5-A3DF-8B0D5FD0D180}"/>
    <cellStyle name="Normal 4 6 4 6 2 4" xfId="32184" xr:uid="{857436E0-8365-489D-9E8E-2E492C4BE53E}"/>
    <cellStyle name="Normal 4 6 4 6 3" xfId="11072" xr:uid="{69B26B8C-FE2B-47F1-AE1A-58135EB81962}"/>
    <cellStyle name="Normal 4 6 4 6 4" xfId="19520" xr:uid="{2F8D8092-B019-4C39-87D4-A260F6DB9FCF}"/>
    <cellStyle name="Normal 4 6 4 6 5" xfId="27967" xr:uid="{00D9573F-4FE8-4C9D-A7AF-8B07EB554EBE}"/>
    <cellStyle name="Normal 4 6 4 7" xfId="4775" xr:uid="{00000000-0005-0000-0000-00008E160000}"/>
    <cellStyle name="Normal 4 6 4 7 2" xfId="13225" xr:uid="{59E5997E-A3F2-4B3E-99DA-AE61553FD35C}"/>
    <cellStyle name="Normal 4 6 4 7 3" xfId="21672" xr:uid="{2EE9FB1B-ABA5-42BF-95DF-DAFFA4B62653}"/>
    <cellStyle name="Normal 4 6 4 7 4" xfId="30119" xr:uid="{C31A7C5E-36A7-4116-A689-A4867BA0860F}"/>
    <cellStyle name="Normal 4 6 4 8" xfId="9007" xr:uid="{0C91022C-8CF7-4BB5-903E-74A6EF185462}"/>
    <cellStyle name="Normal 4 6 4 9" xfId="17455" xr:uid="{63C23947-D525-4156-8A45-18BA66027814}"/>
    <cellStyle name="Normal 4 6 5" xfId="869" xr:uid="{00000000-0005-0000-0000-00008F160000}"/>
    <cellStyle name="Normal 4 6 5 2" xfId="3104" xr:uid="{00000000-0005-0000-0000-000090160000}"/>
    <cellStyle name="Normal 4 6 5 2 2" xfId="7326" xr:uid="{00000000-0005-0000-0000-000091160000}"/>
    <cellStyle name="Normal 4 6 5 2 2 2" xfId="15776" xr:uid="{269C4C3A-83EC-483B-B1E7-ECEDB9DD2D42}"/>
    <cellStyle name="Normal 4 6 5 2 2 3" xfId="24223" xr:uid="{9D8A0B69-BDA2-433D-A0E6-7AA33FC296E3}"/>
    <cellStyle name="Normal 4 6 5 2 2 4" xfId="32670" xr:uid="{C5FB5804-EF83-41D9-AB8A-8CBC92629C55}"/>
    <cellStyle name="Normal 4 6 5 2 3" xfId="11558" xr:uid="{18B3F7A9-2069-4CF9-9768-398382C2C775}"/>
    <cellStyle name="Normal 4 6 5 2 4" xfId="20006" xr:uid="{B66E03BA-C69F-4EC3-A994-D8807B4A8FDE}"/>
    <cellStyle name="Normal 4 6 5 2 5" xfId="28453" xr:uid="{C63915F4-1336-4F92-9937-A71868D78BB7}"/>
    <cellStyle name="Normal 4 6 5 3" xfId="5181" xr:uid="{00000000-0005-0000-0000-000092160000}"/>
    <cellStyle name="Normal 4 6 5 3 2" xfId="13631" xr:uid="{4916BFBF-D10B-4ED7-9F89-949F8A69CAD7}"/>
    <cellStyle name="Normal 4 6 5 3 3" xfId="22078" xr:uid="{D566EA37-DCFD-4D55-8933-6342F7116B3A}"/>
    <cellStyle name="Normal 4 6 5 3 4" xfId="30525" xr:uid="{036B8285-6911-4ACF-9E0B-D6289399CFD7}"/>
    <cellStyle name="Normal 4 6 5 4" xfId="9413" xr:uid="{A2565A08-0E8B-4C32-9D69-6E06A5D375B3}"/>
    <cellStyle name="Normal 4 6 5 5" xfId="17861" xr:uid="{7E29777B-ABB2-4689-A391-48BEB7A46B04}"/>
    <cellStyle name="Normal 4 6 5 6" xfId="26308" xr:uid="{1B790AEC-4D83-4054-856F-E62FC905FEEC}"/>
    <cellStyle name="Normal 4 6 6" xfId="1287" xr:uid="{00000000-0005-0000-0000-000093160000}"/>
    <cellStyle name="Normal 4 6 6 2" xfId="3517" xr:uid="{00000000-0005-0000-0000-000094160000}"/>
    <cellStyle name="Normal 4 6 6 2 2" xfId="7739" xr:uid="{00000000-0005-0000-0000-000095160000}"/>
    <cellStyle name="Normal 4 6 6 2 2 2" xfId="16189" xr:uid="{2F2BEA95-C498-496C-9C3E-E66B30A49B7F}"/>
    <cellStyle name="Normal 4 6 6 2 2 3" xfId="24636" xr:uid="{CE89BEA1-BF26-4E97-9368-4E33985C11B8}"/>
    <cellStyle name="Normal 4 6 6 2 2 4" xfId="33083" xr:uid="{BE62EB01-A157-4D4A-98E7-D935A5AB1C77}"/>
    <cellStyle name="Normal 4 6 6 2 3" xfId="11971" xr:uid="{D92EC8E7-5AAF-44C9-95F0-5C32742C23D0}"/>
    <cellStyle name="Normal 4 6 6 2 4" xfId="20419" xr:uid="{1A961B11-295A-4575-BA0E-EB7A3C1252CE}"/>
    <cellStyle name="Normal 4 6 6 2 5" xfId="28866" xr:uid="{82DA44D3-0D74-4E49-A58A-AA656BCA311C}"/>
    <cellStyle name="Normal 4 6 6 3" xfId="5594" xr:uid="{00000000-0005-0000-0000-000096160000}"/>
    <cellStyle name="Normal 4 6 6 3 2" xfId="14044" xr:uid="{41C55B93-1BCF-4D99-9616-EAA796D0EA42}"/>
    <cellStyle name="Normal 4 6 6 3 3" xfId="22491" xr:uid="{6072FC14-2225-4C65-AAA2-023E0EDDEC96}"/>
    <cellStyle name="Normal 4 6 6 3 4" xfId="30938" xr:uid="{F7D9BD56-D074-4CB0-B194-D62F271EA658}"/>
    <cellStyle name="Normal 4 6 6 4" xfId="9826" xr:uid="{5A03CAE3-4CB2-4FC6-99FA-B6D4151A4692}"/>
    <cellStyle name="Normal 4 6 6 5" xfId="18274" xr:uid="{3AF27563-4F96-48D2-8CF1-95CF399EC548}"/>
    <cellStyle name="Normal 4 6 6 6" xfId="26721" xr:uid="{BDC5709E-4E20-4568-AEEF-67512FBC3E34}"/>
    <cellStyle name="Normal 4 6 7" xfId="1700" xr:uid="{00000000-0005-0000-0000-000097160000}"/>
    <cellStyle name="Normal 4 6 7 2" xfId="3930" xr:uid="{00000000-0005-0000-0000-000098160000}"/>
    <cellStyle name="Normal 4 6 7 2 2" xfId="8152" xr:uid="{00000000-0005-0000-0000-000099160000}"/>
    <cellStyle name="Normal 4 6 7 2 2 2" xfId="16602" xr:uid="{389EC97C-BCD7-41A8-8AFA-8956CF06FE4A}"/>
    <cellStyle name="Normal 4 6 7 2 2 3" xfId="25049" xr:uid="{97A42CAF-DC47-49DF-A1CE-589AE8FC3790}"/>
    <cellStyle name="Normal 4 6 7 2 2 4" xfId="33496" xr:uid="{85AC68F9-96C9-499D-9F86-94673EE26B49}"/>
    <cellStyle name="Normal 4 6 7 2 3" xfId="12384" xr:uid="{D203C83A-41D7-45DC-A014-CB8F31C46D45}"/>
    <cellStyle name="Normal 4 6 7 2 4" xfId="20832" xr:uid="{C9FAF488-A4E2-4858-ABA9-7DE21E29ACA9}"/>
    <cellStyle name="Normal 4 6 7 2 5" xfId="29279" xr:uid="{2B0D7848-8E6F-4CF2-BC40-DD847B1C8A29}"/>
    <cellStyle name="Normal 4 6 7 3" xfId="6007" xr:uid="{00000000-0005-0000-0000-00009A160000}"/>
    <cellStyle name="Normal 4 6 7 3 2" xfId="14457" xr:uid="{299B8438-6DD4-41BC-9036-A9C846944D41}"/>
    <cellStyle name="Normal 4 6 7 3 3" xfId="22904" xr:uid="{41BBAC8D-216C-4179-9C58-B2DC66432629}"/>
    <cellStyle name="Normal 4 6 7 3 4" xfId="31351" xr:uid="{688EC360-EA1D-43B5-B12A-5D6E9E907932}"/>
    <cellStyle name="Normal 4 6 7 4" xfId="10239" xr:uid="{A9CA3F19-A310-4EAB-BDE5-3A845349388D}"/>
    <cellStyle name="Normal 4 6 7 5" xfId="18687" xr:uid="{8521AC5C-4FE0-41D1-9003-BFAF639651E5}"/>
    <cellStyle name="Normal 4 6 7 6" xfId="27134" xr:uid="{BF2BEB12-12C9-424A-8E8E-69A411773FF0}"/>
    <cellStyle name="Normal 4 6 8" xfId="2114" xr:uid="{00000000-0005-0000-0000-00009B160000}"/>
    <cellStyle name="Normal 4 6 8 2" xfId="4343" xr:uid="{00000000-0005-0000-0000-00009C160000}"/>
    <cellStyle name="Normal 4 6 8 2 2" xfId="8565" xr:uid="{00000000-0005-0000-0000-00009D160000}"/>
    <cellStyle name="Normal 4 6 8 2 2 2" xfId="17015" xr:uid="{A2676FBB-9C7A-4F79-AB47-897E90AF34C0}"/>
    <cellStyle name="Normal 4 6 8 2 2 3" xfId="25462" xr:uid="{38EADC8B-CB58-4B7C-93D4-D659F32A097D}"/>
    <cellStyle name="Normal 4 6 8 2 2 4" xfId="33909" xr:uid="{F22CB4C1-C815-4C70-979A-54368536CCCA}"/>
    <cellStyle name="Normal 4 6 8 2 3" xfId="12797" xr:uid="{4DCEC1D7-6A20-48A6-A94F-AE7E0D2E6B33}"/>
    <cellStyle name="Normal 4 6 8 2 4" xfId="21245" xr:uid="{4BE0024D-F99C-4802-8206-03E0BA584E4C}"/>
    <cellStyle name="Normal 4 6 8 2 5" xfId="29692" xr:uid="{D66D8A5D-BF72-413D-8735-11364D508D28}"/>
    <cellStyle name="Normal 4 6 8 3" xfId="6420" xr:uid="{00000000-0005-0000-0000-00009E160000}"/>
    <cellStyle name="Normal 4 6 8 3 2" xfId="14870" xr:uid="{CB14D0B3-9733-4330-A2B9-62E3189921BD}"/>
    <cellStyle name="Normal 4 6 8 3 3" xfId="23317" xr:uid="{ABEA37CE-CA95-4BD5-9C15-8E910F9E8F10}"/>
    <cellStyle name="Normal 4 6 8 3 4" xfId="31764" xr:uid="{3F89CDED-5D5F-4C96-8467-CE5DD191D266}"/>
    <cellStyle name="Normal 4 6 8 4" xfId="10652" xr:uid="{8C5BFEE2-8196-45AB-A693-D6953D9C4067}"/>
    <cellStyle name="Normal 4 6 8 5" xfId="19100" xr:uid="{5F131ECD-3CB7-4632-9010-EE740E80B6D1}"/>
    <cellStyle name="Normal 4 6 8 6" xfId="27547" xr:uid="{23C6E1B8-04DB-4CA0-B458-0D109118986F}"/>
    <cellStyle name="Normal 4 6 9" xfId="2550" xr:uid="{00000000-0005-0000-0000-00009F160000}"/>
    <cellStyle name="Normal 4 6 9 2" xfId="6833" xr:uid="{00000000-0005-0000-0000-0000A0160000}"/>
    <cellStyle name="Normal 4 6 9 2 2" xfId="15283" xr:uid="{83535079-41B0-4F16-8E1E-5545CFCF1C26}"/>
    <cellStyle name="Normal 4 6 9 2 3" xfId="23730" xr:uid="{B478A131-FA31-44C2-9EF1-DABF310C13AF}"/>
    <cellStyle name="Normal 4 6 9 2 4" xfId="32177" xr:uid="{A5090F39-0D06-49CD-AAD1-B5BFB8B92D1B}"/>
    <cellStyle name="Normal 4 6 9 3" xfId="11065" xr:uid="{8B11D986-3775-42A7-BCD1-D92EE719B11A}"/>
    <cellStyle name="Normal 4 6 9 4" xfId="19513" xr:uid="{F2146DC8-0D3B-4EBE-92C5-75B108E87CC4}"/>
    <cellStyle name="Normal 4 6 9 5" xfId="27960" xr:uid="{D50B9638-671F-4E85-9A0A-60204B39B3D0}"/>
    <cellStyle name="Normal 4 7" xfId="403" xr:uid="{00000000-0005-0000-0000-0000A1160000}"/>
    <cellStyle name="Normal 4 7 10" xfId="17456" xr:uid="{6096091F-5028-4617-BDFE-13342DC9A338}"/>
    <cellStyle name="Normal 4 7 11" xfId="25903" xr:uid="{477401CE-B2F0-44C4-AEE0-93C7C369BAF1}"/>
    <cellStyle name="Normal 4 7 2" xfId="404" xr:uid="{00000000-0005-0000-0000-0000A2160000}"/>
    <cellStyle name="Normal 4 7 2 10" xfId="25904" xr:uid="{93BD0CBB-D4A6-4CF1-8ABC-4A6D9FFB0E5E}"/>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851A27A0-B4A0-4384-A4B7-C4B84BCA5ABF}"/>
    <cellStyle name="Normal 4 7 2 2 2 2 3" xfId="24232" xr:uid="{F195AA32-69D6-4A54-B8AE-ABACD12FC4D4}"/>
    <cellStyle name="Normal 4 7 2 2 2 2 4" xfId="32679" xr:uid="{7CA54FA2-DFB8-44B4-A58C-0F8D9954F8A0}"/>
    <cellStyle name="Normal 4 7 2 2 2 3" xfId="11567" xr:uid="{E8FC1FF0-FDD3-4616-910F-2F39C2DF5855}"/>
    <cellStyle name="Normal 4 7 2 2 2 4" xfId="20015" xr:uid="{BD6D4E42-BC2D-43E5-8917-70D35DCE8DBF}"/>
    <cellStyle name="Normal 4 7 2 2 2 5" xfId="28462" xr:uid="{D3F3F21F-B2D3-4DA9-9772-727724ED5C79}"/>
    <cellStyle name="Normal 4 7 2 2 3" xfId="5190" xr:uid="{00000000-0005-0000-0000-0000A6160000}"/>
    <cellStyle name="Normal 4 7 2 2 3 2" xfId="13640" xr:uid="{C646AC26-DF08-42BB-84B2-03DB37974246}"/>
    <cellStyle name="Normal 4 7 2 2 3 3" xfId="22087" xr:uid="{25EE185A-E8D0-4DB0-8418-44AAE0FC853D}"/>
    <cellStyle name="Normal 4 7 2 2 3 4" xfId="30534" xr:uid="{576F9576-4B7E-4ACE-9981-8FDEED5923E2}"/>
    <cellStyle name="Normal 4 7 2 2 4" xfId="9422" xr:uid="{D526297C-EDD5-4EE8-AF90-12BE9800BDAE}"/>
    <cellStyle name="Normal 4 7 2 2 5" xfId="17870" xr:uid="{4B09AB49-6A9E-4924-BDB9-F2A5B22CA994}"/>
    <cellStyle name="Normal 4 7 2 2 6" xfId="26317" xr:uid="{BEC83A0B-5DE0-43BB-8F64-25320A967DFE}"/>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75CFE146-0D72-4835-9E74-A5C4A4FB8CE9}"/>
    <cellStyle name="Normal 4 7 2 3 2 2 3" xfId="24645" xr:uid="{57E119E5-9E64-4E31-B20B-7247C271C5C1}"/>
    <cellStyle name="Normal 4 7 2 3 2 2 4" xfId="33092" xr:uid="{A9C05545-256E-4080-A941-2BD50DC13894}"/>
    <cellStyle name="Normal 4 7 2 3 2 3" xfId="11980" xr:uid="{B8812855-A880-4A84-9E7C-100BEAF23221}"/>
    <cellStyle name="Normal 4 7 2 3 2 4" xfId="20428" xr:uid="{F7D7E319-92E5-45DA-9A67-225AC493DD4D}"/>
    <cellStyle name="Normal 4 7 2 3 2 5" xfId="28875" xr:uid="{A11CA3A6-53FD-4230-B0D7-2DD588652E93}"/>
    <cellStyle name="Normal 4 7 2 3 3" xfId="5603" xr:uid="{00000000-0005-0000-0000-0000AA160000}"/>
    <cellStyle name="Normal 4 7 2 3 3 2" xfId="14053" xr:uid="{F0489372-863C-4DD7-85EB-02538270B91F}"/>
    <cellStyle name="Normal 4 7 2 3 3 3" xfId="22500" xr:uid="{76EB7474-9665-4D5F-BDFC-649D46A8D9CF}"/>
    <cellStyle name="Normal 4 7 2 3 3 4" xfId="30947" xr:uid="{84D6D888-2DA2-4D30-95B4-2F867FE22BAA}"/>
    <cellStyle name="Normal 4 7 2 3 4" xfId="9835" xr:uid="{18CB6018-457F-489B-9E93-02E4861DC993}"/>
    <cellStyle name="Normal 4 7 2 3 5" xfId="18283" xr:uid="{E4F6269C-D4F7-4CAA-A493-35813AE7CB58}"/>
    <cellStyle name="Normal 4 7 2 3 6" xfId="26730" xr:uid="{F82ABCBB-5964-4515-88D9-D19239277514}"/>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34A18E04-4552-4A34-ACB5-EB253E5430BD}"/>
    <cellStyle name="Normal 4 7 2 4 2 2 3" xfId="25058" xr:uid="{37238305-FCDE-440E-8DD5-0BAB8CE43B1D}"/>
    <cellStyle name="Normal 4 7 2 4 2 2 4" xfId="33505" xr:uid="{9541F6D8-DEB9-41C0-BC08-F687559EC9D2}"/>
    <cellStyle name="Normal 4 7 2 4 2 3" xfId="12393" xr:uid="{0BB2F9E4-797E-46CC-850A-1C03861815BB}"/>
    <cellStyle name="Normal 4 7 2 4 2 4" xfId="20841" xr:uid="{621EB8C5-29DF-464B-9D80-9727E3232CE0}"/>
    <cellStyle name="Normal 4 7 2 4 2 5" xfId="29288" xr:uid="{AF806A3C-6E88-46E7-81C6-2E7D13046034}"/>
    <cellStyle name="Normal 4 7 2 4 3" xfId="6016" xr:uid="{00000000-0005-0000-0000-0000AE160000}"/>
    <cellStyle name="Normal 4 7 2 4 3 2" xfId="14466" xr:uid="{09D3AE74-9DBA-42B4-9705-E61565A6176B}"/>
    <cellStyle name="Normal 4 7 2 4 3 3" xfId="22913" xr:uid="{34B27F16-E49A-4EF9-AE7E-37597A2E6572}"/>
    <cellStyle name="Normal 4 7 2 4 3 4" xfId="31360" xr:uid="{9728001A-C39C-42F2-BCD4-46BACEAC8709}"/>
    <cellStyle name="Normal 4 7 2 4 4" xfId="10248" xr:uid="{1727987A-75A0-4A32-A30E-54DD0B8856AD}"/>
    <cellStyle name="Normal 4 7 2 4 5" xfId="18696" xr:uid="{0BDE9884-31EA-462A-A31F-7AF9A2028F69}"/>
    <cellStyle name="Normal 4 7 2 4 6" xfId="27143" xr:uid="{D58BFB8E-6BD9-4F21-9350-5E05B3A017BE}"/>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35471977-6188-4EA5-8976-BED3968982F4}"/>
    <cellStyle name="Normal 4 7 2 5 2 2 3" xfId="25471" xr:uid="{DDF1B3C4-DDD0-447E-A020-13CA1039659E}"/>
    <cellStyle name="Normal 4 7 2 5 2 2 4" xfId="33918" xr:uid="{17BD052B-9674-4AC6-83CE-8E57A7C441E4}"/>
    <cellStyle name="Normal 4 7 2 5 2 3" xfId="12806" xr:uid="{C7F97E6D-EA7B-40C5-A770-9FFE0C2403D8}"/>
    <cellStyle name="Normal 4 7 2 5 2 4" xfId="21254" xr:uid="{D5E832D6-3EE0-4688-A8B9-27052B9206C1}"/>
    <cellStyle name="Normal 4 7 2 5 2 5" xfId="29701" xr:uid="{4C4923BC-5C75-4655-A7E2-412C7EDE731D}"/>
    <cellStyle name="Normal 4 7 2 5 3" xfId="6429" xr:uid="{00000000-0005-0000-0000-0000B2160000}"/>
    <cellStyle name="Normal 4 7 2 5 3 2" xfId="14879" xr:uid="{53965EFA-D612-4C36-8680-55AB66D258D7}"/>
    <cellStyle name="Normal 4 7 2 5 3 3" xfId="23326" xr:uid="{63402073-7BD2-4E28-80A6-2013543A66BC}"/>
    <cellStyle name="Normal 4 7 2 5 3 4" xfId="31773" xr:uid="{52E195E4-4F3D-41C6-89B9-49EE0F509344}"/>
    <cellStyle name="Normal 4 7 2 5 4" xfId="10661" xr:uid="{CBA68A1E-8205-4C6F-934C-D176A0BD474B}"/>
    <cellStyle name="Normal 4 7 2 5 5" xfId="19109" xr:uid="{AF860904-E440-4C0A-87AD-C7ABB197B22D}"/>
    <cellStyle name="Normal 4 7 2 5 6" xfId="27556" xr:uid="{0AA884F5-8B6C-4D21-BBD3-6D62541E13C0}"/>
    <cellStyle name="Normal 4 7 2 6" xfId="2559" xr:uid="{00000000-0005-0000-0000-0000B3160000}"/>
    <cellStyle name="Normal 4 7 2 6 2" xfId="6842" xr:uid="{00000000-0005-0000-0000-0000B4160000}"/>
    <cellStyle name="Normal 4 7 2 6 2 2" xfId="15292" xr:uid="{E46E33C0-E1D6-485F-981D-3A20AE862B75}"/>
    <cellStyle name="Normal 4 7 2 6 2 3" xfId="23739" xr:uid="{267EEFFA-4AEC-40DD-984D-CABD6E31FF5B}"/>
    <cellStyle name="Normal 4 7 2 6 2 4" xfId="32186" xr:uid="{3B703FA2-2307-4EA9-8958-8795F338E46E}"/>
    <cellStyle name="Normal 4 7 2 6 3" xfId="11074" xr:uid="{8DE5EE9B-B0F9-4AA7-A9D5-2AC5581428AE}"/>
    <cellStyle name="Normal 4 7 2 6 4" xfId="19522" xr:uid="{A22BDF9E-44CF-4695-8900-2B930F5249C3}"/>
    <cellStyle name="Normal 4 7 2 6 5" xfId="27969" xr:uid="{ADB05540-1669-43C4-9BAE-A8D4E72F192E}"/>
    <cellStyle name="Normal 4 7 2 7" xfId="4777" xr:uid="{00000000-0005-0000-0000-0000B5160000}"/>
    <cellStyle name="Normal 4 7 2 7 2" xfId="13227" xr:uid="{B338F0EF-3803-4398-9356-660AFA1FD0D8}"/>
    <cellStyle name="Normal 4 7 2 7 3" xfId="21674" xr:uid="{DF4BD08D-3D6F-49F8-B7C6-BD677F95B4B8}"/>
    <cellStyle name="Normal 4 7 2 7 4" xfId="30121" xr:uid="{3EA75AA4-6AE0-4EC7-9DEC-5FDB83BAC39A}"/>
    <cellStyle name="Normal 4 7 2 8" xfId="9009" xr:uid="{332E0F03-4102-411E-A3C1-D8342F4C2418}"/>
    <cellStyle name="Normal 4 7 2 9" xfId="17457" xr:uid="{13B8A5C6-B288-4168-93E6-81FE7A9CD350}"/>
    <cellStyle name="Normal 4 7 3" xfId="877" xr:uid="{00000000-0005-0000-0000-0000B6160000}"/>
    <cellStyle name="Normal 4 7 3 2" xfId="3112" xr:uid="{00000000-0005-0000-0000-0000B7160000}"/>
    <cellStyle name="Normal 4 7 3 2 2" xfId="7334" xr:uid="{00000000-0005-0000-0000-0000B8160000}"/>
    <cellStyle name="Normal 4 7 3 2 2 2" xfId="15784" xr:uid="{D5242D82-D212-4EB2-AC2C-DF9FAEFC5030}"/>
    <cellStyle name="Normal 4 7 3 2 2 3" xfId="24231" xr:uid="{B02D03CE-2486-4874-BA6D-C4E3080D8A82}"/>
    <cellStyle name="Normal 4 7 3 2 2 4" xfId="32678" xr:uid="{83377C65-4ECE-4211-B5C0-AA62DFE35A73}"/>
    <cellStyle name="Normal 4 7 3 2 3" xfId="11566" xr:uid="{E94A75BF-9BB5-4870-BCA7-26186060D673}"/>
    <cellStyle name="Normal 4 7 3 2 4" xfId="20014" xr:uid="{FBCA4487-C07A-4F6E-94E5-6EA6853767D7}"/>
    <cellStyle name="Normal 4 7 3 2 5" xfId="28461" xr:uid="{1D9F770C-9AA7-4E7D-A812-1DB0651ED6AF}"/>
    <cellStyle name="Normal 4 7 3 3" xfId="5189" xr:uid="{00000000-0005-0000-0000-0000B9160000}"/>
    <cellStyle name="Normal 4 7 3 3 2" xfId="13639" xr:uid="{9678ABA8-3CDC-46A9-99EB-A442D4714791}"/>
    <cellStyle name="Normal 4 7 3 3 3" xfId="22086" xr:uid="{7737A350-EBFA-4B12-BB61-B67E7C24835F}"/>
    <cellStyle name="Normal 4 7 3 3 4" xfId="30533" xr:uid="{BA292732-C461-4A03-B4E2-C23F2324ECAB}"/>
    <cellStyle name="Normal 4 7 3 4" xfId="9421" xr:uid="{4C578406-2F1E-4189-869D-403E7A9DA700}"/>
    <cellStyle name="Normal 4 7 3 5" xfId="17869" xr:uid="{5A9433D2-1BD2-4E10-89D4-1EDA4C2E0611}"/>
    <cellStyle name="Normal 4 7 3 6" xfId="26316" xr:uid="{F342A5EC-AA9D-4D67-83B3-ED504F63AF7D}"/>
    <cellStyle name="Normal 4 7 4" xfId="1295" xr:uid="{00000000-0005-0000-0000-0000BA160000}"/>
    <cellStyle name="Normal 4 7 4 2" xfId="3525" xr:uid="{00000000-0005-0000-0000-0000BB160000}"/>
    <cellStyle name="Normal 4 7 4 2 2" xfId="7747" xr:uid="{00000000-0005-0000-0000-0000BC160000}"/>
    <cellStyle name="Normal 4 7 4 2 2 2" xfId="16197" xr:uid="{DFBF2B48-231E-46A6-A2AB-F8A3415D9644}"/>
    <cellStyle name="Normal 4 7 4 2 2 3" xfId="24644" xr:uid="{D516736F-D323-4949-AB1A-CDDD47E80F56}"/>
    <cellStyle name="Normal 4 7 4 2 2 4" xfId="33091" xr:uid="{537EAC61-07B0-4F99-B52B-76CA7BB7124C}"/>
    <cellStyle name="Normal 4 7 4 2 3" xfId="11979" xr:uid="{1931C0E1-16E8-47E1-9DD4-E76C35DB361A}"/>
    <cellStyle name="Normal 4 7 4 2 4" xfId="20427" xr:uid="{F803371E-4526-4A0F-AE65-208A2B85A364}"/>
    <cellStyle name="Normal 4 7 4 2 5" xfId="28874" xr:uid="{E862C524-1F1F-4C8A-B48F-2D44B11188A0}"/>
    <cellStyle name="Normal 4 7 4 3" xfId="5602" xr:uid="{00000000-0005-0000-0000-0000BD160000}"/>
    <cellStyle name="Normal 4 7 4 3 2" xfId="14052" xr:uid="{E579097F-6B5B-4E29-A13A-90353AE389A2}"/>
    <cellStyle name="Normal 4 7 4 3 3" xfId="22499" xr:uid="{99A53F8A-30E9-4C5D-8AFB-1072E9B73E4D}"/>
    <cellStyle name="Normal 4 7 4 3 4" xfId="30946" xr:uid="{9A08FA87-4014-4621-982B-8BB6DD90444B}"/>
    <cellStyle name="Normal 4 7 4 4" xfId="9834" xr:uid="{65F9F920-63CB-4330-AD57-43C2E722CCA2}"/>
    <cellStyle name="Normal 4 7 4 5" xfId="18282" xr:uid="{0067D9E1-B079-4045-9C6C-74235FB9BBF9}"/>
    <cellStyle name="Normal 4 7 4 6" xfId="26729" xr:uid="{E72F9A76-75AB-4288-91A6-04861F05F183}"/>
    <cellStyle name="Normal 4 7 5" xfId="1708" xr:uid="{00000000-0005-0000-0000-0000BE160000}"/>
    <cellStyle name="Normal 4 7 5 2" xfId="3938" xr:uid="{00000000-0005-0000-0000-0000BF160000}"/>
    <cellStyle name="Normal 4 7 5 2 2" xfId="8160" xr:uid="{00000000-0005-0000-0000-0000C0160000}"/>
    <cellStyle name="Normal 4 7 5 2 2 2" xfId="16610" xr:uid="{83082D13-E64C-4725-853E-F1CCCE4D62D6}"/>
    <cellStyle name="Normal 4 7 5 2 2 3" xfId="25057" xr:uid="{F4B098B8-F183-4BAB-8269-23B47479D2F3}"/>
    <cellStyle name="Normal 4 7 5 2 2 4" xfId="33504" xr:uid="{37F2ADF7-9F2E-40D0-8AA0-75F808383D3B}"/>
    <cellStyle name="Normal 4 7 5 2 3" xfId="12392" xr:uid="{EAE33FE0-E16E-4EED-BB2E-41061FD46F23}"/>
    <cellStyle name="Normal 4 7 5 2 4" xfId="20840" xr:uid="{3EC4EE02-6523-4B03-94AB-51AE3792569F}"/>
    <cellStyle name="Normal 4 7 5 2 5" xfId="29287" xr:uid="{7FD93D0D-5BF3-47FE-BE22-52DE23BF6A7F}"/>
    <cellStyle name="Normal 4 7 5 3" xfId="6015" xr:uid="{00000000-0005-0000-0000-0000C1160000}"/>
    <cellStyle name="Normal 4 7 5 3 2" xfId="14465" xr:uid="{2A7B08EB-17DC-45E4-9D50-6960174B0EF5}"/>
    <cellStyle name="Normal 4 7 5 3 3" xfId="22912" xr:uid="{CBE8745C-933F-40A5-B552-D11067CC013B}"/>
    <cellStyle name="Normal 4 7 5 3 4" xfId="31359" xr:uid="{4C32AD12-CB3C-4ED8-B3E6-D1A345D2EE68}"/>
    <cellStyle name="Normal 4 7 5 4" xfId="10247" xr:uid="{98D956B1-B15D-4AB2-A6D5-59026EF81772}"/>
    <cellStyle name="Normal 4 7 5 5" xfId="18695" xr:uid="{8BCD2249-C785-4267-BE09-9D8039FE3ACC}"/>
    <cellStyle name="Normal 4 7 5 6" xfId="27142" xr:uid="{5294230C-3162-4E6F-8B3D-3D7AB5DAD129}"/>
    <cellStyle name="Normal 4 7 6" xfId="2122" xr:uid="{00000000-0005-0000-0000-0000C2160000}"/>
    <cellStyle name="Normal 4 7 6 2" xfId="4351" xr:uid="{00000000-0005-0000-0000-0000C3160000}"/>
    <cellStyle name="Normal 4 7 6 2 2" xfId="8573" xr:uid="{00000000-0005-0000-0000-0000C4160000}"/>
    <cellStyle name="Normal 4 7 6 2 2 2" xfId="17023" xr:uid="{A6E25317-0353-43EC-B081-EC20B9CDD1BE}"/>
    <cellStyle name="Normal 4 7 6 2 2 3" xfId="25470" xr:uid="{19B901D2-F14D-43F7-8CA9-4846C3CD1050}"/>
    <cellStyle name="Normal 4 7 6 2 2 4" xfId="33917" xr:uid="{D32D5B2E-6D6C-4AA8-B21E-3EBD4A0B370F}"/>
    <cellStyle name="Normal 4 7 6 2 3" xfId="12805" xr:uid="{3AD9B032-2E0D-47B3-8974-F0612754B061}"/>
    <cellStyle name="Normal 4 7 6 2 4" xfId="21253" xr:uid="{F02F9DED-838E-4926-A15E-B879D46F0336}"/>
    <cellStyle name="Normal 4 7 6 2 5" xfId="29700" xr:uid="{36B25B89-56B7-42D6-A2B4-743C30F6127A}"/>
    <cellStyle name="Normal 4 7 6 3" xfId="6428" xr:uid="{00000000-0005-0000-0000-0000C5160000}"/>
    <cellStyle name="Normal 4 7 6 3 2" xfId="14878" xr:uid="{B182E6AC-F5A1-454D-9C77-F3CE4D8BFFD4}"/>
    <cellStyle name="Normal 4 7 6 3 3" xfId="23325" xr:uid="{CAB62242-513C-49C1-BA6F-5E505F80D5FD}"/>
    <cellStyle name="Normal 4 7 6 3 4" xfId="31772" xr:uid="{282B3226-AC0E-4DF7-8B34-C2501CFC26A9}"/>
    <cellStyle name="Normal 4 7 6 4" xfId="10660" xr:uid="{F7DF0AE3-C30D-4AAA-990C-B292DD442582}"/>
    <cellStyle name="Normal 4 7 6 5" xfId="19108" xr:uid="{013AC2AD-190D-49CE-AD70-126D33EA717F}"/>
    <cellStyle name="Normal 4 7 6 6" xfId="27555" xr:uid="{28C66957-8823-4C04-B234-68DC63B1C277}"/>
    <cellStyle name="Normal 4 7 7" xfId="2558" xr:uid="{00000000-0005-0000-0000-0000C6160000}"/>
    <cellStyle name="Normal 4 7 7 2" xfId="6841" xr:uid="{00000000-0005-0000-0000-0000C7160000}"/>
    <cellStyle name="Normal 4 7 7 2 2" xfId="15291" xr:uid="{DF35D26F-999F-4DCC-AB5F-E38C9D46D12A}"/>
    <cellStyle name="Normal 4 7 7 2 3" xfId="23738" xr:uid="{5F9DD12A-2E90-450A-8173-891CE8688F6E}"/>
    <cellStyle name="Normal 4 7 7 2 4" xfId="32185" xr:uid="{78664B37-B0E9-4DDE-A2B5-B3C05B2178BC}"/>
    <cellStyle name="Normal 4 7 7 3" xfId="11073" xr:uid="{03A29178-D41C-4186-89A0-8317DC2ED1C5}"/>
    <cellStyle name="Normal 4 7 7 4" xfId="19521" xr:uid="{97C8E733-503E-46C9-8A43-4AF2A5758793}"/>
    <cellStyle name="Normal 4 7 7 5" xfId="27968" xr:uid="{68F3DCB5-D370-4891-9F71-C96A863F10AE}"/>
    <cellStyle name="Normal 4 7 8" xfId="4776" xr:uid="{00000000-0005-0000-0000-0000C8160000}"/>
    <cellStyle name="Normal 4 7 8 2" xfId="13226" xr:uid="{5401DD9D-E3C8-4AC1-BE01-2F37AD679921}"/>
    <cellStyle name="Normal 4 7 8 3" xfId="21673" xr:uid="{EB9766CB-8CA5-45BD-903C-35E613450FDF}"/>
    <cellStyle name="Normal 4 7 8 4" xfId="30120" xr:uid="{3C1A3E01-6453-49C5-AC89-B17159EB4091}"/>
    <cellStyle name="Normal 4 7 9" xfId="9008" xr:uid="{C70AAD73-8666-4AD6-965A-C14DF50316DA}"/>
    <cellStyle name="Normal 4 8" xfId="405" xr:uid="{00000000-0005-0000-0000-0000C9160000}"/>
    <cellStyle name="Normal 4 8 10" xfId="25905" xr:uid="{328A4C2E-A6C6-4140-BAEE-D90F4C6F134A}"/>
    <cellStyle name="Normal 4 8 2" xfId="879" xr:uid="{00000000-0005-0000-0000-0000CA160000}"/>
    <cellStyle name="Normal 4 8 2 2" xfId="3114" xr:uid="{00000000-0005-0000-0000-0000CB160000}"/>
    <cellStyle name="Normal 4 8 2 2 2" xfId="7336" xr:uid="{00000000-0005-0000-0000-0000CC160000}"/>
    <cellStyle name="Normal 4 8 2 2 2 2" xfId="15786" xr:uid="{E82C11F9-7C5C-494A-B4C1-CEB87A9D2435}"/>
    <cellStyle name="Normal 4 8 2 2 2 3" xfId="24233" xr:uid="{908ADAAF-79C1-4206-A43C-A537610B02FE}"/>
    <cellStyle name="Normal 4 8 2 2 2 4" xfId="32680" xr:uid="{059C5B62-9B6B-4F90-8C63-A839D0D59013}"/>
    <cellStyle name="Normal 4 8 2 2 3" xfId="11568" xr:uid="{D42E35A9-53F2-467C-B380-18A0ECACFA0F}"/>
    <cellStyle name="Normal 4 8 2 2 4" xfId="20016" xr:uid="{ACBD017C-1034-4D93-8D56-F7B32B464DD2}"/>
    <cellStyle name="Normal 4 8 2 2 5" xfId="28463" xr:uid="{80013ABA-DA8F-4688-A351-0D016765CF45}"/>
    <cellStyle name="Normal 4 8 2 3" xfId="5191" xr:uid="{00000000-0005-0000-0000-0000CD160000}"/>
    <cellStyle name="Normal 4 8 2 3 2" xfId="13641" xr:uid="{B9E70484-3037-44E3-8BE6-8B416715A203}"/>
    <cellStyle name="Normal 4 8 2 3 3" xfId="22088" xr:uid="{6CD3C6C0-A600-49E7-8335-BF4680D7DA44}"/>
    <cellStyle name="Normal 4 8 2 3 4" xfId="30535" xr:uid="{2307A9BF-09A8-4332-BA88-F58B6C89C8BA}"/>
    <cellStyle name="Normal 4 8 2 4" xfId="9423" xr:uid="{9159AA46-1258-4BDF-97E3-F9B1E22517D8}"/>
    <cellStyle name="Normal 4 8 2 5" xfId="17871" xr:uid="{28F2B723-F324-4B91-8E53-242F6C4760DB}"/>
    <cellStyle name="Normal 4 8 2 6" xfId="26318" xr:uid="{FA099703-66F8-433B-8570-D295AE1E8D3B}"/>
    <cellStyle name="Normal 4 8 3" xfId="1297" xr:uid="{00000000-0005-0000-0000-0000CE160000}"/>
    <cellStyle name="Normal 4 8 3 2" xfId="3527" xr:uid="{00000000-0005-0000-0000-0000CF160000}"/>
    <cellStyle name="Normal 4 8 3 2 2" xfId="7749" xr:uid="{00000000-0005-0000-0000-0000D0160000}"/>
    <cellStyle name="Normal 4 8 3 2 2 2" xfId="16199" xr:uid="{82BB38C2-0406-4DD9-ADA8-88510711E027}"/>
    <cellStyle name="Normal 4 8 3 2 2 3" xfId="24646" xr:uid="{BBE94F60-173F-4B84-BFBE-6BF1424BAE11}"/>
    <cellStyle name="Normal 4 8 3 2 2 4" xfId="33093" xr:uid="{CB0C75E3-65AC-441E-A0CD-EE8C8F04F21E}"/>
    <cellStyle name="Normal 4 8 3 2 3" xfId="11981" xr:uid="{E7D53E95-DEFE-46C6-967D-FC233551C2E6}"/>
    <cellStyle name="Normal 4 8 3 2 4" xfId="20429" xr:uid="{F713EB03-52A3-4C76-A9E3-872C6164F947}"/>
    <cellStyle name="Normal 4 8 3 2 5" xfId="28876" xr:uid="{4AC736EC-8D3C-4146-AFD6-CE73BE1DAD50}"/>
    <cellStyle name="Normal 4 8 3 3" xfId="5604" xr:uid="{00000000-0005-0000-0000-0000D1160000}"/>
    <cellStyle name="Normal 4 8 3 3 2" xfId="14054" xr:uid="{F52287A6-E1F9-44A9-83BA-2C609224D8ED}"/>
    <cellStyle name="Normal 4 8 3 3 3" xfId="22501" xr:uid="{1F37819F-95B7-48B9-9B08-7ECCF8814367}"/>
    <cellStyle name="Normal 4 8 3 3 4" xfId="30948" xr:uid="{98B64A2F-03BD-4EA5-AD57-27F934D171E5}"/>
    <cellStyle name="Normal 4 8 3 4" xfId="9836" xr:uid="{6913AECD-4C30-446F-BA15-1F1D17CF9A0A}"/>
    <cellStyle name="Normal 4 8 3 5" xfId="18284" xr:uid="{24D004C5-B11F-4C20-8C10-DE9B727AC76F}"/>
    <cellStyle name="Normal 4 8 3 6" xfId="26731" xr:uid="{0ACC1C2C-5B6C-42C8-A313-2786D03ED1FD}"/>
    <cellStyle name="Normal 4 8 4" xfId="1710" xr:uid="{00000000-0005-0000-0000-0000D2160000}"/>
    <cellStyle name="Normal 4 8 4 2" xfId="3940" xr:uid="{00000000-0005-0000-0000-0000D3160000}"/>
    <cellStyle name="Normal 4 8 4 2 2" xfId="8162" xr:uid="{00000000-0005-0000-0000-0000D4160000}"/>
    <cellStyle name="Normal 4 8 4 2 2 2" xfId="16612" xr:uid="{6B024D32-C8E8-434B-89EB-97E42FD423A3}"/>
    <cellStyle name="Normal 4 8 4 2 2 3" xfId="25059" xr:uid="{0B8ED302-373B-43EB-A4EB-8C277BE1678C}"/>
    <cellStyle name="Normal 4 8 4 2 2 4" xfId="33506" xr:uid="{18F110A7-CDB0-4AB2-8580-CD6EDADD05C6}"/>
    <cellStyle name="Normal 4 8 4 2 3" xfId="12394" xr:uid="{670DB5A8-184C-4529-8A91-FAD55B5CE97C}"/>
    <cellStyle name="Normal 4 8 4 2 4" xfId="20842" xr:uid="{C46C56E5-D540-4CC5-963F-3C8CC5C631E0}"/>
    <cellStyle name="Normal 4 8 4 2 5" xfId="29289" xr:uid="{5A1C3CDC-2CCA-4857-BC43-F0B2279FF2E5}"/>
    <cellStyle name="Normal 4 8 4 3" xfId="6017" xr:uid="{00000000-0005-0000-0000-0000D5160000}"/>
    <cellStyle name="Normal 4 8 4 3 2" xfId="14467" xr:uid="{20F8A22C-3C3C-457A-A0E9-2AA2ECC8F390}"/>
    <cellStyle name="Normal 4 8 4 3 3" xfId="22914" xr:uid="{7A5BE755-8871-4CEF-8A88-91CCA5F83E02}"/>
    <cellStyle name="Normal 4 8 4 3 4" xfId="31361" xr:uid="{439F2357-EDD6-4B7F-AD99-F4EE09D8C200}"/>
    <cellStyle name="Normal 4 8 4 4" xfId="10249" xr:uid="{3F45A9B6-7022-47FD-B1ED-25FE5F24F2C5}"/>
    <cellStyle name="Normal 4 8 4 5" xfId="18697" xr:uid="{4A46706B-7937-4854-9D39-8A39FE31FAB3}"/>
    <cellStyle name="Normal 4 8 4 6" xfId="27144" xr:uid="{E86D95B8-1598-445A-971E-4E1D89989D12}"/>
    <cellStyle name="Normal 4 8 5" xfId="2124" xr:uid="{00000000-0005-0000-0000-0000D6160000}"/>
    <cellStyle name="Normal 4 8 5 2" xfId="4353" xr:uid="{00000000-0005-0000-0000-0000D7160000}"/>
    <cellStyle name="Normal 4 8 5 2 2" xfId="8575" xr:uid="{00000000-0005-0000-0000-0000D8160000}"/>
    <cellStyle name="Normal 4 8 5 2 2 2" xfId="17025" xr:uid="{A54FDAD8-4AC1-443D-8593-BC06BEDB6A7A}"/>
    <cellStyle name="Normal 4 8 5 2 2 3" xfId="25472" xr:uid="{BBDC86AC-EBDA-447E-8CE7-C408FADCE22E}"/>
    <cellStyle name="Normal 4 8 5 2 2 4" xfId="33919" xr:uid="{2350D4DA-9812-44DD-AC78-CC64B37C3E3E}"/>
    <cellStyle name="Normal 4 8 5 2 3" xfId="12807" xr:uid="{8C4F932A-1E31-42B2-950B-5B7AE72D284A}"/>
    <cellStyle name="Normal 4 8 5 2 4" xfId="21255" xr:uid="{5148D7BC-13B4-4EFA-9626-4D0B17A74A11}"/>
    <cellStyle name="Normal 4 8 5 2 5" xfId="29702" xr:uid="{992AD3D1-01B5-4380-A884-00FEAD8F2594}"/>
    <cellStyle name="Normal 4 8 5 3" xfId="6430" xr:uid="{00000000-0005-0000-0000-0000D9160000}"/>
    <cellStyle name="Normal 4 8 5 3 2" xfId="14880" xr:uid="{E943F856-2B3C-41C1-A475-68B46F25EE24}"/>
    <cellStyle name="Normal 4 8 5 3 3" xfId="23327" xr:uid="{4E7222A5-D1B3-4370-8032-128BA4B24EB9}"/>
    <cellStyle name="Normal 4 8 5 3 4" xfId="31774" xr:uid="{6B48814C-45A1-4EFF-A9E5-7C4C867AA267}"/>
    <cellStyle name="Normal 4 8 5 4" xfId="10662" xr:uid="{847D7629-68F7-4A03-A5A5-771A0B7AC014}"/>
    <cellStyle name="Normal 4 8 5 5" xfId="19110" xr:uid="{F300A80C-6712-47A0-94C8-E2394C5BB388}"/>
    <cellStyle name="Normal 4 8 5 6" xfId="27557" xr:uid="{9DBB7A73-D95E-4AF7-9421-FEBC3492E417}"/>
    <cellStyle name="Normal 4 8 6" xfId="2560" xr:uid="{00000000-0005-0000-0000-0000DA160000}"/>
    <cellStyle name="Normal 4 8 6 2" xfId="6843" xr:uid="{00000000-0005-0000-0000-0000DB160000}"/>
    <cellStyle name="Normal 4 8 6 2 2" xfId="15293" xr:uid="{E5DE335A-CB0C-4882-95A8-C3486C3F360A}"/>
    <cellStyle name="Normal 4 8 6 2 3" xfId="23740" xr:uid="{E8A62459-A6F8-46D1-B990-FB871744FC62}"/>
    <cellStyle name="Normal 4 8 6 2 4" xfId="32187" xr:uid="{6F7C1F9E-3877-4FE4-B36A-D45EB1369340}"/>
    <cellStyle name="Normal 4 8 6 3" xfId="11075" xr:uid="{A99CA322-BCF5-4B0D-AA53-6FF786C8E6EC}"/>
    <cellStyle name="Normal 4 8 6 4" xfId="19523" xr:uid="{BA93747E-776E-4B17-97D5-4660DC9C98D8}"/>
    <cellStyle name="Normal 4 8 6 5" xfId="27970" xr:uid="{FBF5371A-EF90-4ABC-AEF6-8A2AFFA0B36F}"/>
    <cellStyle name="Normal 4 8 7" xfId="4778" xr:uid="{00000000-0005-0000-0000-0000DC160000}"/>
    <cellStyle name="Normal 4 8 7 2" xfId="13228" xr:uid="{FE42C0A9-9FAA-4CB5-BC4A-61C54EC8345D}"/>
    <cellStyle name="Normal 4 8 7 3" xfId="21675" xr:uid="{D6112358-DFC6-4458-A0F7-F542AC9E6446}"/>
    <cellStyle name="Normal 4 8 7 4" xfId="30122" xr:uid="{1849DF44-CDDC-45F6-BBD1-8A95E8513634}"/>
    <cellStyle name="Normal 4 8 8" xfId="9010" xr:uid="{6C3CDA7D-1F42-4E49-9790-A89B72A7AAD3}"/>
    <cellStyle name="Normal 4 8 9" xfId="17458" xr:uid="{5F7998FB-BFEF-4B9A-8E37-75A4A1CE442A}"/>
    <cellStyle name="Normal 4 9" xfId="4715" xr:uid="{00000000-0005-0000-0000-0000DD160000}"/>
    <cellStyle name="Normal 4 9 2" xfId="13165" xr:uid="{30E8AD31-28CE-4257-8870-D2C272D0884E}"/>
    <cellStyle name="Normal 4 9 3" xfId="21612" xr:uid="{96A4B384-B596-49C4-9E48-D2150C1D6586}"/>
    <cellStyle name="Normal 4 9 4" xfId="30059" xr:uid="{AEEAF4E6-87BA-41C6-9F98-1A606745ECC1}"/>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1EF7A6FE-E076-41FF-B363-B818403181F3}"/>
    <cellStyle name="Normal 5 10 2 2 3" xfId="25060" xr:uid="{F893E1E7-5DF3-4768-BCDC-E6760D1DA2ED}"/>
    <cellStyle name="Normal 5 10 2 2 4" xfId="33507" xr:uid="{A1D48F5E-6FA7-4D88-94DC-7B55477ECDCA}"/>
    <cellStyle name="Normal 5 10 2 3" xfId="12395" xr:uid="{AE82D60D-924F-4EF8-85AD-86F97975E3C8}"/>
    <cellStyle name="Normal 5 10 2 4" xfId="20843" xr:uid="{83704653-3112-4368-8AAE-A4E81EACB377}"/>
    <cellStyle name="Normal 5 10 2 5" xfId="29290" xr:uid="{E8C22F1C-6743-4A3E-8F6C-B83FEF33251E}"/>
    <cellStyle name="Normal 5 10 3" xfId="6018" xr:uid="{00000000-0005-0000-0000-0000E2160000}"/>
    <cellStyle name="Normal 5 10 3 2" xfId="14468" xr:uid="{9D562967-D6BA-4AED-9FF9-6E7707A9DC02}"/>
    <cellStyle name="Normal 5 10 3 3" xfId="22915" xr:uid="{4408B7BD-C082-443A-BF19-3FB10D7F2045}"/>
    <cellStyle name="Normal 5 10 3 4" xfId="31362" xr:uid="{BE5DAD12-F211-48B2-8368-858BB0D2E3EA}"/>
    <cellStyle name="Normal 5 10 4" xfId="10250" xr:uid="{9AC39503-C3CE-4A3C-89AA-F55CE98817CE}"/>
    <cellStyle name="Normal 5 10 5" xfId="18698" xr:uid="{29679FB8-E8AC-4F64-BAD0-C5080AEF497C}"/>
    <cellStyle name="Normal 5 10 6" xfId="27145" xr:uid="{8C0B2E61-45D2-4EC2-9924-6FDE354C8450}"/>
    <cellStyle name="Normal 5 11" xfId="2125" xr:uid="{00000000-0005-0000-0000-0000E3160000}"/>
    <cellStyle name="Normal 5 11 2" xfId="4354" xr:uid="{00000000-0005-0000-0000-0000E4160000}"/>
    <cellStyle name="Normal 5 11 2 2" xfId="8576" xr:uid="{00000000-0005-0000-0000-0000E5160000}"/>
    <cellStyle name="Normal 5 11 2 2 2" xfId="17026" xr:uid="{315CEE8F-29F9-4FC5-B809-A4818FD42947}"/>
    <cellStyle name="Normal 5 11 2 2 3" xfId="25473" xr:uid="{062DE714-D676-4B14-9581-E26A637DE34C}"/>
    <cellStyle name="Normal 5 11 2 2 4" xfId="33920" xr:uid="{95994B59-C8DD-4A50-9802-232F0E09AF2D}"/>
    <cellStyle name="Normal 5 11 2 3" xfId="12808" xr:uid="{FBEE9C09-72F4-4C72-AA9B-502B3E44C0F7}"/>
    <cellStyle name="Normal 5 11 2 4" xfId="21256" xr:uid="{1AF5B752-5CC5-4FD8-B471-42B87494BBDC}"/>
    <cellStyle name="Normal 5 11 2 5" xfId="29703" xr:uid="{198E735F-1C75-4E56-91EC-54204EB082BE}"/>
    <cellStyle name="Normal 5 11 3" xfId="6431" xr:uid="{00000000-0005-0000-0000-0000E6160000}"/>
    <cellStyle name="Normal 5 11 3 2" xfId="14881" xr:uid="{56599251-E07A-4E50-AC93-BB128A22644D}"/>
    <cellStyle name="Normal 5 11 3 3" xfId="23328" xr:uid="{42B1B95E-8ADB-456B-B12E-A502029D63DC}"/>
    <cellStyle name="Normal 5 11 3 4" xfId="31775" xr:uid="{2D1A08F9-5A6F-4164-8E93-FA9121A1C4A6}"/>
    <cellStyle name="Normal 5 11 4" xfId="10663" xr:uid="{2CB2CBDA-7DC8-462D-BC4D-D891D19EE73E}"/>
    <cellStyle name="Normal 5 11 5" xfId="19111" xr:uid="{541C0A40-F638-4495-BC68-9908A89D34D0}"/>
    <cellStyle name="Normal 5 11 6" xfId="27558" xr:uid="{9819F4A6-3368-4717-A65E-B137639FFD34}"/>
    <cellStyle name="Normal 5 12" xfId="2561" xr:uid="{00000000-0005-0000-0000-0000E7160000}"/>
    <cellStyle name="Normal 5 12 2" xfId="6844" xr:uid="{00000000-0005-0000-0000-0000E8160000}"/>
    <cellStyle name="Normal 5 12 2 2" xfId="15294" xr:uid="{5A7F27DC-C06B-491E-B35C-E11A011216A8}"/>
    <cellStyle name="Normal 5 12 2 3" xfId="23741" xr:uid="{4AF7AD44-D58C-468C-8F05-CA815DEC2A28}"/>
    <cellStyle name="Normal 5 12 2 4" xfId="32188" xr:uid="{7DC9CFFC-1FF3-42A1-B86E-0E2051976F9F}"/>
    <cellStyle name="Normal 5 12 3" xfId="11076" xr:uid="{5875F687-B728-4EC3-A1DF-1ABBDB7ED823}"/>
    <cellStyle name="Normal 5 12 4" xfId="19524" xr:uid="{08CA7C4D-FB1B-4F77-8F8B-ECC421F531CA}"/>
    <cellStyle name="Normal 5 12 5" xfId="27971" xr:uid="{443A353C-A4A2-42F2-B20B-039F2042155A}"/>
    <cellStyle name="Normal 5 13" xfId="4779" xr:uid="{00000000-0005-0000-0000-0000E9160000}"/>
    <cellStyle name="Normal 5 13 2" xfId="13229" xr:uid="{20226ECC-9E20-40C8-9823-6D03839B8400}"/>
    <cellStyle name="Normal 5 13 3" xfId="21676" xr:uid="{BDC21652-E73F-443A-920D-88AA89F16D60}"/>
    <cellStyle name="Normal 5 13 4" xfId="30123" xr:uid="{0CD5D12A-0DEB-4BC7-B123-993F1A5AAF8A}"/>
    <cellStyle name="Normal 5 14" xfId="9011" xr:uid="{D8F84AFE-1208-48D0-9A37-51D507771184}"/>
    <cellStyle name="Normal 5 15" xfId="17459" xr:uid="{64CE810B-8D64-4909-8D92-87E7EC8E7897}"/>
    <cellStyle name="Normal 5 16" xfId="25906" xr:uid="{50442B9A-0D52-4231-9234-A141915BA344}"/>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CE68FD2C-BEC1-40A2-83C4-70CE92793B9F}"/>
    <cellStyle name="Normal 5 2 10 2 2 3" xfId="25474" xr:uid="{E177FA0D-ACCA-4C03-A206-E564C43EE6CA}"/>
    <cellStyle name="Normal 5 2 10 2 2 4" xfId="33921" xr:uid="{AFBA6895-0DF5-467E-A196-986CAD1D9B5A}"/>
    <cellStyle name="Normal 5 2 10 2 3" xfId="12809" xr:uid="{CEBAB2BB-9954-4496-BFCE-77B3245D945E}"/>
    <cellStyle name="Normal 5 2 10 2 4" xfId="21257" xr:uid="{6FEAE03A-C128-402D-A317-3FF4B66F76D3}"/>
    <cellStyle name="Normal 5 2 10 2 5" xfId="29704" xr:uid="{9F8A11B9-0A62-4D7D-AD76-3B2D912A05B5}"/>
    <cellStyle name="Normal 5 2 10 3" xfId="6432" xr:uid="{00000000-0005-0000-0000-0000EE160000}"/>
    <cellStyle name="Normal 5 2 10 3 2" xfId="14882" xr:uid="{B3EA2640-DF61-4C08-86F2-7CC4D48A5B79}"/>
    <cellStyle name="Normal 5 2 10 3 3" xfId="23329" xr:uid="{E34A7257-B8EE-4744-8BFD-8FCF82D46DD6}"/>
    <cellStyle name="Normal 5 2 10 3 4" xfId="31776" xr:uid="{72179BB0-51DF-456B-A31E-D028755DE986}"/>
    <cellStyle name="Normal 5 2 10 4" xfId="10664" xr:uid="{71A41D8A-BCAC-44A1-85C1-D6D41F0A331B}"/>
    <cellStyle name="Normal 5 2 10 5" xfId="19112" xr:uid="{A69582C5-FA18-4BB6-AF94-FF0FD96E6D2F}"/>
    <cellStyle name="Normal 5 2 10 6" xfId="27559" xr:uid="{6A237DF9-AA54-4A30-8EE9-52B9EA15A8C2}"/>
    <cellStyle name="Normal 5 2 11" xfId="2562" xr:uid="{00000000-0005-0000-0000-0000EF160000}"/>
    <cellStyle name="Normal 5 2 11 2" xfId="6845" xr:uid="{00000000-0005-0000-0000-0000F0160000}"/>
    <cellStyle name="Normal 5 2 11 2 2" xfId="15295" xr:uid="{9FD56C32-20C6-479C-A8C5-0F2008CA535E}"/>
    <cellStyle name="Normal 5 2 11 2 3" xfId="23742" xr:uid="{327961C1-A682-4B69-A299-DB5791EFAEE3}"/>
    <cellStyle name="Normal 5 2 11 2 4" xfId="32189" xr:uid="{4C637453-FFFB-4D89-8385-838ACE8F28D4}"/>
    <cellStyle name="Normal 5 2 11 3" xfId="11077" xr:uid="{2D5588B8-4538-440C-A7FA-F37BB98713D0}"/>
    <cellStyle name="Normal 5 2 11 4" xfId="19525" xr:uid="{D09D65E0-440B-466F-8F52-8A4CEBCA54B6}"/>
    <cellStyle name="Normal 5 2 11 5" xfId="27972" xr:uid="{6791C643-0C47-4FC1-B253-10BAE77D3B92}"/>
    <cellStyle name="Normal 5 2 12" xfId="4780" xr:uid="{00000000-0005-0000-0000-0000F1160000}"/>
    <cellStyle name="Normal 5 2 12 2" xfId="13230" xr:uid="{DFBA2AE3-113F-482C-865C-FD970D6D27F2}"/>
    <cellStyle name="Normal 5 2 12 3" xfId="21677" xr:uid="{B77817A3-ABE4-4D9C-95C5-E8133BA5F5D6}"/>
    <cellStyle name="Normal 5 2 12 4" xfId="30124" xr:uid="{FD7DE35A-142F-44D2-A222-DF71A065205C}"/>
    <cellStyle name="Normal 5 2 13" xfId="9012" xr:uid="{975D4020-61FD-4A20-94D9-2F762D6722A1}"/>
    <cellStyle name="Normal 5 2 14" xfId="17460" xr:uid="{9F47751F-0DAD-44FC-8402-7A81FD52BD3A}"/>
    <cellStyle name="Normal 5 2 15" xfId="25907" xr:uid="{15B1EEFD-5875-43B6-B31E-2ACCA3C772E4}"/>
    <cellStyle name="Normal 5 2 2" xfId="408" xr:uid="{00000000-0005-0000-0000-0000F2160000}"/>
    <cellStyle name="Normal 5 2 2 10" xfId="2563" xr:uid="{00000000-0005-0000-0000-0000F3160000}"/>
    <cellStyle name="Normal 5 2 2 10 2" xfId="6846" xr:uid="{00000000-0005-0000-0000-0000F4160000}"/>
    <cellStyle name="Normal 5 2 2 10 2 2" xfId="15296" xr:uid="{74F20CF1-22B7-48C0-BB6C-6549F7741EFD}"/>
    <cellStyle name="Normal 5 2 2 10 2 3" xfId="23743" xr:uid="{1B9DFB06-D64C-4AED-AAA7-939449ACDA44}"/>
    <cellStyle name="Normal 5 2 2 10 2 4" xfId="32190" xr:uid="{F815429D-85EE-46F8-89FB-12D19EBDC24D}"/>
    <cellStyle name="Normal 5 2 2 10 3" xfId="11078" xr:uid="{7BD739F3-CB25-47EA-BE7B-4BEB70A528DF}"/>
    <cellStyle name="Normal 5 2 2 10 4" xfId="19526" xr:uid="{EB98D723-A674-4791-8F10-EE10705A3EC1}"/>
    <cellStyle name="Normal 5 2 2 10 5" xfId="27973" xr:uid="{3A354B38-3481-4041-9F62-F46C743687F6}"/>
    <cellStyle name="Normal 5 2 2 11" xfId="4781" xr:uid="{00000000-0005-0000-0000-0000F5160000}"/>
    <cellStyle name="Normal 5 2 2 11 2" xfId="13231" xr:uid="{5B91AA18-CC86-4136-AE7B-79EB8A9A64B7}"/>
    <cellStyle name="Normal 5 2 2 11 3" xfId="21678" xr:uid="{83ACDB3C-3CA9-49A3-AC11-429646FAD4C9}"/>
    <cellStyle name="Normal 5 2 2 11 4" xfId="30125" xr:uid="{69032156-234B-4201-A96A-2501300448AE}"/>
    <cellStyle name="Normal 5 2 2 12" xfId="9013" xr:uid="{38B04476-24AA-418B-BB2A-ED806B6C4A5D}"/>
    <cellStyle name="Normal 5 2 2 13" xfId="17461" xr:uid="{ED29F34A-DCD5-466F-909F-8B113FEDB2BD}"/>
    <cellStyle name="Normal 5 2 2 14" xfId="25908" xr:uid="{0CE2F50B-0F17-4A32-8143-C079785B02DE}"/>
    <cellStyle name="Normal 5 2 2 2" xfId="409" xr:uid="{00000000-0005-0000-0000-0000F6160000}"/>
    <cellStyle name="Normal 5 2 2 2 10" xfId="4782" xr:uid="{00000000-0005-0000-0000-0000F7160000}"/>
    <cellStyle name="Normal 5 2 2 2 10 2" xfId="13232" xr:uid="{662EAFE9-4EBB-4390-8DFA-725102E874A0}"/>
    <cellStyle name="Normal 5 2 2 2 10 3" xfId="21679" xr:uid="{CC0C6A60-427D-499B-AA5A-ABF9A328079D}"/>
    <cellStyle name="Normal 5 2 2 2 10 4" xfId="30126" xr:uid="{94E26F91-2D44-4589-8F6C-EFCE09631AF4}"/>
    <cellStyle name="Normal 5 2 2 2 11" xfId="9014" xr:uid="{BEB67ABF-982B-4ABE-A765-9D17CED35865}"/>
    <cellStyle name="Normal 5 2 2 2 12" xfId="17462" xr:uid="{979787D2-090C-423D-883E-F5D1ED5144F1}"/>
    <cellStyle name="Normal 5 2 2 2 13" xfId="25909" xr:uid="{55CA33E7-7126-48B0-9D91-4D5512CB64E9}"/>
    <cellStyle name="Normal 5 2 2 2 2" xfId="410" xr:uid="{00000000-0005-0000-0000-0000F8160000}"/>
    <cellStyle name="Normal 5 2 2 2 2 10" xfId="9015" xr:uid="{0C4F8F1E-AD96-4E5A-B2C4-266AD6FCF8BB}"/>
    <cellStyle name="Normal 5 2 2 2 2 11" xfId="17463" xr:uid="{F11867F0-4371-4DFB-8A4B-1A9725DF3DAA}"/>
    <cellStyle name="Normal 5 2 2 2 2 12" xfId="25910" xr:uid="{C6784FB7-21BC-4A0D-8BF9-3C49658D4A60}"/>
    <cellStyle name="Normal 5 2 2 2 2 2" xfId="411" xr:uid="{00000000-0005-0000-0000-0000F9160000}"/>
    <cellStyle name="Normal 5 2 2 2 2 2 10" xfId="17464" xr:uid="{8E1E81FA-90B0-4DC0-A52B-5A7EC67799C8}"/>
    <cellStyle name="Normal 5 2 2 2 2 2 11" xfId="25911" xr:uid="{C9DDAB1F-29AF-4B84-A033-B4A9A1C6FCC0}"/>
    <cellStyle name="Normal 5 2 2 2 2 2 2" xfId="412" xr:uid="{00000000-0005-0000-0000-0000FA160000}"/>
    <cellStyle name="Normal 5 2 2 2 2 2 2 10" xfId="25912" xr:uid="{D5FA4E33-AAA0-43CC-8675-A8246429BEF6}"/>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945C9A82-AA76-4A86-B4DD-9FA60A206027}"/>
    <cellStyle name="Normal 5 2 2 2 2 2 2 2 2 2 3" xfId="24240" xr:uid="{496CE084-59E3-4C74-AEA1-5C77B77DCE2B}"/>
    <cellStyle name="Normal 5 2 2 2 2 2 2 2 2 2 4" xfId="32687" xr:uid="{21756194-10CC-40D6-864F-093853E116F4}"/>
    <cellStyle name="Normal 5 2 2 2 2 2 2 2 2 3" xfId="11575" xr:uid="{501E1FE5-B37C-44CD-BCD6-F531F0F36562}"/>
    <cellStyle name="Normal 5 2 2 2 2 2 2 2 2 4" xfId="20023" xr:uid="{51AF62D3-66F5-49F5-A213-881224B0E74F}"/>
    <cellStyle name="Normal 5 2 2 2 2 2 2 2 2 5" xfId="28470" xr:uid="{A944DD5E-BAD2-4EC8-BFBD-B1F07595F9CA}"/>
    <cellStyle name="Normal 5 2 2 2 2 2 2 2 3" xfId="5198" xr:uid="{00000000-0005-0000-0000-0000FE160000}"/>
    <cellStyle name="Normal 5 2 2 2 2 2 2 2 3 2" xfId="13648" xr:uid="{6EE66496-A8D2-4291-B1F5-235843DE188F}"/>
    <cellStyle name="Normal 5 2 2 2 2 2 2 2 3 3" xfId="22095" xr:uid="{47FCAC25-CA50-4C47-868E-334AC72C963E}"/>
    <cellStyle name="Normal 5 2 2 2 2 2 2 2 3 4" xfId="30542" xr:uid="{17EE8BD0-5200-4E32-B3E0-AB35016C7592}"/>
    <cellStyle name="Normal 5 2 2 2 2 2 2 2 4" xfId="9430" xr:uid="{26D1E1D1-58DD-44D0-8546-4ED3BB989DBF}"/>
    <cellStyle name="Normal 5 2 2 2 2 2 2 2 5" xfId="17878" xr:uid="{958D6C4F-12E6-473C-A9C1-D2E25E38F917}"/>
    <cellStyle name="Normal 5 2 2 2 2 2 2 2 6" xfId="26325" xr:uid="{2693A33C-B6D7-49A5-8AE0-7CEC43D6CCA8}"/>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4D12E35D-B9C7-40CD-BAC7-45EE0BD7B368}"/>
    <cellStyle name="Normal 5 2 2 2 2 2 2 3 2 2 3" xfId="24653" xr:uid="{28533102-9219-4BD7-9F01-1A2BA6921367}"/>
    <cellStyle name="Normal 5 2 2 2 2 2 2 3 2 2 4" xfId="33100" xr:uid="{6FB11615-F792-4633-9C6F-7C89A4044809}"/>
    <cellStyle name="Normal 5 2 2 2 2 2 2 3 2 3" xfId="11988" xr:uid="{7978EE3E-451F-484D-8B20-127489A146C8}"/>
    <cellStyle name="Normal 5 2 2 2 2 2 2 3 2 4" xfId="20436" xr:uid="{EBE901E8-45E5-40D4-A70D-61534D8A9995}"/>
    <cellStyle name="Normal 5 2 2 2 2 2 2 3 2 5" xfId="28883" xr:uid="{C0E147D4-921B-4C2E-ACFE-F534477D2F8A}"/>
    <cellStyle name="Normal 5 2 2 2 2 2 2 3 3" xfId="5611" xr:uid="{00000000-0005-0000-0000-000002170000}"/>
    <cellStyle name="Normal 5 2 2 2 2 2 2 3 3 2" xfId="14061" xr:uid="{F53D7BD5-48D6-46B0-92BD-FF9EBFE559CC}"/>
    <cellStyle name="Normal 5 2 2 2 2 2 2 3 3 3" xfId="22508" xr:uid="{43229298-6A97-4064-AC37-2EFC3D937B1B}"/>
    <cellStyle name="Normal 5 2 2 2 2 2 2 3 3 4" xfId="30955" xr:uid="{4F4DFCE3-7C93-4266-8B1E-BDDF8F160F71}"/>
    <cellStyle name="Normal 5 2 2 2 2 2 2 3 4" xfId="9843" xr:uid="{2615FCAC-6EED-4568-B832-BBA6950200D8}"/>
    <cellStyle name="Normal 5 2 2 2 2 2 2 3 5" xfId="18291" xr:uid="{3D4ACECD-0A76-4197-8199-F4750CD937E9}"/>
    <cellStyle name="Normal 5 2 2 2 2 2 2 3 6" xfId="26738" xr:uid="{5BE84FDD-BDDC-456F-ADC8-9619A1CBD9B9}"/>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243900F8-16D7-4205-8EA1-70B3071C3108}"/>
    <cellStyle name="Normal 5 2 2 2 2 2 2 4 2 2 3" xfId="25066" xr:uid="{C6EAB457-DFD8-4C89-B301-69C8DAC7FC14}"/>
    <cellStyle name="Normal 5 2 2 2 2 2 2 4 2 2 4" xfId="33513" xr:uid="{33613297-FB13-468B-A9AC-D6F52EA2C7BB}"/>
    <cellStyle name="Normal 5 2 2 2 2 2 2 4 2 3" xfId="12401" xr:uid="{F9A0ADD7-A4AE-417A-BBAB-034895DB0051}"/>
    <cellStyle name="Normal 5 2 2 2 2 2 2 4 2 4" xfId="20849" xr:uid="{DE322564-FD13-470F-AB7F-8FEDD6976FBC}"/>
    <cellStyle name="Normal 5 2 2 2 2 2 2 4 2 5" xfId="29296" xr:uid="{44B574C6-83C7-409F-AEF0-594BE92B08AC}"/>
    <cellStyle name="Normal 5 2 2 2 2 2 2 4 3" xfId="6024" xr:uid="{00000000-0005-0000-0000-000006170000}"/>
    <cellStyle name="Normal 5 2 2 2 2 2 2 4 3 2" xfId="14474" xr:uid="{BF01BB59-D408-4FC2-A965-69A566531A5E}"/>
    <cellStyle name="Normal 5 2 2 2 2 2 2 4 3 3" xfId="22921" xr:uid="{2E2772D2-8F50-497F-97BE-03DFDBD2193B}"/>
    <cellStyle name="Normal 5 2 2 2 2 2 2 4 3 4" xfId="31368" xr:uid="{C472AC4F-5215-48CB-8111-6789A18BDE9B}"/>
    <cellStyle name="Normal 5 2 2 2 2 2 2 4 4" xfId="10256" xr:uid="{E18353EB-4723-467C-A3FA-311DD6FB5639}"/>
    <cellStyle name="Normal 5 2 2 2 2 2 2 4 5" xfId="18704" xr:uid="{2F38BE74-3CCA-4EF8-BC18-7CA357A8CED2}"/>
    <cellStyle name="Normal 5 2 2 2 2 2 2 4 6" xfId="27151" xr:uid="{1188672A-9A8B-424B-AAFD-94C9FC57BCB2}"/>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359D503C-7C4F-4E4F-BC67-7F22D6BEE229}"/>
    <cellStyle name="Normal 5 2 2 2 2 2 2 5 2 2 3" xfId="25479" xr:uid="{2719BBD6-0486-4E95-8AE0-8B81977333B1}"/>
    <cellStyle name="Normal 5 2 2 2 2 2 2 5 2 2 4" xfId="33926" xr:uid="{EA17CFE7-A213-4DAB-8D06-428146C82A03}"/>
    <cellStyle name="Normal 5 2 2 2 2 2 2 5 2 3" xfId="12814" xr:uid="{61DA72B2-E672-4294-B040-FE23BDCF78E4}"/>
    <cellStyle name="Normal 5 2 2 2 2 2 2 5 2 4" xfId="21262" xr:uid="{73DDED90-D94D-4002-87F2-95DA07426D61}"/>
    <cellStyle name="Normal 5 2 2 2 2 2 2 5 2 5" xfId="29709" xr:uid="{D3A99011-F28D-45BF-86A7-62188F510C2F}"/>
    <cellStyle name="Normal 5 2 2 2 2 2 2 5 3" xfId="6437" xr:uid="{00000000-0005-0000-0000-00000A170000}"/>
    <cellStyle name="Normal 5 2 2 2 2 2 2 5 3 2" xfId="14887" xr:uid="{57772D52-AA20-44A7-B9E5-4F93C0DD9046}"/>
    <cellStyle name="Normal 5 2 2 2 2 2 2 5 3 3" xfId="23334" xr:uid="{B56E51F9-0CA5-4D60-AE7C-27E67D100CE2}"/>
    <cellStyle name="Normal 5 2 2 2 2 2 2 5 3 4" xfId="31781" xr:uid="{25BE6C75-2720-4E2A-8DE1-0D42AC3A354E}"/>
    <cellStyle name="Normal 5 2 2 2 2 2 2 5 4" xfId="10669" xr:uid="{16B2FD87-8036-4852-9AF7-9F2DC6E26C6B}"/>
    <cellStyle name="Normal 5 2 2 2 2 2 2 5 5" xfId="19117" xr:uid="{65AD21CC-FEA9-4CD6-95E0-120264506860}"/>
    <cellStyle name="Normal 5 2 2 2 2 2 2 5 6" xfId="27564" xr:uid="{18DFD4C9-6376-43DF-9038-17ADBA690677}"/>
    <cellStyle name="Normal 5 2 2 2 2 2 2 6" xfId="2567" xr:uid="{00000000-0005-0000-0000-00000B170000}"/>
    <cellStyle name="Normal 5 2 2 2 2 2 2 6 2" xfId="6850" xr:uid="{00000000-0005-0000-0000-00000C170000}"/>
    <cellStyle name="Normal 5 2 2 2 2 2 2 6 2 2" xfId="15300" xr:uid="{2E52A295-C776-4C70-999E-B15D9E201BE2}"/>
    <cellStyle name="Normal 5 2 2 2 2 2 2 6 2 3" xfId="23747" xr:uid="{964396EC-48F7-4303-8991-19DCC6CE6A17}"/>
    <cellStyle name="Normal 5 2 2 2 2 2 2 6 2 4" xfId="32194" xr:uid="{30530423-2C9F-4064-A166-FE9BCC2E29AE}"/>
    <cellStyle name="Normal 5 2 2 2 2 2 2 6 3" xfId="11082" xr:uid="{FF6A2ED6-3CAF-48BF-8CEC-16CF7FBF7FAF}"/>
    <cellStyle name="Normal 5 2 2 2 2 2 2 6 4" xfId="19530" xr:uid="{8423CD91-4752-4081-AFD2-BE60089F54E7}"/>
    <cellStyle name="Normal 5 2 2 2 2 2 2 6 5" xfId="27977" xr:uid="{8DC356E4-D6A9-416B-96B0-CC2550E33827}"/>
    <cellStyle name="Normal 5 2 2 2 2 2 2 7" xfId="4785" xr:uid="{00000000-0005-0000-0000-00000D170000}"/>
    <cellStyle name="Normal 5 2 2 2 2 2 2 7 2" xfId="13235" xr:uid="{07BA457F-4091-4897-B51B-7D6C110BA6E6}"/>
    <cellStyle name="Normal 5 2 2 2 2 2 2 7 3" xfId="21682" xr:uid="{FEDB3BE3-E1B1-480A-831A-DECBDE6719D9}"/>
    <cellStyle name="Normal 5 2 2 2 2 2 2 7 4" xfId="30129" xr:uid="{98A7FDBA-7FEF-4D03-9156-A1118A036D88}"/>
    <cellStyle name="Normal 5 2 2 2 2 2 2 8" xfId="9017" xr:uid="{23FE7D75-4BFC-49E2-B6A5-4AD06426104E}"/>
    <cellStyle name="Normal 5 2 2 2 2 2 2 9" xfId="17465" xr:uid="{37B7A50C-AAC9-4AAA-8798-6BCE513DB411}"/>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DA794DBE-3D99-41FF-8B2E-6B0AB98EE715}"/>
    <cellStyle name="Normal 5 2 2 2 2 2 3 2 2 3" xfId="24239" xr:uid="{2314982A-186A-416F-A6F8-00DA73E75E66}"/>
    <cellStyle name="Normal 5 2 2 2 2 2 3 2 2 4" xfId="32686" xr:uid="{89FC5128-E8B5-445D-A742-C5A7AAA31C43}"/>
    <cellStyle name="Normal 5 2 2 2 2 2 3 2 3" xfId="11574" xr:uid="{EF6AFAF9-9F23-4C29-99B2-2B23C8AE313A}"/>
    <cellStyle name="Normal 5 2 2 2 2 2 3 2 4" xfId="20022" xr:uid="{5D039A38-0E21-43C0-8A09-0E8DFFB42F9E}"/>
    <cellStyle name="Normal 5 2 2 2 2 2 3 2 5" xfId="28469" xr:uid="{0381A442-E07F-4515-B3AA-3CB530E68394}"/>
    <cellStyle name="Normal 5 2 2 2 2 2 3 3" xfId="5197" xr:uid="{00000000-0005-0000-0000-000011170000}"/>
    <cellStyle name="Normal 5 2 2 2 2 2 3 3 2" xfId="13647" xr:uid="{F91B8A82-28B8-448B-925C-D4556D806326}"/>
    <cellStyle name="Normal 5 2 2 2 2 2 3 3 3" xfId="22094" xr:uid="{A4FF772B-BFA9-480C-AEB6-A88CCBF26572}"/>
    <cellStyle name="Normal 5 2 2 2 2 2 3 3 4" xfId="30541" xr:uid="{DA84C6E4-29F2-4158-9029-D23B5F7073B5}"/>
    <cellStyle name="Normal 5 2 2 2 2 2 3 4" xfId="9429" xr:uid="{378D5472-396D-4978-80D5-1204DF5DD33C}"/>
    <cellStyle name="Normal 5 2 2 2 2 2 3 5" xfId="17877" xr:uid="{73921C02-B6E0-4BA1-9494-2C95F6116BA3}"/>
    <cellStyle name="Normal 5 2 2 2 2 2 3 6" xfId="26324" xr:uid="{141CFBF9-BE9B-4982-88C6-7188D66D76F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95EC4744-CC0F-44D8-8E56-BEDDCE26DBC9}"/>
    <cellStyle name="Normal 5 2 2 2 2 2 4 2 2 3" xfId="24652" xr:uid="{4E6F333A-13C3-4526-A64A-D239CBAA18A3}"/>
    <cellStyle name="Normal 5 2 2 2 2 2 4 2 2 4" xfId="33099" xr:uid="{3FBDEDB0-1341-4F03-8CDE-DEDC18D13367}"/>
    <cellStyle name="Normal 5 2 2 2 2 2 4 2 3" xfId="11987" xr:uid="{70E80D3E-7F0D-4AE7-95EE-5CB5087BBB17}"/>
    <cellStyle name="Normal 5 2 2 2 2 2 4 2 4" xfId="20435" xr:uid="{D838B031-182C-42D2-8B28-298FF70BEB79}"/>
    <cellStyle name="Normal 5 2 2 2 2 2 4 2 5" xfId="28882" xr:uid="{62EFD84E-BF0B-4DF4-9004-7D6319FB86F2}"/>
    <cellStyle name="Normal 5 2 2 2 2 2 4 3" xfId="5610" xr:uid="{00000000-0005-0000-0000-000015170000}"/>
    <cellStyle name="Normal 5 2 2 2 2 2 4 3 2" xfId="14060" xr:uid="{3AC4F52D-16D8-44F8-8B61-7146D7197AB4}"/>
    <cellStyle name="Normal 5 2 2 2 2 2 4 3 3" xfId="22507" xr:uid="{F14825E9-D31D-4DEF-95CF-C859C4DB7C0F}"/>
    <cellStyle name="Normal 5 2 2 2 2 2 4 3 4" xfId="30954" xr:uid="{1575A031-EA38-42E6-932E-93FF2D656F87}"/>
    <cellStyle name="Normal 5 2 2 2 2 2 4 4" xfId="9842" xr:uid="{99933B15-DEF6-4F6E-BC11-C67C1174F833}"/>
    <cellStyle name="Normal 5 2 2 2 2 2 4 5" xfId="18290" xr:uid="{73786869-A03B-418A-AB97-DAE2C1C58DDD}"/>
    <cellStyle name="Normal 5 2 2 2 2 2 4 6" xfId="26737" xr:uid="{1465EC29-C8A8-446D-ACDE-9EF62A65464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3AFEF966-86CB-4470-9B23-B30347C85813}"/>
    <cellStyle name="Normal 5 2 2 2 2 2 5 2 2 3" xfId="25065" xr:uid="{9C71A35F-BAFB-4809-A4C5-8ED38A4D3078}"/>
    <cellStyle name="Normal 5 2 2 2 2 2 5 2 2 4" xfId="33512" xr:uid="{6C3962E6-662F-4BA0-B19C-8DC8657148DD}"/>
    <cellStyle name="Normal 5 2 2 2 2 2 5 2 3" xfId="12400" xr:uid="{0A70806B-CBFB-4D81-9BB2-B79A6D2BAAE0}"/>
    <cellStyle name="Normal 5 2 2 2 2 2 5 2 4" xfId="20848" xr:uid="{A97BB459-5CCC-4338-A397-7F6EFD7FAE59}"/>
    <cellStyle name="Normal 5 2 2 2 2 2 5 2 5" xfId="29295" xr:uid="{B54DB8F5-F73B-46AA-92F3-5202B44F0EE9}"/>
    <cellStyle name="Normal 5 2 2 2 2 2 5 3" xfId="6023" xr:uid="{00000000-0005-0000-0000-000019170000}"/>
    <cellStyle name="Normal 5 2 2 2 2 2 5 3 2" xfId="14473" xr:uid="{26CD77D5-985C-4D30-B08B-B3BC8603BE95}"/>
    <cellStyle name="Normal 5 2 2 2 2 2 5 3 3" xfId="22920" xr:uid="{8ADED2AE-1AC8-40A2-AE0A-70CC6B1E76C2}"/>
    <cellStyle name="Normal 5 2 2 2 2 2 5 3 4" xfId="31367" xr:uid="{C9B7693B-D4DD-4E6B-8D3F-73D54B91B7ED}"/>
    <cellStyle name="Normal 5 2 2 2 2 2 5 4" xfId="10255" xr:uid="{A656E0F5-7104-40AA-89F2-D6CE8E77FA55}"/>
    <cellStyle name="Normal 5 2 2 2 2 2 5 5" xfId="18703" xr:uid="{EB976BB7-8B6D-46B0-8E32-76AE46CCBA71}"/>
    <cellStyle name="Normal 5 2 2 2 2 2 5 6" xfId="27150" xr:uid="{58C63662-E642-4290-9794-ECA9A7CDCA38}"/>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AEE5E498-171A-4FBD-B2F5-FA33A509D21B}"/>
    <cellStyle name="Normal 5 2 2 2 2 2 6 2 2 3" xfId="25478" xr:uid="{C2F54E53-AA08-4BF3-A5C5-43AB430455FB}"/>
    <cellStyle name="Normal 5 2 2 2 2 2 6 2 2 4" xfId="33925" xr:uid="{9C3D5CA2-01DA-4D50-88DF-05ACA75F1E69}"/>
    <cellStyle name="Normal 5 2 2 2 2 2 6 2 3" xfId="12813" xr:uid="{7E2694AE-E5DE-423E-A8CD-220F5B4F9215}"/>
    <cellStyle name="Normal 5 2 2 2 2 2 6 2 4" xfId="21261" xr:uid="{AC8CB294-CFFA-4760-8CC9-0CF123455185}"/>
    <cellStyle name="Normal 5 2 2 2 2 2 6 2 5" xfId="29708" xr:uid="{16040090-FB4C-49E9-ACF0-A91E47568DF7}"/>
    <cellStyle name="Normal 5 2 2 2 2 2 6 3" xfId="6436" xr:uid="{00000000-0005-0000-0000-00001D170000}"/>
    <cellStyle name="Normal 5 2 2 2 2 2 6 3 2" xfId="14886" xr:uid="{67BB5F2D-D665-4229-B478-D6137BF21C75}"/>
    <cellStyle name="Normal 5 2 2 2 2 2 6 3 3" xfId="23333" xr:uid="{396A1E15-97D7-4A61-81B6-90B54F381504}"/>
    <cellStyle name="Normal 5 2 2 2 2 2 6 3 4" xfId="31780" xr:uid="{F0984E83-4D8C-4054-9520-FBF3C13806B0}"/>
    <cellStyle name="Normal 5 2 2 2 2 2 6 4" xfId="10668" xr:uid="{ACA07DA5-25C0-45E1-8707-C33BC75196EE}"/>
    <cellStyle name="Normal 5 2 2 2 2 2 6 5" xfId="19116" xr:uid="{CDB02CDA-7C9F-47C7-91B8-7F3DC829BD9B}"/>
    <cellStyle name="Normal 5 2 2 2 2 2 6 6" xfId="27563" xr:uid="{8B80F91A-EE91-493C-BFAD-3874A28456C5}"/>
    <cellStyle name="Normal 5 2 2 2 2 2 7" xfId="2566" xr:uid="{00000000-0005-0000-0000-00001E170000}"/>
    <cellStyle name="Normal 5 2 2 2 2 2 7 2" xfId="6849" xr:uid="{00000000-0005-0000-0000-00001F170000}"/>
    <cellStyle name="Normal 5 2 2 2 2 2 7 2 2" xfId="15299" xr:uid="{C0686DB4-B418-4645-AAA4-3EE0CC209E9C}"/>
    <cellStyle name="Normal 5 2 2 2 2 2 7 2 3" xfId="23746" xr:uid="{2FB53C9F-033D-48B3-BA9A-D0A9D50D08F5}"/>
    <cellStyle name="Normal 5 2 2 2 2 2 7 2 4" xfId="32193" xr:uid="{28E3CAD7-0C3E-433E-A089-E01803BB59D5}"/>
    <cellStyle name="Normal 5 2 2 2 2 2 7 3" xfId="11081" xr:uid="{AB0B61C5-259D-476A-B575-B83BD1CE4756}"/>
    <cellStyle name="Normal 5 2 2 2 2 2 7 4" xfId="19529" xr:uid="{E557B6CD-4532-4CDE-8B44-F6BAF0967D81}"/>
    <cellStyle name="Normal 5 2 2 2 2 2 7 5" xfId="27976" xr:uid="{64B0F9D9-1EC2-49D7-ADED-7E129D4B10D6}"/>
    <cellStyle name="Normal 5 2 2 2 2 2 8" xfId="4784" xr:uid="{00000000-0005-0000-0000-000020170000}"/>
    <cellStyle name="Normal 5 2 2 2 2 2 8 2" xfId="13234" xr:uid="{0D89DAD9-4884-42A8-8065-60C518A37BC7}"/>
    <cellStyle name="Normal 5 2 2 2 2 2 8 3" xfId="21681" xr:uid="{511E46E0-6215-44E4-9C38-62F82EB572F7}"/>
    <cellStyle name="Normal 5 2 2 2 2 2 8 4" xfId="30128" xr:uid="{E3C76C69-9013-41C5-A605-1BB33EA88323}"/>
    <cellStyle name="Normal 5 2 2 2 2 2 9" xfId="9016" xr:uid="{7126A359-B8B0-41F2-A190-5090CEA8032D}"/>
    <cellStyle name="Normal 5 2 2 2 2 3" xfId="413" xr:uid="{00000000-0005-0000-0000-000021170000}"/>
    <cellStyle name="Normal 5 2 2 2 2 3 10" xfId="25913" xr:uid="{15D6733B-2754-4FA9-B67D-1403D5CB1F2D}"/>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5055D256-D5C6-47E4-BF70-B879EDCB5D4A}"/>
    <cellStyle name="Normal 5 2 2 2 2 3 2 2 2 3" xfId="24241" xr:uid="{582E8CA5-B411-4024-BE16-F6B5E237F647}"/>
    <cellStyle name="Normal 5 2 2 2 2 3 2 2 2 4" xfId="32688" xr:uid="{CE36F3ED-DED5-41FF-8AEC-1E577ABB646F}"/>
    <cellStyle name="Normal 5 2 2 2 2 3 2 2 3" xfId="11576" xr:uid="{FECCC089-57A3-436A-985E-4A34262E1D56}"/>
    <cellStyle name="Normal 5 2 2 2 2 3 2 2 4" xfId="20024" xr:uid="{2D136589-D764-414E-831B-D6FC5D62F78D}"/>
    <cellStyle name="Normal 5 2 2 2 2 3 2 2 5" xfId="28471" xr:uid="{26867BD5-D8F4-4075-8BE3-23FE9962F707}"/>
    <cellStyle name="Normal 5 2 2 2 2 3 2 3" xfId="5199" xr:uid="{00000000-0005-0000-0000-000025170000}"/>
    <cellStyle name="Normal 5 2 2 2 2 3 2 3 2" xfId="13649" xr:uid="{440355CC-4F16-4D79-A867-8DA6A7FAB281}"/>
    <cellStyle name="Normal 5 2 2 2 2 3 2 3 3" xfId="22096" xr:uid="{8D6C2EB4-57C0-4939-AF66-DD4A17C5CD41}"/>
    <cellStyle name="Normal 5 2 2 2 2 3 2 3 4" xfId="30543" xr:uid="{F65EAD83-3C73-4CCE-BF6D-D52D02EA74C1}"/>
    <cellStyle name="Normal 5 2 2 2 2 3 2 4" xfId="9431" xr:uid="{1B3484CA-5B9F-4A5E-856A-9DA9BC255FAB}"/>
    <cellStyle name="Normal 5 2 2 2 2 3 2 5" xfId="17879" xr:uid="{0903815E-446E-4B43-AAA8-97C9A683C630}"/>
    <cellStyle name="Normal 5 2 2 2 2 3 2 6" xfId="26326" xr:uid="{CEC64525-63F0-4B22-84E4-0334221BAEB9}"/>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47A63873-1A65-470F-B190-F8CD666458B3}"/>
    <cellStyle name="Normal 5 2 2 2 2 3 3 2 2 3" xfId="24654" xr:uid="{CECD692A-D855-424B-BBD4-942F4414C041}"/>
    <cellStyle name="Normal 5 2 2 2 2 3 3 2 2 4" xfId="33101" xr:uid="{7C84E7C9-6741-4952-99F1-709D132AF7DF}"/>
    <cellStyle name="Normal 5 2 2 2 2 3 3 2 3" xfId="11989" xr:uid="{E84A7736-7B3A-4CF5-B1D8-000364FDED8E}"/>
    <cellStyle name="Normal 5 2 2 2 2 3 3 2 4" xfId="20437" xr:uid="{EA165F07-F748-4987-B295-2C459F4D13C8}"/>
    <cellStyle name="Normal 5 2 2 2 2 3 3 2 5" xfId="28884" xr:uid="{15034F67-06CA-4708-B0FE-3134AB89F26D}"/>
    <cellStyle name="Normal 5 2 2 2 2 3 3 3" xfId="5612" xr:uid="{00000000-0005-0000-0000-000029170000}"/>
    <cellStyle name="Normal 5 2 2 2 2 3 3 3 2" xfId="14062" xr:uid="{1F0EB2BF-E5FE-4158-835E-9A26F4DC0AE7}"/>
    <cellStyle name="Normal 5 2 2 2 2 3 3 3 3" xfId="22509" xr:uid="{D048652E-6E8E-4BA8-A093-905205282FD0}"/>
    <cellStyle name="Normal 5 2 2 2 2 3 3 3 4" xfId="30956" xr:uid="{51A67702-53C9-4949-B7CA-0DED9AA98940}"/>
    <cellStyle name="Normal 5 2 2 2 2 3 3 4" xfId="9844" xr:uid="{860E9F93-3673-4204-BA31-21113C216392}"/>
    <cellStyle name="Normal 5 2 2 2 2 3 3 5" xfId="18292" xr:uid="{8E1E21DD-4CB4-46D4-BC53-AAD638868786}"/>
    <cellStyle name="Normal 5 2 2 2 2 3 3 6" xfId="26739" xr:uid="{0827E54D-CB71-44A3-8D64-741C134C3C93}"/>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315AA278-7B69-4EA9-889F-60806CC817C0}"/>
    <cellStyle name="Normal 5 2 2 2 2 3 4 2 2 3" xfId="25067" xr:uid="{10113198-B43D-4400-8DF6-597F145CDD74}"/>
    <cellStyle name="Normal 5 2 2 2 2 3 4 2 2 4" xfId="33514" xr:uid="{CB219088-424F-431D-87D5-48722F91EE7F}"/>
    <cellStyle name="Normal 5 2 2 2 2 3 4 2 3" xfId="12402" xr:uid="{7AA6EAE1-24C2-4762-9D13-7AA270460A71}"/>
    <cellStyle name="Normal 5 2 2 2 2 3 4 2 4" xfId="20850" xr:uid="{4EB6BE71-9A99-46E8-B564-CA0FA6E355D5}"/>
    <cellStyle name="Normal 5 2 2 2 2 3 4 2 5" xfId="29297" xr:uid="{8C6A9297-1888-43BE-AF52-83D7B7579662}"/>
    <cellStyle name="Normal 5 2 2 2 2 3 4 3" xfId="6025" xr:uid="{00000000-0005-0000-0000-00002D170000}"/>
    <cellStyle name="Normal 5 2 2 2 2 3 4 3 2" xfId="14475" xr:uid="{6A42AFE6-F4AE-4DA3-B976-6762D9B10464}"/>
    <cellStyle name="Normal 5 2 2 2 2 3 4 3 3" xfId="22922" xr:uid="{903E070E-CC38-424A-A216-F76247CFC6E2}"/>
    <cellStyle name="Normal 5 2 2 2 2 3 4 3 4" xfId="31369" xr:uid="{C8650615-A60E-4F1E-8E6C-3AA40CC8BF19}"/>
    <cellStyle name="Normal 5 2 2 2 2 3 4 4" xfId="10257" xr:uid="{4F30C719-4B2E-4498-81E1-C51373455087}"/>
    <cellStyle name="Normal 5 2 2 2 2 3 4 5" xfId="18705" xr:uid="{D78EB693-3153-4308-9F8C-D82ABBD7B92B}"/>
    <cellStyle name="Normal 5 2 2 2 2 3 4 6" xfId="27152" xr:uid="{CD576E06-F7B1-4756-A3C6-9ED59E2F9013}"/>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DA77EEA9-EE25-4510-9AF0-EA59BD3046D2}"/>
    <cellStyle name="Normal 5 2 2 2 2 3 5 2 2 3" xfId="25480" xr:uid="{D0D843B7-23DE-41D9-9A23-1C33B31A090C}"/>
    <cellStyle name="Normal 5 2 2 2 2 3 5 2 2 4" xfId="33927" xr:uid="{EADF6C34-87F6-403F-8170-FA2CCBE98E5E}"/>
    <cellStyle name="Normal 5 2 2 2 2 3 5 2 3" xfId="12815" xr:uid="{B6C397CF-F078-4478-B224-01ECE690D5BD}"/>
    <cellStyle name="Normal 5 2 2 2 2 3 5 2 4" xfId="21263" xr:uid="{B4D7DCF5-0F3F-4624-86AA-021D7CB02DFD}"/>
    <cellStyle name="Normal 5 2 2 2 2 3 5 2 5" xfId="29710" xr:uid="{8EF5F4A4-50D1-4FF9-8EE6-82DE294673F0}"/>
    <cellStyle name="Normal 5 2 2 2 2 3 5 3" xfId="6438" xr:uid="{00000000-0005-0000-0000-000031170000}"/>
    <cellStyle name="Normal 5 2 2 2 2 3 5 3 2" xfId="14888" xr:uid="{C393C93B-35F3-4998-9CF8-7CFCA42CA4F6}"/>
    <cellStyle name="Normal 5 2 2 2 2 3 5 3 3" xfId="23335" xr:uid="{BBB99239-5DAE-43A0-A9B2-A687340258E6}"/>
    <cellStyle name="Normal 5 2 2 2 2 3 5 3 4" xfId="31782" xr:uid="{CD77A707-624F-4135-9E45-AB0F9AE397D6}"/>
    <cellStyle name="Normal 5 2 2 2 2 3 5 4" xfId="10670" xr:uid="{DF75693C-C132-4E54-B22F-6840E703DDF8}"/>
    <cellStyle name="Normal 5 2 2 2 2 3 5 5" xfId="19118" xr:uid="{8B09FCF0-1A0D-4C84-B173-3CA16E2CD4D7}"/>
    <cellStyle name="Normal 5 2 2 2 2 3 5 6" xfId="27565" xr:uid="{639BB72F-03D4-47E2-A4F7-05163A777B06}"/>
    <cellStyle name="Normal 5 2 2 2 2 3 6" xfId="2568" xr:uid="{00000000-0005-0000-0000-000032170000}"/>
    <cellStyle name="Normal 5 2 2 2 2 3 6 2" xfId="6851" xr:uid="{00000000-0005-0000-0000-000033170000}"/>
    <cellStyle name="Normal 5 2 2 2 2 3 6 2 2" xfId="15301" xr:uid="{B36319EA-70E8-4FF3-85BB-6A776D505451}"/>
    <cellStyle name="Normal 5 2 2 2 2 3 6 2 3" xfId="23748" xr:uid="{DC3745CF-DF28-4977-A366-766DD6569B1E}"/>
    <cellStyle name="Normal 5 2 2 2 2 3 6 2 4" xfId="32195" xr:uid="{9C3B8F1C-4F2A-4D43-88D6-DAB43FA5DB3C}"/>
    <cellStyle name="Normal 5 2 2 2 2 3 6 3" xfId="11083" xr:uid="{8830636F-D502-4E56-B6F5-51BCD9434B31}"/>
    <cellStyle name="Normal 5 2 2 2 2 3 6 4" xfId="19531" xr:uid="{FFBE7367-25DB-4548-85D7-38E4234D04E8}"/>
    <cellStyle name="Normal 5 2 2 2 2 3 6 5" xfId="27978" xr:uid="{A5094B99-F139-4438-851A-81B71D3C8FE4}"/>
    <cellStyle name="Normal 5 2 2 2 2 3 7" xfId="4786" xr:uid="{00000000-0005-0000-0000-000034170000}"/>
    <cellStyle name="Normal 5 2 2 2 2 3 7 2" xfId="13236" xr:uid="{80C9B359-F0EF-4CFC-9CF9-FD86B072AF2C}"/>
    <cellStyle name="Normal 5 2 2 2 2 3 7 3" xfId="21683" xr:uid="{D2EB690C-254E-45C2-998A-636A614B0CD0}"/>
    <cellStyle name="Normal 5 2 2 2 2 3 7 4" xfId="30130" xr:uid="{C603E3FC-BF86-4B98-9C7B-364576AECA17}"/>
    <cellStyle name="Normal 5 2 2 2 2 3 8" xfId="9018" xr:uid="{EE06A922-1357-4369-9733-9BC9BF5A4872}"/>
    <cellStyle name="Normal 5 2 2 2 2 3 9" xfId="17466" xr:uid="{B3B5F594-5FA3-4D8A-8FD1-FB87F9779CA3}"/>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CF570529-B0FA-48A3-AE01-0FA530A05EDF}"/>
    <cellStyle name="Normal 5 2 2 2 2 4 2 2 3" xfId="24238" xr:uid="{813CA663-F75C-49CC-8DE3-F5D776A3767E}"/>
    <cellStyle name="Normal 5 2 2 2 2 4 2 2 4" xfId="32685" xr:uid="{0ED4B4FE-46D0-47FA-85D7-16A56CD69911}"/>
    <cellStyle name="Normal 5 2 2 2 2 4 2 3" xfId="11573" xr:uid="{7A5CDAC5-EC88-442F-84E7-BCEE469A4439}"/>
    <cellStyle name="Normal 5 2 2 2 2 4 2 4" xfId="20021" xr:uid="{26CCCE7A-D829-457F-A97C-B0DF948CBB4B}"/>
    <cellStyle name="Normal 5 2 2 2 2 4 2 5" xfId="28468" xr:uid="{531504EF-560C-40C6-B57F-D9A651152DF4}"/>
    <cellStyle name="Normal 5 2 2 2 2 4 3" xfId="5196" xr:uid="{00000000-0005-0000-0000-000038170000}"/>
    <cellStyle name="Normal 5 2 2 2 2 4 3 2" xfId="13646" xr:uid="{F7955AB2-4798-4416-B97D-E2AD54C7E1E2}"/>
    <cellStyle name="Normal 5 2 2 2 2 4 3 3" xfId="22093" xr:uid="{09BB6D33-7C42-4A17-BE56-699C6C9177A2}"/>
    <cellStyle name="Normal 5 2 2 2 2 4 3 4" xfId="30540" xr:uid="{0546B5B0-1E84-425B-8EF4-447FBBC36990}"/>
    <cellStyle name="Normal 5 2 2 2 2 4 4" xfId="9428" xr:uid="{AF9C52DC-2E21-4206-82BF-A8CA2838645D}"/>
    <cellStyle name="Normal 5 2 2 2 2 4 5" xfId="17876" xr:uid="{919D4C9A-FC01-46AB-ABE6-A2B3C9FA364A}"/>
    <cellStyle name="Normal 5 2 2 2 2 4 6" xfId="26323" xr:uid="{103B9E79-2EDD-4723-A93C-A21E3AFBEC73}"/>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0A348551-9D44-461B-9357-B466D730C43E}"/>
    <cellStyle name="Normal 5 2 2 2 2 5 2 2 3" xfId="24651" xr:uid="{2E4FBBF0-98C3-43DA-8A01-5425DAFC0CE6}"/>
    <cellStyle name="Normal 5 2 2 2 2 5 2 2 4" xfId="33098" xr:uid="{979D937C-1B5A-489F-85AE-CD778B9EC9F7}"/>
    <cellStyle name="Normal 5 2 2 2 2 5 2 3" xfId="11986" xr:uid="{21F7ED2E-3825-4E87-AC1C-9BD7FC3CDA09}"/>
    <cellStyle name="Normal 5 2 2 2 2 5 2 4" xfId="20434" xr:uid="{4E728878-9F07-4661-BB2F-57F79DF1BE0B}"/>
    <cellStyle name="Normal 5 2 2 2 2 5 2 5" xfId="28881" xr:uid="{5A38D232-10CA-40DA-91EE-9D68A36344B6}"/>
    <cellStyle name="Normal 5 2 2 2 2 5 3" xfId="5609" xr:uid="{00000000-0005-0000-0000-00003C170000}"/>
    <cellStyle name="Normal 5 2 2 2 2 5 3 2" xfId="14059" xr:uid="{F82E0042-BFA2-4960-B1BC-C7EEEB32CF8A}"/>
    <cellStyle name="Normal 5 2 2 2 2 5 3 3" xfId="22506" xr:uid="{58AC740A-0A37-413A-ABA2-0782061B4C32}"/>
    <cellStyle name="Normal 5 2 2 2 2 5 3 4" xfId="30953" xr:uid="{EABABBC9-14A8-4F13-97B2-D879B8F14365}"/>
    <cellStyle name="Normal 5 2 2 2 2 5 4" xfId="9841" xr:uid="{DDF0DAC3-7533-4187-848A-EAB90BB33B65}"/>
    <cellStyle name="Normal 5 2 2 2 2 5 5" xfId="18289" xr:uid="{C2C5CFB0-8CA0-4D7F-A7CD-2EC05BE47350}"/>
    <cellStyle name="Normal 5 2 2 2 2 5 6" xfId="26736" xr:uid="{E37D522C-DE03-4AE2-AC95-2A24A4CCC725}"/>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6F829935-55AD-4BA2-BC61-E3838D9823BB}"/>
    <cellStyle name="Normal 5 2 2 2 2 6 2 2 3" xfId="25064" xr:uid="{5AA42CB2-BD7D-439F-B928-9A7A0F7D7C53}"/>
    <cellStyle name="Normal 5 2 2 2 2 6 2 2 4" xfId="33511" xr:uid="{1F698FDB-5D8C-4264-9662-622AC3BEDF94}"/>
    <cellStyle name="Normal 5 2 2 2 2 6 2 3" xfId="12399" xr:uid="{EC81E23B-8E9B-4C34-A671-33C75612748E}"/>
    <cellStyle name="Normal 5 2 2 2 2 6 2 4" xfId="20847" xr:uid="{47EE605A-93BE-4C6A-BE76-8D2E33CBA862}"/>
    <cellStyle name="Normal 5 2 2 2 2 6 2 5" xfId="29294" xr:uid="{F615156C-D6AB-4046-A563-1509B9B67831}"/>
    <cellStyle name="Normal 5 2 2 2 2 6 3" xfId="6022" xr:uid="{00000000-0005-0000-0000-000040170000}"/>
    <cellStyle name="Normal 5 2 2 2 2 6 3 2" xfId="14472" xr:uid="{616DEEED-7F71-45F8-87F5-42FF47B96BFF}"/>
    <cellStyle name="Normal 5 2 2 2 2 6 3 3" xfId="22919" xr:uid="{3ECCD7FB-B61E-46E8-B057-5A859A3B408E}"/>
    <cellStyle name="Normal 5 2 2 2 2 6 3 4" xfId="31366" xr:uid="{AB3F6FA4-CE7C-4439-8473-776879D0F34E}"/>
    <cellStyle name="Normal 5 2 2 2 2 6 4" xfId="10254" xr:uid="{14EA1108-76D4-4F05-B3C2-8323D61E10D9}"/>
    <cellStyle name="Normal 5 2 2 2 2 6 5" xfId="18702" xr:uid="{C1495064-77E8-4B63-9FA3-D4A8ED23FFDC}"/>
    <cellStyle name="Normal 5 2 2 2 2 6 6" xfId="27149" xr:uid="{4772E644-5FE4-4B2A-9DB9-D798EAD3951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F521934A-D1D8-44BE-9BBD-348EE7419144}"/>
    <cellStyle name="Normal 5 2 2 2 2 7 2 2 3" xfId="25477" xr:uid="{B35CCC1E-E482-4E8C-A381-3214E764C994}"/>
    <cellStyle name="Normal 5 2 2 2 2 7 2 2 4" xfId="33924" xr:uid="{A5A36BDD-FE2C-4479-8FB0-7F58E391C453}"/>
    <cellStyle name="Normal 5 2 2 2 2 7 2 3" xfId="12812" xr:uid="{0C968E38-86E5-4451-80E4-3E32F981FE2D}"/>
    <cellStyle name="Normal 5 2 2 2 2 7 2 4" xfId="21260" xr:uid="{F177730D-D362-4774-BBFA-6106851070E2}"/>
    <cellStyle name="Normal 5 2 2 2 2 7 2 5" xfId="29707" xr:uid="{1CF47189-B0BE-477D-85F2-A39E6CB51762}"/>
    <cellStyle name="Normal 5 2 2 2 2 7 3" xfId="6435" xr:uid="{00000000-0005-0000-0000-000044170000}"/>
    <cellStyle name="Normal 5 2 2 2 2 7 3 2" xfId="14885" xr:uid="{1B157A18-68D2-47BB-8EDD-142CFE50AAE0}"/>
    <cellStyle name="Normal 5 2 2 2 2 7 3 3" xfId="23332" xr:uid="{A89172F1-1A9F-40ED-9553-EFA2AEC8CB72}"/>
    <cellStyle name="Normal 5 2 2 2 2 7 3 4" xfId="31779" xr:uid="{39BDCA86-9EA8-4426-A295-1395E8915B53}"/>
    <cellStyle name="Normal 5 2 2 2 2 7 4" xfId="10667" xr:uid="{2028B406-5AD3-4636-9510-4A0FEA535A4D}"/>
    <cellStyle name="Normal 5 2 2 2 2 7 5" xfId="19115" xr:uid="{91C8F6FB-B491-4AC2-9F43-3CAF3034BDEA}"/>
    <cellStyle name="Normal 5 2 2 2 2 7 6" xfId="27562" xr:uid="{4370A204-B051-479F-95AA-1F7408B362F4}"/>
    <cellStyle name="Normal 5 2 2 2 2 8" xfId="2565" xr:uid="{00000000-0005-0000-0000-000045170000}"/>
    <cellStyle name="Normal 5 2 2 2 2 8 2" xfId="6848" xr:uid="{00000000-0005-0000-0000-000046170000}"/>
    <cellStyle name="Normal 5 2 2 2 2 8 2 2" xfId="15298" xr:uid="{2EA4CE86-DE34-4DD1-B3DA-7FACBB6C8425}"/>
    <cellStyle name="Normal 5 2 2 2 2 8 2 3" xfId="23745" xr:uid="{ED4495EF-5C1F-4191-A89C-0382F71F1FC0}"/>
    <cellStyle name="Normal 5 2 2 2 2 8 2 4" xfId="32192" xr:uid="{E0A83837-B279-4F32-9572-2FE722C15AD3}"/>
    <cellStyle name="Normal 5 2 2 2 2 8 3" xfId="11080" xr:uid="{2051157A-C198-4017-9AD9-60146DD03918}"/>
    <cellStyle name="Normal 5 2 2 2 2 8 4" xfId="19528" xr:uid="{FA8C65E9-8FF1-4551-B111-A613C32DD6F8}"/>
    <cellStyle name="Normal 5 2 2 2 2 8 5" xfId="27975" xr:uid="{1154FF1E-8BE0-4313-9580-C5DFC6577CCA}"/>
    <cellStyle name="Normal 5 2 2 2 2 9" xfId="4783" xr:uid="{00000000-0005-0000-0000-000047170000}"/>
    <cellStyle name="Normal 5 2 2 2 2 9 2" xfId="13233" xr:uid="{A0CFBD37-C110-4788-99B4-64C22ED25DB2}"/>
    <cellStyle name="Normal 5 2 2 2 2 9 3" xfId="21680" xr:uid="{FA261AE6-2AD3-4CD7-B9EE-98C90E606360}"/>
    <cellStyle name="Normal 5 2 2 2 2 9 4" xfId="30127" xr:uid="{9F8B9701-B5B5-469A-AAAD-916B64AB380C}"/>
    <cellStyle name="Normal 5 2 2 2 3" xfId="414" xr:uid="{00000000-0005-0000-0000-000048170000}"/>
    <cellStyle name="Normal 5 2 2 2 3 10" xfId="17467" xr:uid="{0473C9BD-7EF6-4B9B-8379-9048E99C32A7}"/>
    <cellStyle name="Normal 5 2 2 2 3 11" xfId="25914" xr:uid="{6F5BAC27-6AF2-427E-9333-BB55800AF79C}"/>
    <cellStyle name="Normal 5 2 2 2 3 2" xfId="415" xr:uid="{00000000-0005-0000-0000-000049170000}"/>
    <cellStyle name="Normal 5 2 2 2 3 2 10" xfId="25915" xr:uid="{A194AD74-CB16-40E5-A524-FCD4184E81AE}"/>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84C24686-F684-47D8-8EF0-1D019FC04445}"/>
    <cellStyle name="Normal 5 2 2 2 3 2 2 2 2 3" xfId="24243" xr:uid="{14FDA82D-08ED-406D-B072-740662925D1D}"/>
    <cellStyle name="Normal 5 2 2 2 3 2 2 2 2 4" xfId="32690" xr:uid="{04BE4732-23EA-4AA1-AB97-E08D6D783BCF}"/>
    <cellStyle name="Normal 5 2 2 2 3 2 2 2 3" xfId="11578" xr:uid="{57EF40AB-6C0F-4D46-95E0-71C9FBC2887A}"/>
    <cellStyle name="Normal 5 2 2 2 3 2 2 2 4" xfId="20026" xr:uid="{988C9E5A-5608-4D10-B738-CCE31E62C73A}"/>
    <cellStyle name="Normal 5 2 2 2 3 2 2 2 5" xfId="28473" xr:uid="{B0DD6285-B6A6-428B-82B1-FDBF6CE83432}"/>
    <cellStyle name="Normal 5 2 2 2 3 2 2 3" xfId="5201" xr:uid="{00000000-0005-0000-0000-00004D170000}"/>
    <cellStyle name="Normal 5 2 2 2 3 2 2 3 2" xfId="13651" xr:uid="{C73AECCF-D50B-45C0-BE0D-D1BA1B159DB9}"/>
    <cellStyle name="Normal 5 2 2 2 3 2 2 3 3" xfId="22098" xr:uid="{BB8329B5-A8D5-4314-9B77-AB1DAE02A9DA}"/>
    <cellStyle name="Normal 5 2 2 2 3 2 2 3 4" xfId="30545" xr:uid="{1B854E52-ECCD-47D3-9234-C76BE7E392E0}"/>
    <cellStyle name="Normal 5 2 2 2 3 2 2 4" xfId="9433" xr:uid="{FA3FCF45-982F-49BB-BCC5-FDC4427BEF20}"/>
    <cellStyle name="Normal 5 2 2 2 3 2 2 5" xfId="17881" xr:uid="{CE2C5F16-B72C-4A49-AD9E-D2D00E10BE42}"/>
    <cellStyle name="Normal 5 2 2 2 3 2 2 6" xfId="26328" xr:uid="{7D57EB14-E9BE-4099-BAE2-083B7E236802}"/>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725E6DB1-EA52-46DC-9623-2EEDA982A13B}"/>
    <cellStyle name="Normal 5 2 2 2 3 2 3 2 2 3" xfId="24656" xr:uid="{EE6C3FBE-1577-458D-B6EB-72AB1F834F5B}"/>
    <cellStyle name="Normal 5 2 2 2 3 2 3 2 2 4" xfId="33103" xr:uid="{CAA1A6A9-FCDD-4F7B-868F-5BB33159E755}"/>
    <cellStyle name="Normal 5 2 2 2 3 2 3 2 3" xfId="11991" xr:uid="{FF06A517-89A0-44F1-BEDF-23C7388D0D4A}"/>
    <cellStyle name="Normal 5 2 2 2 3 2 3 2 4" xfId="20439" xr:uid="{D077DA84-DE03-4077-906C-A60C48207051}"/>
    <cellStyle name="Normal 5 2 2 2 3 2 3 2 5" xfId="28886" xr:uid="{FFAF433E-C837-45D6-BF97-F02A68D1E3BD}"/>
    <cellStyle name="Normal 5 2 2 2 3 2 3 3" xfId="5614" xr:uid="{00000000-0005-0000-0000-000051170000}"/>
    <cellStyle name="Normal 5 2 2 2 3 2 3 3 2" xfId="14064" xr:uid="{34D6F31E-B0E3-4D61-B9DE-A1707D6C7F3F}"/>
    <cellStyle name="Normal 5 2 2 2 3 2 3 3 3" xfId="22511" xr:uid="{D09FFEE0-C594-46B9-BBD6-C5A63705C372}"/>
    <cellStyle name="Normal 5 2 2 2 3 2 3 3 4" xfId="30958" xr:uid="{C2E3593E-DC6F-4BC6-A5EA-2CA9DA31FA2A}"/>
    <cellStyle name="Normal 5 2 2 2 3 2 3 4" xfId="9846" xr:uid="{A3F5F396-409F-4ADB-A32E-1E7151ACA99B}"/>
    <cellStyle name="Normal 5 2 2 2 3 2 3 5" xfId="18294" xr:uid="{AA3D42C6-4FBB-48D9-AE14-EBA8C6594F04}"/>
    <cellStyle name="Normal 5 2 2 2 3 2 3 6" xfId="26741" xr:uid="{7F6B8820-F5CF-4871-8792-5CC2833EC245}"/>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AB85B373-7230-48F6-857C-82166AA9ADFB}"/>
    <cellStyle name="Normal 5 2 2 2 3 2 4 2 2 3" xfId="25069" xr:uid="{693CACF2-4623-43D4-B9AA-CB989AF98A97}"/>
    <cellStyle name="Normal 5 2 2 2 3 2 4 2 2 4" xfId="33516" xr:uid="{1E6B6B98-E86B-4EE9-AD7E-36BA79F754C0}"/>
    <cellStyle name="Normal 5 2 2 2 3 2 4 2 3" xfId="12404" xr:uid="{CF00864B-1B93-44DF-AB79-0428EA684275}"/>
    <cellStyle name="Normal 5 2 2 2 3 2 4 2 4" xfId="20852" xr:uid="{D97B760C-83FE-42E6-B406-636457F25173}"/>
    <cellStyle name="Normal 5 2 2 2 3 2 4 2 5" xfId="29299" xr:uid="{1F9E1781-55EC-4609-AFEE-6715A3C8D47E}"/>
    <cellStyle name="Normal 5 2 2 2 3 2 4 3" xfId="6027" xr:uid="{00000000-0005-0000-0000-000055170000}"/>
    <cellStyle name="Normal 5 2 2 2 3 2 4 3 2" xfId="14477" xr:uid="{DB22B98B-B049-4847-8526-BD3FE762A344}"/>
    <cellStyle name="Normal 5 2 2 2 3 2 4 3 3" xfId="22924" xr:uid="{A2E57DE1-269B-4D21-B39C-7027147A334D}"/>
    <cellStyle name="Normal 5 2 2 2 3 2 4 3 4" xfId="31371" xr:uid="{D1BD74F0-B949-4453-8B23-554F14257BA9}"/>
    <cellStyle name="Normal 5 2 2 2 3 2 4 4" xfId="10259" xr:uid="{F8A2E3A3-552B-480C-A3B2-1623036B1B52}"/>
    <cellStyle name="Normal 5 2 2 2 3 2 4 5" xfId="18707" xr:uid="{5C928866-3E1B-43E7-A513-BB0AC47EBF64}"/>
    <cellStyle name="Normal 5 2 2 2 3 2 4 6" xfId="27154" xr:uid="{0DFCEE9F-8AF4-4630-A424-CD497C9FA671}"/>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A1764D2D-BD9A-4C3C-BEDD-3F37BB37B6E4}"/>
    <cellStyle name="Normal 5 2 2 2 3 2 5 2 2 3" xfId="25482" xr:uid="{B5BF3891-22C0-4A41-8EA6-0EC8C36A03BC}"/>
    <cellStyle name="Normal 5 2 2 2 3 2 5 2 2 4" xfId="33929" xr:uid="{88069BE1-F61D-4A73-BE21-27E2D485AD47}"/>
    <cellStyle name="Normal 5 2 2 2 3 2 5 2 3" xfId="12817" xr:uid="{99F92768-9000-48F7-9D7B-5FBB0F109ECF}"/>
    <cellStyle name="Normal 5 2 2 2 3 2 5 2 4" xfId="21265" xr:uid="{DA3EA09C-6D61-4ABC-B1B9-D961E4A6B01F}"/>
    <cellStyle name="Normal 5 2 2 2 3 2 5 2 5" xfId="29712" xr:uid="{07927DFA-B599-429E-B0D4-391EC195658F}"/>
    <cellStyle name="Normal 5 2 2 2 3 2 5 3" xfId="6440" xr:uid="{00000000-0005-0000-0000-000059170000}"/>
    <cellStyle name="Normal 5 2 2 2 3 2 5 3 2" xfId="14890" xr:uid="{CC24FF3C-03C7-40CB-B32C-AF280B9B35AA}"/>
    <cellStyle name="Normal 5 2 2 2 3 2 5 3 3" xfId="23337" xr:uid="{90040E41-3881-4680-AD81-B26C1F607990}"/>
    <cellStyle name="Normal 5 2 2 2 3 2 5 3 4" xfId="31784" xr:uid="{758F40BA-ADF3-4D09-869D-7E8928AFC48B}"/>
    <cellStyle name="Normal 5 2 2 2 3 2 5 4" xfId="10672" xr:uid="{419C1E07-A582-4337-9D9F-FF6E7A79D9ED}"/>
    <cellStyle name="Normal 5 2 2 2 3 2 5 5" xfId="19120" xr:uid="{0F1F3D4A-772C-47E4-86D6-76366A80DDA9}"/>
    <cellStyle name="Normal 5 2 2 2 3 2 5 6" xfId="27567" xr:uid="{F901DC79-0DA5-4052-80D0-3E51E5691031}"/>
    <cellStyle name="Normal 5 2 2 2 3 2 6" xfId="2570" xr:uid="{00000000-0005-0000-0000-00005A170000}"/>
    <cellStyle name="Normal 5 2 2 2 3 2 6 2" xfId="6853" xr:uid="{00000000-0005-0000-0000-00005B170000}"/>
    <cellStyle name="Normal 5 2 2 2 3 2 6 2 2" xfId="15303" xr:uid="{63CD53A7-4BE4-48D2-8B1B-19EFF4CAE326}"/>
    <cellStyle name="Normal 5 2 2 2 3 2 6 2 3" xfId="23750" xr:uid="{856A79D3-DD3A-447C-B4D1-00D292513012}"/>
    <cellStyle name="Normal 5 2 2 2 3 2 6 2 4" xfId="32197" xr:uid="{3D283E94-C5B1-4CF0-835B-092C2B755E7A}"/>
    <cellStyle name="Normal 5 2 2 2 3 2 6 3" xfId="11085" xr:uid="{0F24D96C-08BC-4BC6-9217-78A4ED178467}"/>
    <cellStyle name="Normal 5 2 2 2 3 2 6 4" xfId="19533" xr:uid="{3888CE67-8C36-49EB-ACD3-CF8858F3A30F}"/>
    <cellStyle name="Normal 5 2 2 2 3 2 6 5" xfId="27980" xr:uid="{BE2F9B75-2B0D-4E4E-A196-7CE6484D7DE5}"/>
    <cellStyle name="Normal 5 2 2 2 3 2 7" xfId="4788" xr:uid="{00000000-0005-0000-0000-00005C170000}"/>
    <cellStyle name="Normal 5 2 2 2 3 2 7 2" xfId="13238" xr:uid="{A43CEB44-C95B-4038-A837-219FE31CEA23}"/>
    <cellStyle name="Normal 5 2 2 2 3 2 7 3" xfId="21685" xr:uid="{22396032-12D0-468D-875B-48A05698018C}"/>
    <cellStyle name="Normal 5 2 2 2 3 2 7 4" xfId="30132" xr:uid="{738DB3EF-A5DD-4D4B-927B-8A0F66511C6C}"/>
    <cellStyle name="Normal 5 2 2 2 3 2 8" xfId="9020" xr:uid="{1DF5ACB9-730B-4C95-9EFD-087C2DA6D920}"/>
    <cellStyle name="Normal 5 2 2 2 3 2 9" xfId="17468" xr:uid="{B226DFCE-1CAF-43F3-886C-B98EB83230D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4F521E00-A8EA-4E5B-AACB-BF0A4F608632}"/>
    <cellStyle name="Normal 5 2 2 2 3 3 2 2 3" xfId="24242" xr:uid="{E6986A68-3218-4764-AA48-2FC631D4C522}"/>
    <cellStyle name="Normal 5 2 2 2 3 3 2 2 4" xfId="32689" xr:uid="{3CD296DE-3E09-4C5D-B982-8AAABE7BA38D}"/>
    <cellStyle name="Normal 5 2 2 2 3 3 2 3" xfId="11577" xr:uid="{6FFA0814-97F5-4B95-8D2C-3AB97D602E5D}"/>
    <cellStyle name="Normal 5 2 2 2 3 3 2 4" xfId="20025" xr:uid="{F8472284-3F10-4357-9140-83D1FB7686B3}"/>
    <cellStyle name="Normal 5 2 2 2 3 3 2 5" xfId="28472" xr:uid="{ABABAEFB-71A4-42F3-9706-56415445B7D1}"/>
    <cellStyle name="Normal 5 2 2 2 3 3 3" xfId="5200" xr:uid="{00000000-0005-0000-0000-000060170000}"/>
    <cellStyle name="Normal 5 2 2 2 3 3 3 2" xfId="13650" xr:uid="{017C228F-5950-4C74-8008-148BBBA483FD}"/>
    <cellStyle name="Normal 5 2 2 2 3 3 3 3" xfId="22097" xr:uid="{36719193-0D64-4E3B-8017-0FD697E653BE}"/>
    <cellStyle name="Normal 5 2 2 2 3 3 3 4" xfId="30544" xr:uid="{D1900029-D65F-44AF-836D-AF2F73571B2D}"/>
    <cellStyle name="Normal 5 2 2 2 3 3 4" xfId="9432" xr:uid="{A22CDC7B-27EA-49AB-8AA2-049A4C6AEC6D}"/>
    <cellStyle name="Normal 5 2 2 2 3 3 5" xfId="17880" xr:uid="{92E1E76F-0EF4-490E-ADD8-2FDEDC6C60B5}"/>
    <cellStyle name="Normal 5 2 2 2 3 3 6" xfId="26327" xr:uid="{B27BC984-D098-47D5-A3A5-A58B4B16E3A8}"/>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008A7818-1227-4C3B-B356-E105E55E2538}"/>
    <cellStyle name="Normal 5 2 2 2 3 4 2 2 3" xfId="24655" xr:uid="{D5825F43-5DE9-4D27-98A6-6A47E85E4A8E}"/>
    <cellStyle name="Normal 5 2 2 2 3 4 2 2 4" xfId="33102" xr:uid="{990E57E3-0DC1-4236-AD38-4054C1967881}"/>
    <cellStyle name="Normal 5 2 2 2 3 4 2 3" xfId="11990" xr:uid="{8E593A60-AB25-4C63-A5F9-9F351F80A0D5}"/>
    <cellStyle name="Normal 5 2 2 2 3 4 2 4" xfId="20438" xr:uid="{45B179E9-056F-4198-AE56-614E75EF2BAA}"/>
    <cellStyle name="Normal 5 2 2 2 3 4 2 5" xfId="28885" xr:uid="{C03A4F88-27FD-4CD4-B1E1-7B5DEB8E9A1D}"/>
    <cellStyle name="Normal 5 2 2 2 3 4 3" xfId="5613" xr:uid="{00000000-0005-0000-0000-000064170000}"/>
    <cellStyle name="Normal 5 2 2 2 3 4 3 2" xfId="14063" xr:uid="{5CF90E9A-7FB4-49E8-919F-98A2FA1E54E7}"/>
    <cellStyle name="Normal 5 2 2 2 3 4 3 3" xfId="22510" xr:uid="{E61B1E5D-5DD1-49DF-8302-823D367AE8DF}"/>
    <cellStyle name="Normal 5 2 2 2 3 4 3 4" xfId="30957" xr:uid="{A4BEC8FC-D26A-4F2C-BE5F-90E78CB5C487}"/>
    <cellStyle name="Normal 5 2 2 2 3 4 4" xfId="9845" xr:uid="{9028DE9A-B195-4944-A425-999CAD690259}"/>
    <cellStyle name="Normal 5 2 2 2 3 4 5" xfId="18293" xr:uid="{B9A2E67F-9ACD-46A7-8EC1-B6D847CD815E}"/>
    <cellStyle name="Normal 5 2 2 2 3 4 6" xfId="26740" xr:uid="{178C6B41-B4A6-40D6-A9E7-E5E987A1050D}"/>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61EF076C-3D4A-4A2B-97F3-19AC242DD4E4}"/>
    <cellStyle name="Normal 5 2 2 2 3 5 2 2 3" xfId="25068" xr:uid="{0AC2ED3A-E679-424E-86EB-95ADBEADE25F}"/>
    <cellStyle name="Normal 5 2 2 2 3 5 2 2 4" xfId="33515" xr:uid="{952F1502-FC90-4F30-B7C0-6A54E4D26215}"/>
    <cellStyle name="Normal 5 2 2 2 3 5 2 3" xfId="12403" xr:uid="{8A32D3DC-E737-4548-815A-D1C4BAC9F630}"/>
    <cellStyle name="Normal 5 2 2 2 3 5 2 4" xfId="20851" xr:uid="{DCC59112-C17B-4210-A93A-01D6349EE1B7}"/>
    <cellStyle name="Normal 5 2 2 2 3 5 2 5" xfId="29298" xr:uid="{AC118285-CCC4-419F-A19E-8434288F280B}"/>
    <cellStyle name="Normal 5 2 2 2 3 5 3" xfId="6026" xr:uid="{00000000-0005-0000-0000-000068170000}"/>
    <cellStyle name="Normal 5 2 2 2 3 5 3 2" xfId="14476" xr:uid="{DF275FE7-EAC8-4484-BAC7-1726C2815CC0}"/>
    <cellStyle name="Normal 5 2 2 2 3 5 3 3" xfId="22923" xr:uid="{56BC0BFE-86CB-4930-A441-454848FB3354}"/>
    <cellStyle name="Normal 5 2 2 2 3 5 3 4" xfId="31370" xr:uid="{C1CC9463-04B2-400F-8CAB-E5417CEF163F}"/>
    <cellStyle name="Normal 5 2 2 2 3 5 4" xfId="10258" xr:uid="{D9CCF9F8-8835-4B24-B76E-1AFCBB2B8528}"/>
    <cellStyle name="Normal 5 2 2 2 3 5 5" xfId="18706" xr:uid="{604F5852-9E29-4A8F-A2D3-CFC4B9DDAED5}"/>
    <cellStyle name="Normal 5 2 2 2 3 5 6" xfId="27153" xr:uid="{9FE05B90-129E-4F78-8739-2A042A5E183E}"/>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9D0EDA1E-355A-4043-A008-7E74E83CAE1A}"/>
    <cellStyle name="Normal 5 2 2 2 3 6 2 2 3" xfId="25481" xr:uid="{B262244B-35C9-4438-8626-F33FD3177895}"/>
    <cellStyle name="Normal 5 2 2 2 3 6 2 2 4" xfId="33928" xr:uid="{355584F1-6E7F-439B-832D-B5F0117D2465}"/>
    <cellStyle name="Normal 5 2 2 2 3 6 2 3" xfId="12816" xr:uid="{4A7C884F-8E52-4FEA-B507-DABBA18A9BE4}"/>
    <cellStyle name="Normal 5 2 2 2 3 6 2 4" xfId="21264" xr:uid="{F9C047AF-5E16-410D-B8EF-F2BA1DB6C57C}"/>
    <cellStyle name="Normal 5 2 2 2 3 6 2 5" xfId="29711" xr:uid="{88A94CEB-51C8-4A44-9E2F-F04BDA8BA75A}"/>
    <cellStyle name="Normal 5 2 2 2 3 6 3" xfId="6439" xr:uid="{00000000-0005-0000-0000-00006C170000}"/>
    <cellStyle name="Normal 5 2 2 2 3 6 3 2" xfId="14889" xr:uid="{E5AA6525-48D9-4C2E-AF37-933F6CDF0EB9}"/>
    <cellStyle name="Normal 5 2 2 2 3 6 3 3" xfId="23336" xr:uid="{874454F4-5132-41C9-83E5-CDFF55C602C0}"/>
    <cellStyle name="Normal 5 2 2 2 3 6 3 4" xfId="31783" xr:uid="{D1C0AD61-04E5-4584-A3C9-4A5201105F24}"/>
    <cellStyle name="Normal 5 2 2 2 3 6 4" xfId="10671" xr:uid="{29D658F5-05A7-4E7F-A89C-796570E3392D}"/>
    <cellStyle name="Normal 5 2 2 2 3 6 5" xfId="19119" xr:uid="{807808F2-E7E1-45EF-ACB5-7D5F6369746E}"/>
    <cellStyle name="Normal 5 2 2 2 3 6 6" xfId="27566" xr:uid="{62CA71F7-180A-4BAA-AEE6-DA9FF1B60F9A}"/>
    <cellStyle name="Normal 5 2 2 2 3 7" xfId="2569" xr:uid="{00000000-0005-0000-0000-00006D170000}"/>
    <cellStyle name="Normal 5 2 2 2 3 7 2" xfId="6852" xr:uid="{00000000-0005-0000-0000-00006E170000}"/>
    <cellStyle name="Normal 5 2 2 2 3 7 2 2" xfId="15302" xr:uid="{A5F22BCD-8A9D-449B-AD40-BE137706A04A}"/>
    <cellStyle name="Normal 5 2 2 2 3 7 2 3" xfId="23749" xr:uid="{6199C1CC-EEF9-4282-9745-E2BFDE03E244}"/>
    <cellStyle name="Normal 5 2 2 2 3 7 2 4" xfId="32196" xr:uid="{E671B051-05A5-46B0-AA83-1EF4242F3A30}"/>
    <cellStyle name="Normal 5 2 2 2 3 7 3" xfId="11084" xr:uid="{64F3EA40-0395-4796-A888-5B2E9CDF81CE}"/>
    <cellStyle name="Normal 5 2 2 2 3 7 4" xfId="19532" xr:uid="{9B05B5E1-424E-4277-8341-172ABBA92305}"/>
    <cellStyle name="Normal 5 2 2 2 3 7 5" xfId="27979" xr:uid="{9F1242F7-9400-44A9-A335-CE0B9E650D43}"/>
    <cellStyle name="Normal 5 2 2 2 3 8" xfId="4787" xr:uid="{00000000-0005-0000-0000-00006F170000}"/>
    <cellStyle name="Normal 5 2 2 2 3 8 2" xfId="13237" xr:uid="{75BA0038-1D5C-4EA3-9257-D54FC4A78497}"/>
    <cellStyle name="Normal 5 2 2 2 3 8 3" xfId="21684" xr:uid="{DD26C032-8F8E-4C12-A010-A3CCEE54836D}"/>
    <cellStyle name="Normal 5 2 2 2 3 8 4" xfId="30131" xr:uid="{E676280E-C801-4769-8964-3AAB32B9F18E}"/>
    <cellStyle name="Normal 5 2 2 2 3 9" xfId="9019" xr:uid="{B2CA0C88-DCCE-4160-A118-2B4BBE404203}"/>
    <cellStyle name="Normal 5 2 2 2 4" xfId="416" xr:uid="{00000000-0005-0000-0000-000070170000}"/>
    <cellStyle name="Normal 5 2 2 2 4 10" xfId="25916" xr:uid="{1F63510B-F287-4353-8527-FC5AF41D30CC}"/>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DFFA0AEA-1BAD-4891-9FCE-E5C67B119F99}"/>
    <cellStyle name="Normal 5 2 2 2 4 2 2 2 3" xfId="24244" xr:uid="{BBDB1E86-1BD7-416C-B869-81B5B99102FF}"/>
    <cellStyle name="Normal 5 2 2 2 4 2 2 2 4" xfId="32691" xr:uid="{B9D34384-F2C5-42DC-8779-60B76048E158}"/>
    <cellStyle name="Normal 5 2 2 2 4 2 2 3" xfId="11579" xr:uid="{9737CE9C-D4DD-499E-B726-5F4A0BE01496}"/>
    <cellStyle name="Normal 5 2 2 2 4 2 2 4" xfId="20027" xr:uid="{EF71DFA5-7610-4F6F-AFF4-0251710528E0}"/>
    <cellStyle name="Normal 5 2 2 2 4 2 2 5" xfId="28474" xr:uid="{F9D6F09C-F2D7-4E78-8C0E-1B0CAD78E141}"/>
    <cellStyle name="Normal 5 2 2 2 4 2 3" xfId="5202" xr:uid="{00000000-0005-0000-0000-000074170000}"/>
    <cellStyle name="Normal 5 2 2 2 4 2 3 2" xfId="13652" xr:uid="{52FAF4B4-33BA-436C-A93D-4DCD3825804C}"/>
    <cellStyle name="Normal 5 2 2 2 4 2 3 3" xfId="22099" xr:uid="{28947224-678C-4EB4-854C-B318C7343F31}"/>
    <cellStyle name="Normal 5 2 2 2 4 2 3 4" xfId="30546" xr:uid="{6C83D1AA-086A-41BE-9444-7959C3A4DB29}"/>
    <cellStyle name="Normal 5 2 2 2 4 2 4" xfId="9434" xr:uid="{29896995-51B3-4C0E-BA08-ABA87F426B91}"/>
    <cellStyle name="Normal 5 2 2 2 4 2 5" xfId="17882" xr:uid="{842BE58B-15D3-4BFE-BE4C-9795935C20C9}"/>
    <cellStyle name="Normal 5 2 2 2 4 2 6" xfId="26329" xr:uid="{BFF05E37-A7F6-4C08-9452-635BEC435381}"/>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365AE569-6D23-42B0-949F-78EB7D326ED9}"/>
    <cellStyle name="Normal 5 2 2 2 4 3 2 2 3" xfId="24657" xr:uid="{D5E4EDC6-4BCF-4373-9CB2-45C4EA65C10F}"/>
    <cellStyle name="Normal 5 2 2 2 4 3 2 2 4" xfId="33104" xr:uid="{1D264A0D-304A-42F6-9849-B88E7A3BD18E}"/>
    <cellStyle name="Normal 5 2 2 2 4 3 2 3" xfId="11992" xr:uid="{7E894A24-B26D-48B0-B6FA-2402AC803021}"/>
    <cellStyle name="Normal 5 2 2 2 4 3 2 4" xfId="20440" xr:uid="{DCC3F80C-2B4F-45C8-9EF0-5FFB4BF9A17D}"/>
    <cellStyle name="Normal 5 2 2 2 4 3 2 5" xfId="28887" xr:uid="{E27AD391-DF50-4AA3-904E-0DD7D7DE5F7C}"/>
    <cellStyle name="Normal 5 2 2 2 4 3 3" xfId="5615" xr:uid="{00000000-0005-0000-0000-000078170000}"/>
    <cellStyle name="Normal 5 2 2 2 4 3 3 2" xfId="14065" xr:uid="{93219C99-15AB-4D40-A06B-C066690B390E}"/>
    <cellStyle name="Normal 5 2 2 2 4 3 3 3" xfId="22512" xr:uid="{9223533F-0D8C-415A-9738-ADBEA9A7DCFA}"/>
    <cellStyle name="Normal 5 2 2 2 4 3 3 4" xfId="30959" xr:uid="{51AD91EB-3B6A-47B2-927D-346992AE804B}"/>
    <cellStyle name="Normal 5 2 2 2 4 3 4" xfId="9847" xr:uid="{A0E9CE71-EB4F-4C7A-9272-A652AB0B4A74}"/>
    <cellStyle name="Normal 5 2 2 2 4 3 5" xfId="18295" xr:uid="{44E0016B-A68C-459B-89C9-7353DAC390F8}"/>
    <cellStyle name="Normal 5 2 2 2 4 3 6" xfId="26742" xr:uid="{40F5731E-E01E-4F77-B48F-8970C248F6A2}"/>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A12BAA9F-FF31-4412-836B-5D0CA52616EB}"/>
    <cellStyle name="Normal 5 2 2 2 4 4 2 2 3" xfId="25070" xr:uid="{C09F3D67-C712-4B62-A68A-4243C61700C9}"/>
    <cellStyle name="Normal 5 2 2 2 4 4 2 2 4" xfId="33517" xr:uid="{B886A14E-9CE7-4802-9F49-B40A80A9CE77}"/>
    <cellStyle name="Normal 5 2 2 2 4 4 2 3" xfId="12405" xr:uid="{6B6C7329-F027-4186-AB1D-4AE468F7195E}"/>
    <cellStyle name="Normal 5 2 2 2 4 4 2 4" xfId="20853" xr:uid="{E594A717-2329-46A6-AA64-886B33D3BC3B}"/>
    <cellStyle name="Normal 5 2 2 2 4 4 2 5" xfId="29300" xr:uid="{D24DBE46-D3F7-432D-B991-3BEA805BA95B}"/>
    <cellStyle name="Normal 5 2 2 2 4 4 3" xfId="6028" xr:uid="{00000000-0005-0000-0000-00007C170000}"/>
    <cellStyle name="Normal 5 2 2 2 4 4 3 2" xfId="14478" xr:uid="{0D473158-D9F0-42C5-9B58-B0EEC33B1BC6}"/>
    <cellStyle name="Normal 5 2 2 2 4 4 3 3" xfId="22925" xr:uid="{CAA19DD0-D8B7-4AFB-850F-34218D35C820}"/>
    <cellStyle name="Normal 5 2 2 2 4 4 3 4" xfId="31372" xr:uid="{89B0A385-74A1-43B3-B779-3C51E642B78D}"/>
    <cellStyle name="Normal 5 2 2 2 4 4 4" xfId="10260" xr:uid="{3909B905-1D0A-494C-8209-06F31EA57FB4}"/>
    <cellStyle name="Normal 5 2 2 2 4 4 5" xfId="18708" xr:uid="{4D1128D1-EA69-4413-8C72-0735FB1EAB87}"/>
    <cellStyle name="Normal 5 2 2 2 4 4 6" xfId="27155" xr:uid="{E49F4F56-B478-4FEC-BE00-8963498D9316}"/>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26C13893-1C4F-4D04-9EE8-648BA46F98FB}"/>
    <cellStyle name="Normal 5 2 2 2 4 5 2 2 3" xfId="25483" xr:uid="{49F7FC19-092B-4DE7-B7D9-7FE384DED720}"/>
    <cellStyle name="Normal 5 2 2 2 4 5 2 2 4" xfId="33930" xr:uid="{F55D5158-3466-476D-ABCE-3E55AAE4C444}"/>
    <cellStyle name="Normal 5 2 2 2 4 5 2 3" xfId="12818" xr:uid="{E8B9438A-6154-4A17-9F20-2113397E8416}"/>
    <cellStyle name="Normal 5 2 2 2 4 5 2 4" xfId="21266" xr:uid="{339634F8-0031-46E4-915F-783C4F953D6D}"/>
    <cellStyle name="Normal 5 2 2 2 4 5 2 5" xfId="29713" xr:uid="{6B180B21-C295-4F3A-8449-BFC87C24BD07}"/>
    <cellStyle name="Normal 5 2 2 2 4 5 3" xfId="6441" xr:uid="{00000000-0005-0000-0000-000080170000}"/>
    <cellStyle name="Normal 5 2 2 2 4 5 3 2" xfId="14891" xr:uid="{51C06325-3B1F-46C2-A1FA-7921EC94493B}"/>
    <cellStyle name="Normal 5 2 2 2 4 5 3 3" xfId="23338" xr:uid="{70B5377C-4383-4210-97FB-021DDAE7DCC3}"/>
    <cellStyle name="Normal 5 2 2 2 4 5 3 4" xfId="31785" xr:uid="{58C573FD-D310-490A-B6ED-02190F44E68C}"/>
    <cellStyle name="Normal 5 2 2 2 4 5 4" xfId="10673" xr:uid="{360107DE-ED86-4CBF-8E75-7DDA556352DB}"/>
    <cellStyle name="Normal 5 2 2 2 4 5 5" xfId="19121" xr:uid="{3DA0DAA7-89A2-4F78-8F2A-F9AABC88C5FE}"/>
    <cellStyle name="Normal 5 2 2 2 4 5 6" xfId="27568" xr:uid="{BB93FE0A-2211-4114-AA72-1D32D473026C}"/>
    <cellStyle name="Normal 5 2 2 2 4 6" xfId="2571" xr:uid="{00000000-0005-0000-0000-000081170000}"/>
    <cellStyle name="Normal 5 2 2 2 4 6 2" xfId="6854" xr:uid="{00000000-0005-0000-0000-000082170000}"/>
    <cellStyle name="Normal 5 2 2 2 4 6 2 2" xfId="15304" xr:uid="{BFBBBC90-F3F0-4378-B8CC-FE1F8BDA1725}"/>
    <cellStyle name="Normal 5 2 2 2 4 6 2 3" xfId="23751" xr:uid="{E9A1B878-15D2-4952-B7F1-042FE943A301}"/>
    <cellStyle name="Normal 5 2 2 2 4 6 2 4" xfId="32198" xr:uid="{AFEEEC6A-29BF-4CF1-B258-6CD47A50357B}"/>
    <cellStyle name="Normal 5 2 2 2 4 6 3" xfId="11086" xr:uid="{57F99F33-D266-40DD-95F8-C3B0AE2AD373}"/>
    <cellStyle name="Normal 5 2 2 2 4 6 4" xfId="19534" xr:uid="{1B9756E2-E7A4-46D5-9BAD-5E9CBDA6DBAA}"/>
    <cellStyle name="Normal 5 2 2 2 4 6 5" xfId="27981" xr:uid="{95DBBD14-5B43-4742-96CF-EA366C873E75}"/>
    <cellStyle name="Normal 5 2 2 2 4 7" xfId="4789" xr:uid="{00000000-0005-0000-0000-000083170000}"/>
    <cellStyle name="Normal 5 2 2 2 4 7 2" xfId="13239" xr:uid="{C0DE3ECE-A82D-4559-84F8-00E03BC44377}"/>
    <cellStyle name="Normal 5 2 2 2 4 7 3" xfId="21686" xr:uid="{F4334950-77BD-4765-BEDB-9CD189B1385B}"/>
    <cellStyle name="Normal 5 2 2 2 4 7 4" xfId="30133" xr:uid="{B6030C29-88E0-4A6F-9396-F59322B52C11}"/>
    <cellStyle name="Normal 5 2 2 2 4 8" xfId="9021" xr:uid="{99DB728A-5498-471E-A941-2737A8D9E155}"/>
    <cellStyle name="Normal 5 2 2 2 4 9" xfId="17469" xr:uid="{0D88670A-49F9-4833-A5FB-3D0B9EA56B25}"/>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AD3A448C-7272-452F-B5CC-5DF0637D466E}"/>
    <cellStyle name="Normal 5 2 2 2 5 2 2 3" xfId="24237" xr:uid="{6B5A2DE8-84CC-4E7D-AECB-F65ACA21AC1C}"/>
    <cellStyle name="Normal 5 2 2 2 5 2 2 4" xfId="32684" xr:uid="{EEA14939-8E51-4A63-A690-D535451C4456}"/>
    <cellStyle name="Normal 5 2 2 2 5 2 3" xfId="11572" xr:uid="{BC7596E4-CE93-4987-8640-9C1FFD1979AE}"/>
    <cellStyle name="Normal 5 2 2 2 5 2 4" xfId="20020" xr:uid="{DE66B6AB-5ECC-4D41-8DB2-6A6E486B0031}"/>
    <cellStyle name="Normal 5 2 2 2 5 2 5" xfId="28467" xr:uid="{8E1F3718-1427-469D-9083-E28C2EEE920D}"/>
    <cellStyle name="Normal 5 2 2 2 5 3" xfId="5195" xr:uid="{00000000-0005-0000-0000-000087170000}"/>
    <cellStyle name="Normal 5 2 2 2 5 3 2" xfId="13645" xr:uid="{056EB0AA-D3AD-4EF9-BAC4-0ED50B8F8D7C}"/>
    <cellStyle name="Normal 5 2 2 2 5 3 3" xfId="22092" xr:uid="{67175C82-229D-4871-B69E-5D01AB26440A}"/>
    <cellStyle name="Normal 5 2 2 2 5 3 4" xfId="30539" xr:uid="{A1BD4AD5-EDCA-435D-A977-6129FC1B8604}"/>
    <cellStyle name="Normal 5 2 2 2 5 4" xfId="9427" xr:uid="{5F560BCE-4C3A-4C59-B56F-24EC60B611E1}"/>
    <cellStyle name="Normal 5 2 2 2 5 5" xfId="17875" xr:uid="{9AC70992-FE93-49F1-A5F6-7AD124E08BBA}"/>
    <cellStyle name="Normal 5 2 2 2 5 6" xfId="26322" xr:uid="{68427166-925C-4AD0-B7DD-A12C7C02121E}"/>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079E5E5C-548B-471B-B517-500B9EFB2AE3}"/>
    <cellStyle name="Normal 5 2 2 2 6 2 2 3" xfId="24650" xr:uid="{E60D9247-27C6-4A7E-B89E-117996F54694}"/>
    <cellStyle name="Normal 5 2 2 2 6 2 2 4" xfId="33097" xr:uid="{F45E1A35-BFD4-4390-8719-CD0293D93778}"/>
    <cellStyle name="Normal 5 2 2 2 6 2 3" xfId="11985" xr:uid="{F49221A2-6F0C-4091-952D-C41DB2E5671F}"/>
    <cellStyle name="Normal 5 2 2 2 6 2 4" xfId="20433" xr:uid="{1271D4D1-395F-437D-88AD-1D2C7ACA150A}"/>
    <cellStyle name="Normal 5 2 2 2 6 2 5" xfId="28880" xr:uid="{0D4EEF96-C1DB-4FF4-8E66-EAA25339B35B}"/>
    <cellStyle name="Normal 5 2 2 2 6 3" xfId="5608" xr:uid="{00000000-0005-0000-0000-00008B170000}"/>
    <cellStyle name="Normal 5 2 2 2 6 3 2" xfId="14058" xr:uid="{0405D1AC-75B4-4FD1-BCD3-568BD43D9795}"/>
    <cellStyle name="Normal 5 2 2 2 6 3 3" xfId="22505" xr:uid="{A06D0017-40D2-429A-B370-04541885DD49}"/>
    <cellStyle name="Normal 5 2 2 2 6 3 4" xfId="30952" xr:uid="{CA543300-AEDE-4DBE-BA5C-7B8E43FC4A54}"/>
    <cellStyle name="Normal 5 2 2 2 6 4" xfId="9840" xr:uid="{1989DD83-1749-4BB1-B105-A1D7EBA2C39D}"/>
    <cellStyle name="Normal 5 2 2 2 6 5" xfId="18288" xr:uid="{4A297F59-E0C7-4620-9B3E-27739DB75D7D}"/>
    <cellStyle name="Normal 5 2 2 2 6 6" xfId="26735" xr:uid="{47FCFC65-09AE-4F08-AC4A-6E8488B04E78}"/>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5D89BDD0-5F18-4662-B61A-C189A209443A}"/>
    <cellStyle name="Normal 5 2 2 2 7 2 2 3" xfId="25063" xr:uid="{E1B36D80-B0F6-4887-92F5-054ADA9FA5F5}"/>
    <cellStyle name="Normal 5 2 2 2 7 2 2 4" xfId="33510" xr:uid="{F3084671-5BB2-4821-9FD7-41E63B76320A}"/>
    <cellStyle name="Normal 5 2 2 2 7 2 3" xfId="12398" xr:uid="{8053B044-CDEC-492A-84BB-A313AAA79215}"/>
    <cellStyle name="Normal 5 2 2 2 7 2 4" xfId="20846" xr:uid="{FF28DB87-61C2-407A-AB44-886327034812}"/>
    <cellStyle name="Normal 5 2 2 2 7 2 5" xfId="29293" xr:uid="{7856B487-566C-45D6-84BE-8C2A5C393AC8}"/>
    <cellStyle name="Normal 5 2 2 2 7 3" xfId="6021" xr:uid="{00000000-0005-0000-0000-00008F170000}"/>
    <cellStyle name="Normal 5 2 2 2 7 3 2" xfId="14471" xr:uid="{3D47F673-674B-4E11-AC33-B23B16BF178E}"/>
    <cellStyle name="Normal 5 2 2 2 7 3 3" xfId="22918" xr:uid="{9410E932-B0DD-4B65-A1C3-E23714296E67}"/>
    <cellStyle name="Normal 5 2 2 2 7 3 4" xfId="31365" xr:uid="{AD57ADAE-479F-46B5-B06D-D09732CD88C4}"/>
    <cellStyle name="Normal 5 2 2 2 7 4" xfId="10253" xr:uid="{4ED81296-321A-4003-9135-6C8497216C14}"/>
    <cellStyle name="Normal 5 2 2 2 7 5" xfId="18701" xr:uid="{D2218B2D-E4F2-4F08-82DC-4ED2FA573014}"/>
    <cellStyle name="Normal 5 2 2 2 7 6" xfId="27148" xr:uid="{149CA52B-A4C5-4888-A09A-92F184CABCCC}"/>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302C2F9A-DD51-4A3A-B988-ABF2B062B4E7}"/>
    <cellStyle name="Normal 5 2 2 2 8 2 2 3" xfId="25476" xr:uid="{A6D59626-A96A-4868-937C-B0F8658AA749}"/>
    <cellStyle name="Normal 5 2 2 2 8 2 2 4" xfId="33923" xr:uid="{BD3675B7-CC90-47F3-9912-98BE4CB39C61}"/>
    <cellStyle name="Normal 5 2 2 2 8 2 3" xfId="12811" xr:uid="{89CA8AC0-2AC5-43EB-91F4-55807D478B7D}"/>
    <cellStyle name="Normal 5 2 2 2 8 2 4" xfId="21259" xr:uid="{D08D2CEE-2D2A-48AA-A521-76AA552D97BB}"/>
    <cellStyle name="Normal 5 2 2 2 8 2 5" xfId="29706" xr:uid="{45576C75-9CA1-4BB2-A901-456B131F3833}"/>
    <cellStyle name="Normal 5 2 2 2 8 3" xfId="6434" xr:uid="{00000000-0005-0000-0000-000093170000}"/>
    <cellStyle name="Normal 5 2 2 2 8 3 2" xfId="14884" xr:uid="{449B7011-FD35-483D-B0F3-3772D73C8E16}"/>
    <cellStyle name="Normal 5 2 2 2 8 3 3" xfId="23331" xr:uid="{B81A27F4-0CA1-4C83-8D49-1251A6E732A8}"/>
    <cellStyle name="Normal 5 2 2 2 8 3 4" xfId="31778" xr:uid="{906F2F8B-A90F-411D-96B8-2BD67A41D7B0}"/>
    <cellStyle name="Normal 5 2 2 2 8 4" xfId="10666" xr:uid="{BEA9F0DC-C39C-47FE-BA5C-EC611ACECF7F}"/>
    <cellStyle name="Normal 5 2 2 2 8 5" xfId="19114" xr:uid="{11A1BF1D-8580-4E87-AB67-3D30119009B7}"/>
    <cellStyle name="Normal 5 2 2 2 8 6" xfId="27561" xr:uid="{8B601DB4-45EF-4487-90CA-A9548BC6913D}"/>
    <cellStyle name="Normal 5 2 2 2 9" xfId="2564" xr:uid="{00000000-0005-0000-0000-000094170000}"/>
    <cellStyle name="Normal 5 2 2 2 9 2" xfId="6847" xr:uid="{00000000-0005-0000-0000-000095170000}"/>
    <cellStyle name="Normal 5 2 2 2 9 2 2" xfId="15297" xr:uid="{DF51FECF-E5AD-4CF2-B56E-5F915776D036}"/>
    <cellStyle name="Normal 5 2 2 2 9 2 3" xfId="23744" xr:uid="{57280A46-839F-412F-B323-87DE518AACB9}"/>
    <cellStyle name="Normal 5 2 2 2 9 2 4" xfId="32191" xr:uid="{061DD6E6-183B-4229-B388-5CAB69937D16}"/>
    <cellStyle name="Normal 5 2 2 2 9 3" xfId="11079" xr:uid="{AD2F6FCA-2255-403A-BB82-FA8045F08665}"/>
    <cellStyle name="Normal 5 2 2 2 9 4" xfId="19527" xr:uid="{F20A343F-24D5-4884-BE8E-230626D37835}"/>
    <cellStyle name="Normal 5 2 2 2 9 5" xfId="27974" xr:uid="{91D9ED37-B83D-4612-857A-1C316A635857}"/>
    <cellStyle name="Normal 5 2 2 3" xfId="417" xr:uid="{00000000-0005-0000-0000-000096170000}"/>
    <cellStyle name="Normal 5 2 2 3 10" xfId="9022" xr:uid="{D6A3EE16-BC3B-4BB2-83A3-B33C9AC1DB42}"/>
    <cellStyle name="Normal 5 2 2 3 11" xfId="17470" xr:uid="{40AC0CA8-207D-4B14-83D7-5584286C4D8B}"/>
    <cellStyle name="Normal 5 2 2 3 12" xfId="25917" xr:uid="{F7425D4E-1D43-483C-8339-263A0FD70123}"/>
    <cellStyle name="Normal 5 2 2 3 2" xfId="418" xr:uid="{00000000-0005-0000-0000-000097170000}"/>
    <cellStyle name="Normal 5 2 2 3 2 10" xfId="17471" xr:uid="{206E04DC-7C49-48C8-878C-56A4E64BB91F}"/>
    <cellStyle name="Normal 5 2 2 3 2 11" xfId="25918" xr:uid="{1DAA6A25-85A4-4031-A3CA-4DF039F30EB1}"/>
    <cellStyle name="Normal 5 2 2 3 2 2" xfId="419" xr:uid="{00000000-0005-0000-0000-000098170000}"/>
    <cellStyle name="Normal 5 2 2 3 2 2 10" xfId="25919" xr:uid="{1BD39514-9DE3-4ACE-862E-C4C23A3C3B2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7E6C2AD1-2315-4116-80A4-D4BCD944918C}"/>
    <cellStyle name="Normal 5 2 2 3 2 2 2 2 2 3" xfId="24247" xr:uid="{D2FDD5A9-01FC-4703-953A-AFA55BC31622}"/>
    <cellStyle name="Normal 5 2 2 3 2 2 2 2 2 4" xfId="32694" xr:uid="{5A3B3A77-1824-4461-BB6D-75BB3EFE2434}"/>
    <cellStyle name="Normal 5 2 2 3 2 2 2 2 3" xfId="11582" xr:uid="{57C95A1E-975D-4BCA-A4C0-1A7E4024F7C7}"/>
    <cellStyle name="Normal 5 2 2 3 2 2 2 2 4" xfId="20030" xr:uid="{8057CC44-264C-4A06-AF24-B00F68A6C97B}"/>
    <cellStyle name="Normal 5 2 2 3 2 2 2 2 5" xfId="28477" xr:uid="{780DF127-3377-410B-925F-931CA9340EEA}"/>
    <cellStyle name="Normal 5 2 2 3 2 2 2 3" xfId="5205" xr:uid="{00000000-0005-0000-0000-00009C170000}"/>
    <cellStyle name="Normal 5 2 2 3 2 2 2 3 2" xfId="13655" xr:uid="{BE6A074D-195A-4FB4-A184-46C834C3217C}"/>
    <cellStyle name="Normal 5 2 2 3 2 2 2 3 3" xfId="22102" xr:uid="{B752A8E1-7834-4E22-8562-F54E1EF8823B}"/>
    <cellStyle name="Normal 5 2 2 3 2 2 2 3 4" xfId="30549" xr:uid="{D87F4403-7616-4502-B6CD-20CE7A0CC7D5}"/>
    <cellStyle name="Normal 5 2 2 3 2 2 2 4" xfId="9437" xr:uid="{373E3140-EB13-4CCE-9283-8E3E7688BDAC}"/>
    <cellStyle name="Normal 5 2 2 3 2 2 2 5" xfId="17885" xr:uid="{39B0316A-B173-4298-834E-93B59E39F2DA}"/>
    <cellStyle name="Normal 5 2 2 3 2 2 2 6" xfId="26332" xr:uid="{20BDE5A0-5777-4E24-A9DF-7E1ADA0AC75C}"/>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7F02B7E5-85F6-4F04-AF27-682D0AC01D7B}"/>
    <cellStyle name="Normal 5 2 2 3 2 2 3 2 2 3" xfId="24660" xr:uid="{8E3A0EEC-4F1F-4A6D-A493-5942CCF4707C}"/>
    <cellStyle name="Normal 5 2 2 3 2 2 3 2 2 4" xfId="33107" xr:uid="{38A4E1C9-4638-4D91-B5FE-1FFBC697A66E}"/>
    <cellStyle name="Normal 5 2 2 3 2 2 3 2 3" xfId="11995" xr:uid="{0C3144A5-AB6B-4658-92C0-D7A43C4D5CB0}"/>
    <cellStyle name="Normal 5 2 2 3 2 2 3 2 4" xfId="20443" xr:uid="{35CAD1F5-B9A3-44BA-AAF6-C7A4DD8D162B}"/>
    <cellStyle name="Normal 5 2 2 3 2 2 3 2 5" xfId="28890" xr:uid="{3B2CAC9D-A151-4118-8081-53B295A15389}"/>
    <cellStyle name="Normal 5 2 2 3 2 2 3 3" xfId="5618" xr:uid="{00000000-0005-0000-0000-0000A0170000}"/>
    <cellStyle name="Normal 5 2 2 3 2 2 3 3 2" xfId="14068" xr:uid="{FFDEE38F-759F-41AC-A811-26250FD7E580}"/>
    <cellStyle name="Normal 5 2 2 3 2 2 3 3 3" xfId="22515" xr:uid="{28136E36-BC81-4B1B-8CBD-D625F21E78D9}"/>
    <cellStyle name="Normal 5 2 2 3 2 2 3 3 4" xfId="30962" xr:uid="{9C66CB58-5F27-4FC6-9E07-40D1AAF61B31}"/>
    <cellStyle name="Normal 5 2 2 3 2 2 3 4" xfId="9850" xr:uid="{B496A308-8E7D-44A1-8215-BD6172FA743D}"/>
    <cellStyle name="Normal 5 2 2 3 2 2 3 5" xfId="18298" xr:uid="{4FDD452E-FBFB-4978-80B5-C89D91DC530D}"/>
    <cellStyle name="Normal 5 2 2 3 2 2 3 6" xfId="26745" xr:uid="{9514566D-4556-4D04-BF1E-5AD7A6CD36F3}"/>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11BD9B53-9107-4D54-8525-95B52D2FE078}"/>
    <cellStyle name="Normal 5 2 2 3 2 2 4 2 2 3" xfId="25073" xr:uid="{910C7B0F-1398-4DC4-AC9B-01CD787BCF47}"/>
    <cellStyle name="Normal 5 2 2 3 2 2 4 2 2 4" xfId="33520" xr:uid="{E81E12B1-CBD2-4D04-88A3-419BD9B88803}"/>
    <cellStyle name="Normal 5 2 2 3 2 2 4 2 3" xfId="12408" xr:uid="{1AF42D5A-E2D3-407E-9884-7A11792D8124}"/>
    <cellStyle name="Normal 5 2 2 3 2 2 4 2 4" xfId="20856" xr:uid="{A2A99C6B-FE19-4DC5-BE0B-5F938D5148D5}"/>
    <cellStyle name="Normal 5 2 2 3 2 2 4 2 5" xfId="29303" xr:uid="{BC4C7898-1112-478C-BBE6-55225A1D7265}"/>
    <cellStyle name="Normal 5 2 2 3 2 2 4 3" xfId="6031" xr:uid="{00000000-0005-0000-0000-0000A4170000}"/>
    <cellStyle name="Normal 5 2 2 3 2 2 4 3 2" xfId="14481" xr:uid="{7308507D-1339-4E30-B236-46A05DBEB83C}"/>
    <cellStyle name="Normal 5 2 2 3 2 2 4 3 3" xfId="22928" xr:uid="{1A8B2438-FAE1-468C-B9C9-787DE46F13A0}"/>
    <cellStyle name="Normal 5 2 2 3 2 2 4 3 4" xfId="31375" xr:uid="{E2A402A2-1451-4389-A41F-AB02015EC35D}"/>
    <cellStyle name="Normal 5 2 2 3 2 2 4 4" xfId="10263" xr:uid="{442BFA91-A9BC-4B0C-852C-7591A54E2946}"/>
    <cellStyle name="Normal 5 2 2 3 2 2 4 5" xfId="18711" xr:uid="{D46B6E71-C776-4249-8293-40FF2E30DBF8}"/>
    <cellStyle name="Normal 5 2 2 3 2 2 4 6" xfId="27158" xr:uid="{A6F182D8-3465-4DFD-89ED-34E4A022916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F3EECBC5-5755-46E9-B703-F3F990526506}"/>
    <cellStyle name="Normal 5 2 2 3 2 2 5 2 2 3" xfId="25486" xr:uid="{090D62D1-3AEB-4BCD-8105-30CEBFDE905F}"/>
    <cellStyle name="Normal 5 2 2 3 2 2 5 2 2 4" xfId="33933" xr:uid="{83BD917E-F1CE-44D4-9DA4-CE709A0C12B6}"/>
    <cellStyle name="Normal 5 2 2 3 2 2 5 2 3" xfId="12821" xr:uid="{AF080A10-5BFB-4D91-8DB2-8DFD11CC70C6}"/>
    <cellStyle name="Normal 5 2 2 3 2 2 5 2 4" xfId="21269" xr:uid="{E3C5167B-2726-4059-B783-AE6F23E4B04F}"/>
    <cellStyle name="Normal 5 2 2 3 2 2 5 2 5" xfId="29716" xr:uid="{F9678313-70C4-4EAE-B1A6-D59ECD48F7E3}"/>
    <cellStyle name="Normal 5 2 2 3 2 2 5 3" xfId="6444" xr:uid="{00000000-0005-0000-0000-0000A8170000}"/>
    <cellStyle name="Normal 5 2 2 3 2 2 5 3 2" xfId="14894" xr:uid="{75D73487-022B-4A07-ABA6-BDF053F3031C}"/>
    <cellStyle name="Normal 5 2 2 3 2 2 5 3 3" xfId="23341" xr:uid="{4D2156C1-3D91-446C-BA1A-D43CE6340ACC}"/>
    <cellStyle name="Normal 5 2 2 3 2 2 5 3 4" xfId="31788" xr:uid="{D2C18B31-6AFF-466D-8425-8FCD5AC14CB4}"/>
    <cellStyle name="Normal 5 2 2 3 2 2 5 4" xfId="10676" xr:uid="{FC3ED25C-7DB1-4CD2-A1E4-B6E409E0745F}"/>
    <cellStyle name="Normal 5 2 2 3 2 2 5 5" xfId="19124" xr:uid="{525D9F6F-D846-4091-AC1A-07F7F083CAFF}"/>
    <cellStyle name="Normal 5 2 2 3 2 2 5 6" xfId="27571" xr:uid="{2435EFEC-06DC-47EB-A62D-69372EFDF9FA}"/>
    <cellStyle name="Normal 5 2 2 3 2 2 6" xfId="2574" xr:uid="{00000000-0005-0000-0000-0000A9170000}"/>
    <cellStyle name="Normal 5 2 2 3 2 2 6 2" xfId="6857" xr:uid="{00000000-0005-0000-0000-0000AA170000}"/>
    <cellStyle name="Normal 5 2 2 3 2 2 6 2 2" xfId="15307" xr:uid="{9A2B7DA1-CF64-48A8-8614-7DCACA63E0C3}"/>
    <cellStyle name="Normal 5 2 2 3 2 2 6 2 3" xfId="23754" xr:uid="{5A9F81D6-7234-4B23-ABF3-CA66D100230B}"/>
    <cellStyle name="Normal 5 2 2 3 2 2 6 2 4" xfId="32201" xr:uid="{57AA24CA-359C-495B-A50F-EC6FC5F20C77}"/>
    <cellStyle name="Normal 5 2 2 3 2 2 6 3" xfId="11089" xr:uid="{B0CE2A18-E565-4AE7-94DF-E4B4E5FBBE14}"/>
    <cellStyle name="Normal 5 2 2 3 2 2 6 4" xfId="19537" xr:uid="{4B2BE2DD-F449-4A14-884E-AC8BBBF0D46A}"/>
    <cellStyle name="Normal 5 2 2 3 2 2 6 5" xfId="27984" xr:uid="{AAB1BC0F-A44B-40C2-A3CF-1D20FC3DA17B}"/>
    <cellStyle name="Normal 5 2 2 3 2 2 7" xfId="4792" xr:uid="{00000000-0005-0000-0000-0000AB170000}"/>
    <cellStyle name="Normal 5 2 2 3 2 2 7 2" xfId="13242" xr:uid="{B4DBEF58-8268-4E2F-8FF0-4F8AD324D39D}"/>
    <cellStyle name="Normal 5 2 2 3 2 2 7 3" xfId="21689" xr:uid="{4148974B-430A-4252-B5A5-F2C242640275}"/>
    <cellStyle name="Normal 5 2 2 3 2 2 7 4" xfId="30136" xr:uid="{4D039F29-7BB1-4C88-9ABC-BD8E6981E8E0}"/>
    <cellStyle name="Normal 5 2 2 3 2 2 8" xfId="9024" xr:uid="{378AAEF0-2256-4FCA-B7AD-8AD05597B862}"/>
    <cellStyle name="Normal 5 2 2 3 2 2 9" xfId="17472" xr:uid="{6B83E969-7138-4F68-8475-0DAB09DC6088}"/>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F9B0B782-FD45-4308-B83D-B6F40CC8B873}"/>
    <cellStyle name="Normal 5 2 2 3 2 3 2 2 3" xfId="24246" xr:uid="{C07A52DD-E0F7-4B21-B2EB-8E2BD1C38B41}"/>
    <cellStyle name="Normal 5 2 2 3 2 3 2 2 4" xfId="32693" xr:uid="{5B5BC9EC-1A0E-4018-AEB8-E5127A5178D8}"/>
    <cellStyle name="Normal 5 2 2 3 2 3 2 3" xfId="11581" xr:uid="{21D0C9A9-4AB1-466B-9237-C4F0772AAFC7}"/>
    <cellStyle name="Normal 5 2 2 3 2 3 2 4" xfId="20029" xr:uid="{9EC9F3D1-C3C4-4230-A769-F15B94A5B040}"/>
    <cellStyle name="Normal 5 2 2 3 2 3 2 5" xfId="28476" xr:uid="{7FE35A15-A23D-46B5-A06F-C2499244B01F}"/>
    <cellStyle name="Normal 5 2 2 3 2 3 3" xfId="5204" xr:uid="{00000000-0005-0000-0000-0000AF170000}"/>
    <cellStyle name="Normal 5 2 2 3 2 3 3 2" xfId="13654" xr:uid="{FA50FD1B-93AB-4949-AA2F-09B9C361D5C6}"/>
    <cellStyle name="Normal 5 2 2 3 2 3 3 3" xfId="22101" xr:uid="{B75FBF64-3C26-4419-A751-25A4CAD39DC4}"/>
    <cellStyle name="Normal 5 2 2 3 2 3 3 4" xfId="30548" xr:uid="{09B61ADC-81FE-44E4-A7A6-0CF839E015D2}"/>
    <cellStyle name="Normal 5 2 2 3 2 3 4" xfId="9436" xr:uid="{B2DC0C80-04A2-44ED-A426-4009031427A6}"/>
    <cellStyle name="Normal 5 2 2 3 2 3 5" xfId="17884" xr:uid="{272D74F6-8E43-4ED8-B3CD-C1E05EE4C3DE}"/>
    <cellStyle name="Normal 5 2 2 3 2 3 6" xfId="26331" xr:uid="{9B51506C-8750-4A0D-B45E-BCE24503B77B}"/>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A94C4FC3-A596-40E5-9C6F-9F46F4D3FADA}"/>
    <cellStyle name="Normal 5 2 2 3 2 4 2 2 3" xfId="24659" xr:uid="{BFBED2C4-0237-4DB2-BA96-47A9B14DD7AB}"/>
    <cellStyle name="Normal 5 2 2 3 2 4 2 2 4" xfId="33106" xr:uid="{4936FE46-CF62-4789-A66E-106F3F3565E3}"/>
    <cellStyle name="Normal 5 2 2 3 2 4 2 3" xfId="11994" xr:uid="{3BB2AC89-76A4-405E-A116-038E6D4CDF7E}"/>
    <cellStyle name="Normal 5 2 2 3 2 4 2 4" xfId="20442" xr:uid="{53CB4185-109F-4A70-9E0B-2B83708AB991}"/>
    <cellStyle name="Normal 5 2 2 3 2 4 2 5" xfId="28889" xr:uid="{7E5236C1-A945-4108-970B-5694420E89D2}"/>
    <cellStyle name="Normal 5 2 2 3 2 4 3" xfId="5617" xr:uid="{00000000-0005-0000-0000-0000B3170000}"/>
    <cellStyle name="Normal 5 2 2 3 2 4 3 2" xfId="14067" xr:uid="{D6ED446C-93A7-44C8-BD84-1DB050D13E2C}"/>
    <cellStyle name="Normal 5 2 2 3 2 4 3 3" xfId="22514" xr:uid="{C03147DF-57D0-4DD1-B2C1-72DD6D2BAE02}"/>
    <cellStyle name="Normal 5 2 2 3 2 4 3 4" xfId="30961" xr:uid="{7F2D3298-DE09-4E06-918B-07935722CD37}"/>
    <cellStyle name="Normal 5 2 2 3 2 4 4" xfId="9849" xr:uid="{52920CBE-203E-416B-BF0E-97844018CCEA}"/>
    <cellStyle name="Normal 5 2 2 3 2 4 5" xfId="18297" xr:uid="{C64A7230-4011-4CCA-A339-ACBC77F6234B}"/>
    <cellStyle name="Normal 5 2 2 3 2 4 6" xfId="26744" xr:uid="{DAFE0777-3AFC-4A90-9BDA-A5D3858C06FA}"/>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1C7306B1-A68D-48F4-973B-06E3FCCC479C}"/>
    <cellStyle name="Normal 5 2 2 3 2 5 2 2 3" xfId="25072" xr:uid="{8D5DCFE3-A261-4484-8B52-B566E3E11EDD}"/>
    <cellStyle name="Normal 5 2 2 3 2 5 2 2 4" xfId="33519" xr:uid="{E5EE9280-F4CA-460A-88BA-DA38443AC820}"/>
    <cellStyle name="Normal 5 2 2 3 2 5 2 3" xfId="12407" xr:uid="{FBCC2F85-A0A5-417D-A793-C30D7CD7F362}"/>
    <cellStyle name="Normal 5 2 2 3 2 5 2 4" xfId="20855" xr:uid="{BBC8A480-BBA6-426D-8B9C-35971A2E94BB}"/>
    <cellStyle name="Normal 5 2 2 3 2 5 2 5" xfId="29302" xr:uid="{4FB71881-1BD9-4134-96EF-16A217588B83}"/>
    <cellStyle name="Normal 5 2 2 3 2 5 3" xfId="6030" xr:uid="{00000000-0005-0000-0000-0000B7170000}"/>
    <cellStyle name="Normal 5 2 2 3 2 5 3 2" xfId="14480" xr:uid="{42657F65-B1C6-42FE-A608-4CB16CF60B0D}"/>
    <cellStyle name="Normal 5 2 2 3 2 5 3 3" xfId="22927" xr:uid="{3B41643F-3A96-45EA-8558-417B5D8FAAC2}"/>
    <cellStyle name="Normal 5 2 2 3 2 5 3 4" xfId="31374" xr:uid="{E983E270-7D0D-45B0-B429-81CF847E5716}"/>
    <cellStyle name="Normal 5 2 2 3 2 5 4" xfId="10262" xr:uid="{A13B800D-7A11-45CE-87C3-3532B6EDEABE}"/>
    <cellStyle name="Normal 5 2 2 3 2 5 5" xfId="18710" xr:uid="{878D5414-E23B-4244-9D19-37BCF882DFDB}"/>
    <cellStyle name="Normal 5 2 2 3 2 5 6" xfId="27157" xr:uid="{2A505412-F349-47E6-A00F-22734B44B56B}"/>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B4233DBE-5047-42A1-9E59-51F9363421D9}"/>
    <cellStyle name="Normal 5 2 2 3 2 6 2 2 3" xfId="25485" xr:uid="{B213FCC9-5D09-4CAB-BAA1-6C05565D9BA7}"/>
    <cellStyle name="Normal 5 2 2 3 2 6 2 2 4" xfId="33932" xr:uid="{09625A70-D58F-455E-A3BD-CBC46BA922DA}"/>
    <cellStyle name="Normal 5 2 2 3 2 6 2 3" xfId="12820" xr:uid="{C806BAAF-29CB-4BF6-AE5C-B5CB45211B32}"/>
    <cellStyle name="Normal 5 2 2 3 2 6 2 4" xfId="21268" xr:uid="{40BA4F56-B2C4-487D-88EF-491A7B60D05C}"/>
    <cellStyle name="Normal 5 2 2 3 2 6 2 5" xfId="29715" xr:uid="{5E0990AE-18B2-46EC-B6E4-AF432DC7A2C5}"/>
    <cellStyle name="Normal 5 2 2 3 2 6 3" xfId="6443" xr:uid="{00000000-0005-0000-0000-0000BB170000}"/>
    <cellStyle name="Normal 5 2 2 3 2 6 3 2" xfId="14893" xr:uid="{5C66285A-DA61-4926-9DA9-397F95BB31EC}"/>
    <cellStyle name="Normal 5 2 2 3 2 6 3 3" xfId="23340" xr:uid="{4FD16E97-D3A9-41B2-AED8-E706C586734F}"/>
    <cellStyle name="Normal 5 2 2 3 2 6 3 4" xfId="31787" xr:uid="{3E15D36A-EA24-4CEA-B5FA-B087677898FC}"/>
    <cellStyle name="Normal 5 2 2 3 2 6 4" xfId="10675" xr:uid="{5DFC3ECF-0042-4992-B37C-D125CF8157F3}"/>
    <cellStyle name="Normal 5 2 2 3 2 6 5" xfId="19123" xr:uid="{A1492EB5-FC1A-4AD1-8B0A-DEFD8316C9FA}"/>
    <cellStyle name="Normal 5 2 2 3 2 6 6" xfId="27570" xr:uid="{2D299504-3202-4729-9EF3-2E06BACDCC00}"/>
    <cellStyle name="Normal 5 2 2 3 2 7" xfId="2573" xr:uid="{00000000-0005-0000-0000-0000BC170000}"/>
    <cellStyle name="Normal 5 2 2 3 2 7 2" xfId="6856" xr:uid="{00000000-0005-0000-0000-0000BD170000}"/>
    <cellStyle name="Normal 5 2 2 3 2 7 2 2" xfId="15306" xr:uid="{CBA9E7F7-F350-4CA1-81FB-194BC4943243}"/>
    <cellStyle name="Normal 5 2 2 3 2 7 2 3" xfId="23753" xr:uid="{491B3512-E8FF-4946-98C9-9C480AB0752D}"/>
    <cellStyle name="Normal 5 2 2 3 2 7 2 4" xfId="32200" xr:uid="{AF086DE2-EB88-4CAA-BBCA-9223457D6C2B}"/>
    <cellStyle name="Normal 5 2 2 3 2 7 3" xfId="11088" xr:uid="{052F5678-C65B-42BD-8F31-D2621BA71AF9}"/>
    <cellStyle name="Normal 5 2 2 3 2 7 4" xfId="19536" xr:uid="{645DCB77-B3C4-4344-AE6D-840A7155B712}"/>
    <cellStyle name="Normal 5 2 2 3 2 7 5" xfId="27983" xr:uid="{5F70AA7D-D7A1-43EC-BCE8-16AB9610319E}"/>
    <cellStyle name="Normal 5 2 2 3 2 8" xfId="4791" xr:uid="{00000000-0005-0000-0000-0000BE170000}"/>
    <cellStyle name="Normal 5 2 2 3 2 8 2" xfId="13241" xr:uid="{CCDC7A8B-A8AE-46FD-99A2-8B784A87C4EA}"/>
    <cellStyle name="Normal 5 2 2 3 2 8 3" xfId="21688" xr:uid="{A04692A8-A187-421F-A7D0-49C3C5BD878C}"/>
    <cellStyle name="Normal 5 2 2 3 2 8 4" xfId="30135" xr:uid="{542B4181-F977-4D1B-A2DB-F59B81CA1266}"/>
    <cellStyle name="Normal 5 2 2 3 2 9" xfId="9023" xr:uid="{D8A6370D-EEBB-4FDA-A6A7-A94A93D0C971}"/>
    <cellStyle name="Normal 5 2 2 3 3" xfId="420" xr:uid="{00000000-0005-0000-0000-0000BF170000}"/>
    <cellStyle name="Normal 5 2 2 3 3 10" xfId="25920" xr:uid="{C8A44FA7-9520-4E54-9A25-2EEC792124DE}"/>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13504D27-AF11-451E-9D10-B8F16013F444}"/>
    <cellStyle name="Normal 5 2 2 3 3 2 2 2 3" xfId="24248" xr:uid="{C19404A2-A7CE-4BBA-8BCA-9C7C33CEA188}"/>
    <cellStyle name="Normal 5 2 2 3 3 2 2 2 4" xfId="32695" xr:uid="{F09E9163-DE3E-4B45-831B-5E616C2678CF}"/>
    <cellStyle name="Normal 5 2 2 3 3 2 2 3" xfId="11583" xr:uid="{D844E2E5-56B2-4424-A98A-AD095D68783C}"/>
    <cellStyle name="Normal 5 2 2 3 3 2 2 4" xfId="20031" xr:uid="{6CE2566D-E484-4F18-84F9-339BA2A70335}"/>
    <cellStyle name="Normal 5 2 2 3 3 2 2 5" xfId="28478" xr:uid="{0711C857-D641-47BF-86EC-51351B7C19AC}"/>
    <cellStyle name="Normal 5 2 2 3 3 2 3" xfId="5206" xr:uid="{00000000-0005-0000-0000-0000C3170000}"/>
    <cellStyle name="Normal 5 2 2 3 3 2 3 2" xfId="13656" xr:uid="{BF0B0711-2331-4971-B61F-DDEC4E555C3E}"/>
    <cellStyle name="Normal 5 2 2 3 3 2 3 3" xfId="22103" xr:uid="{DDD72CDB-9D03-4A7E-869D-7450D1FFE031}"/>
    <cellStyle name="Normal 5 2 2 3 3 2 3 4" xfId="30550" xr:uid="{E5D86F9C-E962-4660-BA39-FB1A78039944}"/>
    <cellStyle name="Normal 5 2 2 3 3 2 4" xfId="9438" xr:uid="{2C08E8DB-6F75-4C05-B77F-389D276B6BD1}"/>
    <cellStyle name="Normal 5 2 2 3 3 2 5" xfId="17886" xr:uid="{CEA30347-6E8A-461A-BE89-7EC65EA529B5}"/>
    <cellStyle name="Normal 5 2 2 3 3 2 6" xfId="26333" xr:uid="{072997E9-726F-4114-9648-D781DED2F7FF}"/>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4CA583F0-BAC7-4D79-A9D0-E7639DEEF2D2}"/>
    <cellStyle name="Normal 5 2 2 3 3 3 2 2 3" xfId="24661" xr:uid="{44827E52-5EA9-482E-A578-1B54BCB2F994}"/>
    <cellStyle name="Normal 5 2 2 3 3 3 2 2 4" xfId="33108" xr:uid="{0CEBB245-36F4-4C1F-8EAF-F4985738D1DF}"/>
    <cellStyle name="Normal 5 2 2 3 3 3 2 3" xfId="11996" xr:uid="{ABB641F7-3DD5-42F0-8EA6-C9BE4829B1B3}"/>
    <cellStyle name="Normal 5 2 2 3 3 3 2 4" xfId="20444" xr:uid="{62488905-4879-4540-B5C1-3E99882A25E8}"/>
    <cellStyle name="Normal 5 2 2 3 3 3 2 5" xfId="28891" xr:uid="{B33D7819-8F9E-40B4-AFE2-7ACB09C08614}"/>
    <cellStyle name="Normal 5 2 2 3 3 3 3" xfId="5619" xr:uid="{00000000-0005-0000-0000-0000C7170000}"/>
    <cellStyle name="Normal 5 2 2 3 3 3 3 2" xfId="14069" xr:uid="{C0B01868-490B-4CC7-A2BC-E6A05FDC96A9}"/>
    <cellStyle name="Normal 5 2 2 3 3 3 3 3" xfId="22516" xr:uid="{2808A7DC-C43E-48AC-96D7-36964BFD7BD5}"/>
    <cellStyle name="Normal 5 2 2 3 3 3 3 4" xfId="30963" xr:uid="{4B4CF2D6-5E7E-4651-846D-4FDDE0A7598B}"/>
    <cellStyle name="Normal 5 2 2 3 3 3 4" xfId="9851" xr:uid="{52FBB5F3-F8FF-40B2-895F-631723CADA62}"/>
    <cellStyle name="Normal 5 2 2 3 3 3 5" xfId="18299" xr:uid="{2EC028F4-AA78-4164-8AAA-E25E28A580C2}"/>
    <cellStyle name="Normal 5 2 2 3 3 3 6" xfId="26746" xr:uid="{0D6EC63D-60D1-4B71-8D6F-8C9D788DBC2F}"/>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39BEA4EC-9DCC-49B5-A2C5-4EDCB5FCB0ED}"/>
    <cellStyle name="Normal 5 2 2 3 3 4 2 2 3" xfId="25074" xr:uid="{B787992D-F80F-4785-A158-1482FD53BBD2}"/>
    <cellStyle name="Normal 5 2 2 3 3 4 2 2 4" xfId="33521" xr:uid="{1A16AA06-E115-48A0-898D-4A841B709302}"/>
    <cellStyle name="Normal 5 2 2 3 3 4 2 3" xfId="12409" xr:uid="{429812AB-13D6-411D-AF31-C4A84BD040A3}"/>
    <cellStyle name="Normal 5 2 2 3 3 4 2 4" xfId="20857" xr:uid="{78785191-FD20-404D-9700-6FDD91FBA494}"/>
    <cellStyle name="Normal 5 2 2 3 3 4 2 5" xfId="29304" xr:uid="{BF61896D-2434-4477-BFA3-CD6E8D0D3ED0}"/>
    <cellStyle name="Normal 5 2 2 3 3 4 3" xfId="6032" xr:uid="{00000000-0005-0000-0000-0000CB170000}"/>
    <cellStyle name="Normal 5 2 2 3 3 4 3 2" xfId="14482" xr:uid="{057D457C-FE2C-4E67-B27D-98B5D0601623}"/>
    <cellStyle name="Normal 5 2 2 3 3 4 3 3" xfId="22929" xr:uid="{6B88F79A-B5BB-4D70-A4A7-971A3F54A187}"/>
    <cellStyle name="Normal 5 2 2 3 3 4 3 4" xfId="31376" xr:uid="{19EB7F8B-4B89-4968-A21D-453361DBACF7}"/>
    <cellStyle name="Normal 5 2 2 3 3 4 4" xfId="10264" xr:uid="{0503567E-FE0C-493C-91C4-038AF0A61BCA}"/>
    <cellStyle name="Normal 5 2 2 3 3 4 5" xfId="18712" xr:uid="{E86F145F-3EB3-489A-8532-82D090BA3E15}"/>
    <cellStyle name="Normal 5 2 2 3 3 4 6" xfId="27159" xr:uid="{C5A3BA73-68A0-4870-A53A-87CE0B2E766C}"/>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E4912BB4-D815-48A2-A81C-505BFB450019}"/>
    <cellStyle name="Normal 5 2 2 3 3 5 2 2 3" xfId="25487" xr:uid="{4F72C634-42F4-459B-8E0D-39A78E48B23F}"/>
    <cellStyle name="Normal 5 2 2 3 3 5 2 2 4" xfId="33934" xr:uid="{C745882D-329B-4426-8E00-E45F4FCE6A1C}"/>
    <cellStyle name="Normal 5 2 2 3 3 5 2 3" xfId="12822" xr:uid="{2DF39AD5-110B-4AE6-A73F-5A30C2B57B69}"/>
    <cellStyle name="Normal 5 2 2 3 3 5 2 4" xfId="21270" xr:uid="{92543A79-AFAA-4C5C-BC15-6059B015B338}"/>
    <cellStyle name="Normal 5 2 2 3 3 5 2 5" xfId="29717" xr:uid="{80ED0CBD-2678-4E0D-BDE1-4D31ADF6EA3E}"/>
    <cellStyle name="Normal 5 2 2 3 3 5 3" xfId="6445" xr:uid="{00000000-0005-0000-0000-0000CF170000}"/>
    <cellStyle name="Normal 5 2 2 3 3 5 3 2" xfId="14895" xr:uid="{1E45C63E-3E82-44A0-958B-3D49A2E9AB17}"/>
    <cellStyle name="Normal 5 2 2 3 3 5 3 3" xfId="23342" xr:uid="{186A89E0-1071-4C67-B542-215B193521BF}"/>
    <cellStyle name="Normal 5 2 2 3 3 5 3 4" xfId="31789" xr:uid="{DCE2A189-8049-4E9F-9822-6F0E74E12BBC}"/>
    <cellStyle name="Normal 5 2 2 3 3 5 4" xfId="10677" xr:uid="{65B92AFE-4E66-4E53-A919-061C238D1EB6}"/>
    <cellStyle name="Normal 5 2 2 3 3 5 5" xfId="19125" xr:uid="{D5F1B09F-4E6D-4FC3-B490-4FA53A8B5829}"/>
    <cellStyle name="Normal 5 2 2 3 3 5 6" xfId="27572" xr:uid="{8CB73A19-7F50-4F1A-BA1D-BF3930E0458A}"/>
    <cellStyle name="Normal 5 2 2 3 3 6" xfId="2575" xr:uid="{00000000-0005-0000-0000-0000D0170000}"/>
    <cellStyle name="Normal 5 2 2 3 3 6 2" xfId="6858" xr:uid="{00000000-0005-0000-0000-0000D1170000}"/>
    <cellStyle name="Normal 5 2 2 3 3 6 2 2" xfId="15308" xr:uid="{A35D7428-85C5-46DB-90AE-FD8CC7740AD8}"/>
    <cellStyle name="Normal 5 2 2 3 3 6 2 3" xfId="23755" xr:uid="{F9B34983-A42F-470B-8C47-D3D28D212767}"/>
    <cellStyle name="Normal 5 2 2 3 3 6 2 4" xfId="32202" xr:uid="{ECD9F325-1D60-4953-8039-108077C11A56}"/>
    <cellStyle name="Normal 5 2 2 3 3 6 3" xfId="11090" xr:uid="{8CD211C3-700B-44D8-B84A-70A372680639}"/>
    <cellStyle name="Normal 5 2 2 3 3 6 4" xfId="19538" xr:uid="{69E416CE-BD1E-4ABC-A9DF-28E2F3DB664A}"/>
    <cellStyle name="Normal 5 2 2 3 3 6 5" xfId="27985" xr:uid="{D2516101-2C89-439D-AD53-3CF28A04C360}"/>
    <cellStyle name="Normal 5 2 2 3 3 7" xfId="4793" xr:uid="{00000000-0005-0000-0000-0000D2170000}"/>
    <cellStyle name="Normal 5 2 2 3 3 7 2" xfId="13243" xr:uid="{3316A1A0-5D32-4FC0-8C7D-53542FBDDC4C}"/>
    <cellStyle name="Normal 5 2 2 3 3 7 3" xfId="21690" xr:uid="{AE9D31E1-9B52-4C1C-89E9-3CC78A827547}"/>
    <cellStyle name="Normal 5 2 2 3 3 7 4" xfId="30137" xr:uid="{B44145DA-74C5-47F7-8053-BD73303FE4BD}"/>
    <cellStyle name="Normal 5 2 2 3 3 8" xfId="9025" xr:uid="{6AE0C479-085D-4ED8-B840-C20CD5507A9D}"/>
    <cellStyle name="Normal 5 2 2 3 3 9" xfId="17473" xr:uid="{4F415778-E79D-4AAA-96E8-69F2C2975DA2}"/>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9A6D4382-3380-4A2B-94FE-0E21A164AA7B}"/>
    <cellStyle name="Normal 5 2 2 3 4 2 2 3" xfId="24245" xr:uid="{7AC077F8-C2A3-4F4E-AAAC-F9A48DA425F9}"/>
    <cellStyle name="Normal 5 2 2 3 4 2 2 4" xfId="32692" xr:uid="{C558491C-7F81-4A2E-B3D5-D4590E627B01}"/>
    <cellStyle name="Normal 5 2 2 3 4 2 3" xfId="11580" xr:uid="{CF837154-5A04-46E0-8C17-9899F22AFA3C}"/>
    <cellStyle name="Normal 5 2 2 3 4 2 4" xfId="20028" xr:uid="{C1676C78-1F37-40DA-B75D-699BDB79F966}"/>
    <cellStyle name="Normal 5 2 2 3 4 2 5" xfId="28475" xr:uid="{056F96B2-C89C-41F2-9D46-0EF4F28E3423}"/>
    <cellStyle name="Normal 5 2 2 3 4 3" xfId="5203" xr:uid="{00000000-0005-0000-0000-0000D6170000}"/>
    <cellStyle name="Normal 5 2 2 3 4 3 2" xfId="13653" xr:uid="{0BBBA5F4-3584-47E6-8046-0B133A0D407F}"/>
    <cellStyle name="Normal 5 2 2 3 4 3 3" xfId="22100" xr:uid="{FE435CE8-ED6D-4112-A401-682C9679BEAF}"/>
    <cellStyle name="Normal 5 2 2 3 4 3 4" xfId="30547" xr:uid="{CCC174EF-C801-45D9-8984-9E7D71FB103D}"/>
    <cellStyle name="Normal 5 2 2 3 4 4" xfId="9435" xr:uid="{5CFB795A-3517-4AD9-8333-634DDFED7DF0}"/>
    <cellStyle name="Normal 5 2 2 3 4 5" xfId="17883" xr:uid="{8EE37A05-3AED-42E6-A267-79E5FC37C241}"/>
    <cellStyle name="Normal 5 2 2 3 4 6" xfId="26330" xr:uid="{9933B0E8-3913-4B7B-A8B4-0F7956441969}"/>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152A5FBD-C96F-420A-BFD7-97037FF5C70E}"/>
    <cellStyle name="Normal 5 2 2 3 5 2 2 3" xfId="24658" xr:uid="{26A0E3E6-32AD-40FB-822C-861B979EABB5}"/>
    <cellStyle name="Normal 5 2 2 3 5 2 2 4" xfId="33105" xr:uid="{031F03B4-56C4-4802-A3A1-99CCD81CB549}"/>
    <cellStyle name="Normal 5 2 2 3 5 2 3" xfId="11993" xr:uid="{17DBD997-AED6-41B0-A949-719F1BBE13F2}"/>
    <cellStyle name="Normal 5 2 2 3 5 2 4" xfId="20441" xr:uid="{AF0D4EF1-0C45-44B8-AA07-E8F430D6C52C}"/>
    <cellStyle name="Normal 5 2 2 3 5 2 5" xfId="28888" xr:uid="{1657E42C-EAE4-43DA-8C20-BDADC2AE3391}"/>
    <cellStyle name="Normal 5 2 2 3 5 3" xfId="5616" xr:uid="{00000000-0005-0000-0000-0000DA170000}"/>
    <cellStyle name="Normal 5 2 2 3 5 3 2" xfId="14066" xr:uid="{554584EF-7ECB-4687-8101-48FE632BD534}"/>
    <cellStyle name="Normal 5 2 2 3 5 3 3" xfId="22513" xr:uid="{1CEF23C2-0108-43A3-802B-9208772B4946}"/>
    <cellStyle name="Normal 5 2 2 3 5 3 4" xfId="30960" xr:uid="{CCCEB7F5-5E46-41D9-B6ED-3543F0FD05DB}"/>
    <cellStyle name="Normal 5 2 2 3 5 4" xfId="9848" xr:uid="{1E53422A-4DF8-4696-9861-70069C837125}"/>
    <cellStyle name="Normal 5 2 2 3 5 5" xfId="18296" xr:uid="{C6C74F2B-0148-4738-82F7-A0EA92CAA3D6}"/>
    <cellStyle name="Normal 5 2 2 3 5 6" xfId="26743" xr:uid="{8CC64821-16EF-4A49-B87D-E544F40709F8}"/>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8D34A2DD-DD21-4396-A09D-9E7CC41773AA}"/>
    <cellStyle name="Normal 5 2 2 3 6 2 2 3" xfId="25071" xr:uid="{429B47B0-2375-46EE-A014-DA7BACC3BE01}"/>
    <cellStyle name="Normal 5 2 2 3 6 2 2 4" xfId="33518" xr:uid="{CD2F1039-8EDC-4953-A54D-7B9B658168AD}"/>
    <cellStyle name="Normal 5 2 2 3 6 2 3" xfId="12406" xr:uid="{7106751C-D690-4C27-9DF1-05CEF00AFAF7}"/>
    <cellStyle name="Normal 5 2 2 3 6 2 4" xfId="20854" xr:uid="{B495CBE2-F195-4A9F-A5BB-DCF2A7E294A9}"/>
    <cellStyle name="Normal 5 2 2 3 6 2 5" xfId="29301" xr:uid="{50BE0AF1-45FF-45D5-879D-3EB631582E41}"/>
    <cellStyle name="Normal 5 2 2 3 6 3" xfId="6029" xr:uid="{00000000-0005-0000-0000-0000DE170000}"/>
    <cellStyle name="Normal 5 2 2 3 6 3 2" xfId="14479" xr:uid="{FFE2BA55-4F55-44CB-98F5-FD983F85C7F0}"/>
    <cellStyle name="Normal 5 2 2 3 6 3 3" xfId="22926" xr:uid="{DF562968-8F9C-4252-9CFC-FF42CB641693}"/>
    <cellStyle name="Normal 5 2 2 3 6 3 4" xfId="31373" xr:uid="{8060F92F-75A2-434B-ABD0-32D05B0008D3}"/>
    <cellStyle name="Normal 5 2 2 3 6 4" xfId="10261" xr:uid="{EB4488FD-815D-410E-80BB-DC667F212476}"/>
    <cellStyle name="Normal 5 2 2 3 6 5" xfId="18709" xr:uid="{5FBF5F97-346C-4942-8B99-19D0CAF252A5}"/>
    <cellStyle name="Normal 5 2 2 3 6 6" xfId="27156" xr:uid="{DD9FEEA4-459D-4366-B200-32C1D2B8C862}"/>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7A112138-8A21-4E62-8651-AF1E63AD46BA}"/>
    <cellStyle name="Normal 5 2 2 3 7 2 2 3" xfId="25484" xr:uid="{50B057A6-110F-408F-BC8C-49067CEE438D}"/>
    <cellStyle name="Normal 5 2 2 3 7 2 2 4" xfId="33931" xr:uid="{1C175CB1-122F-42BF-B823-6FCEF0CAA5D9}"/>
    <cellStyle name="Normal 5 2 2 3 7 2 3" xfId="12819" xr:uid="{F76B203C-23B1-49BB-8E63-EEE2D9514238}"/>
    <cellStyle name="Normal 5 2 2 3 7 2 4" xfId="21267" xr:uid="{64C8B3D3-ADE0-4AAD-BF3A-4C98BB382C96}"/>
    <cellStyle name="Normal 5 2 2 3 7 2 5" xfId="29714" xr:uid="{61D256D5-343D-4C3C-B9EA-4AE0CAADC59F}"/>
    <cellStyle name="Normal 5 2 2 3 7 3" xfId="6442" xr:uid="{00000000-0005-0000-0000-0000E2170000}"/>
    <cellStyle name="Normal 5 2 2 3 7 3 2" xfId="14892" xr:uid="{364D0349-5497-4579-B564-6D63941B5E3D}"/>
    <cellStyle name="Normal 5 2 2 3 7 3 3" xfId="23339" xr:uid="{FD457F46-9536-401B-82CD-139589E35CE6}"/>
    <cellStyle name="Normal 5 2 2 3 7 3 4" xfId="31786" xr:uid="{5D8E7095-B180-4161-8802-2FCC02FECFD0}"/>
    <cellStyle name="Normal 5 2 2 3 7 4" xfId="10674" xr:uid="{90D5BCE0-912E-49D7-A405-F914B5D57CE6}"/>
    <cellStyle name="Normal 5 2 2 3 7 5" xfId="19122" xr:uid="{DCE508E9-F553-4E03-813C-0A4729FA27DC}"/>
    <cellStyle name="Normal 5 2 2 3 7 6" xfId="27569" xr:uid="{FC5A52C0-CC78-4676-87C8-568DDE686971}"/>
    <cellStyle name="Normal 5 2 2 3 8" xfId="2572" xr:uid="{00000000-0005-0000-0000-0000E3170000}"/>
    <cellStyle name="Normal 5 2 2 3 8 2" xfId="6855" xr:uid="{00000000-0005-0000-0000-0000E4170000}"/>
    <cellStyle name="Normal 5 2 2 3 8 2 2" xfId="15305" xr:uid="{2644EC48-B2B0-4640-9ACB-14F638F30D7D}"/>
    <cellStyle name="Normal 5 2 2 3 8 2 3" xfId="23752" xr:uid="{5976F314-1657-4386-921A-D0952F64A3A5}"/>
    <cellStyle name="Normal 5 2 2 3 8 2 4" xfId="32199" xr:uid="{60FB2AFB-A35E-44D0-A349-CF5E267F0E05}"/>
    <cellStyle name="Normal 5 2 2 3 8 3" xfId="11087" xr:uid="{200A4E8B-A65D-4D6F-A2EA-7BFBE2967133}"/>
    <cellStyle name="Normal 5 2 2 3 8 4" xfId="19535" xr:uid="{F8498A2B-9D92-4BD4-A0CF-AC6CF53BAB42}"/>
    <cellStyle name="Normal 5 2 2 3 8 5" xfId="27982" xr:uid="{B624B1A3-0E42-4856-ACA8-0E0A984A88C0}"/>
    <cellStyle name="Normal 5 2 2 3 9" xfId="4790" xr:uid="{00000000-0005-0000-0000-0000E5170000}"/>
    <cellStyle name="Normal 5 2 2 3 9 2" xfId="13240" xr:uid="{2E3B992F-DFC0-423E-A8C3-D46022E02925}"/>
    <cellStyle name="Normal 5 2 2 3 9 3" xfId="21687" xr:uid="{7A12D4F9-1FF0-46DA-A990-F39B2E6B9903}"/>
    <cellStyle name="Normal 5 2 2 3 9 4" xfId="30134" xr:uid="{5018B7B1-8B66-4FE2-885B-526074412BB7}"/>
    <cellStyle name="Normal 5 2 2 4" xfId="421" xr:uid="{00000000-0005-0000-0000-0000E6170000}"/>
    <cellStyle name="Normal 5 2 2 4 10" xfId="17474" xr:uid="{BC7E111B-606D-4447-BCF5-CC3DEF321F16}"/>
    <cellStyle name="Normal 5 2 2 4 11" xfId="25921" xr:uid="{3ADB1864-343B-4FB8-80CD-BC30DEDF5382}"/>
    <cellStyle name="Normal 5 2 2 4 2" xfId="422" xr:uid="{00000000-0005-0000-0000-0000E7170000}"/>
    <cellStyle name="Normal 5 2 2 4 2 10" xfId="25922" xr:uid="{54A96279-D0EA-4779-8D9B-35B0CD0EAAC1}"/>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978CC270-1475-4F63-A93F-2A79E389B5CA}"/>
    <cellStyle name="Normal 5 2 2 4 2 2 2 2 3" xfId="24250" xr:uid="{2871DFAF-8639-4B65-8BFF-20A8DA5F98EF}"/>
    <cellStyle name="Normal 5 2 2 4 2 2 2 2 4" xfId="32697" xr:uid="{028555FE-2576-4906-B442-495F2E8D7D30}"/>
    <cellStyle name="Normal 5 2 2 4 2 2 2 3" xfId="11585" xr:uid="{AB15A457-DBBD-4FB6-A3CE-17F805C2FD97}"/>
    <cellStyle name="Normal 5 2 2 4 2 2 2 4" xfId="20033" xr:uid="{C430EBA0-AF86-487C-8FDE-CDBF5907D2C5}"/>
    <cellStyle name="Normal 5 2 2 4 2 2 2 5" xfId="28480" xr:uid="{A36FE258-53AF-4C10-B613-0F93271D61F9}"/>
    <cellStyle name="Normal 5 2 2 4 2 2 3" xfId="5208" xr:uid="{00000000-0005-0000-0000-0000EB170000}"/>
    <cellStyle name="Normal 5 2 2 4 2 2 3 2" xfId="13658" xr:uid="{F2FE4C98-DAF7-428A-AF62-C73B032DECE0}"/>
    <cellStyle name="Normal 5 2 2 4 2 2 3 3" xfId="22105" xr:uid="{DC30856D-8400-4E34-96A8-2184E176EC0E}"/>
    <cellStyle name="Normal 5 2 2 4 2 2 3 4" xfId="30552" xr:uid="{35F16904-26C0-4483-A0A9-0899F20F29BA}"/>
    <cellStyle name="Normal 5 2 2 4 2 2 4" xfId="9440" xr:uid="{4F680CA5-0AEC-4575-BBE1-C29D4E0C6A14}"/>
    <cellStyle name="Normal 5 2 2 4 2 2 5" xfId="17888" xr:uid="{F0C87531-6BA7-4AB8-833C-7147E11712D8}"/>
    <cellStyle name="Normal 5 2 2 4 2 2 6" xfId="26335" xr:uid="{BAA835EC-F232-4291-9861-3632E7402DB7}"/>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E0A5ED09-2886-4888-A6F9-2C40192FB3FA}"/>
    <cellStyle name="Normal 5 2 2 4 2 3 2 2 3" xfId="24663" xr:uid="{C418227B-1371-4765-A02A-77E5821C08AF}"/>
    <cellStyle name="Normal 5 2 2 4 2 3 2 2 4" xfId="33110" xr:uid="{614B6968-263F-4A97-B950-DC314C01C972}"/>
    <cellStyle name="Normal 5 2 2 4 2 3 2 3" xfId="11998" xr:uid="{580CB60C-BBE2-4106-8C9B-C854CB2714E4}"/>
    <cellStyle name="Normal 5 2 2 4 2 3 2 4" xfId="20446" xr:uid="{273C6DFA-88E9-43D4-81BC-5244577111B7}"/>
    <cellStyle name="Normal 5 2 2 4 2 3 2 5" xfId="28893" xr:uid="{233FAB38-B42E-4401-8F9F-AF92E14F81EA}"/>
    <cellStyle name="Normal 5 2 2 4 2 3 3" xfId="5621" xr:uid="{00000000-0005-0000-0000-0000EF170000}"/>
    <cellStyle name="Normal 5 2 2 4 2 3 3 2" xfId="14071" xr:uid="{2E1562AD-05F3-40B2-B28F-16ADE3B7ABBE}"/>
    <cellStyle name="Normal 5 2 2 4 2 3 3 3" xfId="22518" xr:uid="{0CE359FE-1169-45F3-B01E-C6F1594CD5C8}"/>
    <cellStyle name="Normal 5 2 2 4 2 3 3 4" xfId="30965" xr:uid="{1BBF667E-9559-4A6B-90F3-CC7A1FD87CB9}"/>
    <cellStyle name="Normal 5 2 2 4 2 3 4" xfId="9853" xr:uid="{D887C9B4-E8C2-48DE-ABDC-163AC0CB79BD}"/>
    <cellStyle name="Normal 5 2 2 4 2 3 5" xfId="18301" xr:uid="{CBBFE3A6-AD8A-402E-9CC9-05A7A5A223B6}"/>
    <cellStyle name="Normal 5 2 2 4 2 3 6" xfId="26748" xr:uid="{FE3E3633-FC55-4E63-89EF-DD35D588F574}"/>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6A1A6118-C192-4304-9D92-C470C014F200}"/>
    <cellStyle name="Normal 5 2 2 4 2 4 2 2 3" xfId="25076" xr:uid="{D26BC50A-5C4F-4641-A17F-297E7BA3025E}"/>
    <cellStyle name="Normal 5 2 2 4 2 4 2 2 4" xfId="33523" xr:uid="{C4CE9D43-3A79-46F3-8755-6C58F865B77B}"/>
    <cellStyle name="Normal 5 2 2 4 2 4 2 3" xfId="12411" xr:uid="{F349F290-12D6-43A8-A534-BB7B6A07F749}"/>
    <cellStyle name="Normal 5 2 2 4 2 4 2 4" xfId="20859" xr:uid="{D9C7014C-CCC1-4097-A79C-19CFAD154F57}"/>
    <cellStyle name="Normal 5 2 2 4 2 4 2 5" xfId="29306" xr:uid="{43B38C6E-0F70-4458-A71D-31144DDFDB26}"/>
    <cellStyle name="Normal 5 2 2 4 2 4 3" xfId="6034" xr:uid="{00000000-0005-0000-0000-0000F3170000}"/>
    <cellStyle name="Normal 5 2 2 4 2 4 3 2" xfId="14484" xr:uid="{C04B7738-573B-4596-B385-C2BA52D8B026}"/>
    <cellStyle name="Normal 5 2 2 4 2 4 3 3" xfId="22931" xr:uid="{59CF0659-BE8A-4F83-AF19-3C0D0D86109A}"/>
    <cellStyle name="Normal 5 2 2 4 2 4 3 4" xfId="31378" xr:uid="{DA55DC29-9EB7-4299-AD2D-E22726ECC095}"/>
    <cellStyle name="Normal 5 2 2 4 2 4 4" xfId="10266" xr:uid="{C2E3DE33-5EE4-48A7-84D2-991E00D3EE01}"/>
    <cellStyle name="Normal 5 2 2 4 2 4 5" xfId="18714" xr:uid="{26136B9B-D8DD-45A3-B592-11D694ED1694}"/>
    <cellStyle name="Normal 5 2 2 4 2 4 6" xfId="27161" xr:uid="{AF9E6783-7474-4CFD-B1B1-839F69CB83FE}"/>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C3B444D8-03F3-4F78-AF4C-5F5752D9B3DA}"/>
    <cellStyle name="Normal 5 2 2 4 2 5 2 2 3" xfId="25489" xr:uid="{B9A14259-93E1-46B7-B7C7-B23954900186}"/>
    <cellStyle name="Normal 5 2 2 4 2 5 2 2 4" xfId="33936" xr:uid="{DA53419A-39F6-4ADF-B20E-8BF5C84D0C77}"/>
    <cellStyle name="Normal 5 2 2 4 2 5 2 3" xfId="12824" xr:uid="{9D832D77-6CD1-4095-AAE4-BAFE20299CF3}"/>
    <cellStyle name="Normal 5 2 2 4 2 5 2 4" xfId="21272" xr:uid="{4C9E588D-8338-468F-B052-20185113B68A}"/>
    <cellStyle name="Normal 5 2 2 4 2 5 2 5" xfId="29719" xr:uid="{93AE4A41-FC48-4A72-A72B-B47DA4280AAD}"/>
    <cellStyle name="Normal 5 2 2 4 2 5 3" xfId="6447" xr:uid="{00000000-0005-0000-0000-0000F7170000}"/>
    <cellStyle name="Normal 5 2 2 4 2 5 3 2" xfId="14897" xr:uid="{15580E24-5397-45F3-8DDA-9F6269CD4944}"/>
    <cellStyle name="Normal 5 2 2 4 2 5 3 3" xfId="23344" xr:uid="{F2B62024-02C0-4B4C-BFE7-F7E91EF2C548}"/>
    <cellStyle name="Normal 5 2 2 4 2 5 3 4" xfId="31791" xr:uid="{235E7C02-ED82-460F-8BEA-D34201CA030A}"/>
    <cellStyle name="Normal 5 2 2 4 2 5 4" xfId="10679" xr:uid="{0BF0DFFD-CCDF-4881-81C6-E68FB3025A77}"/>
    <cellStyle name="Normal 5 2 2 4 2 5 5" xfId="19127" xr:uid="{3DDFA5D2-7C66-4717-A0F7-8436F22C126D}"/>
    <cellStyle name="Normal 5 2 2 4 2 5 6" xfId="27574" xr:uid="{B15451EA-8674-45DC-BA2C-1AF9E215F178}"/>
    <cellStyle name="Normal 5 2 2 4 2 6" xfId="2577" xr:uid="{00000000-0005-0000-0000-0000F8170000}"/>
    <cellStyle name="Normal 5 2 2 4 2 6 2" xfId="6860" xr:uid="{00000000-0005-0000-0000-0000F9170000}"/>
    <cellStyle name="Normal 5 2 2 4 2 6 2 2" xfId="15310" xr:uid="{37A4C6B3-36F0-49A5-828D-80E6BEAA2A81}"/>
    <cellStyle name="Normal 5 2 2 4 2 6 2 3" xfId="23757" xr:uid="{84F959E6-CC43-481D-9983-A542B0E2057A}"/>
    <cellStyle name="Normal 5 2 2 4 2 6 2 4" xfId="32204" xr:uid="{23D60636-5086-4373-ADD1-8B808A94E6AE}"/>
    <cellStyle name="Normal 5 2 2 4 2 6 3" xfId="11092" xr:uid="{2D3BA53E-D342-42BC-8F9D-2EE52C34BC67}"/>
    <cellStyle name="Normal 5 2 2 4 2 6 4" xfId="19540" xr:uid="{8E93CB17-BD55-468A-AFB1-09EAC962480B}"/>
    <cellStyle name="Normal 5 2 2 4 2 6 5" xfId="27987" xr:uid="{78AF50FA-6D54-469B-9E40-F21EEBD050F9}"/>
    <cellStyle name="Normal 5 2 2 4 2 7" xfId="4795" xr:uid="{00000000-0005-0000-0000-0000FA170000}"/>
    <cellStyle name="Normal 5 2 2 4 2 7 2" xfId="13245" xr:uid="{28225618-9001-4923-87C2-7490EE15BD58}"/>
    <cellStyle name="Normal 5 2 2 4 2 7 3" xfId="21692" xr:uid="{9775A0CF-A672-4210-9497-44576FD1B87F}"/>
    <cellStyle name="Normal 5 2 2 4 2 7 4" xfId="30139" xr:uid="{7FCA0A8E-167D-48FE-8645-D64B2CDF2AF0}"/>
    <cellStyle name="Normal 5 2 2 4 2 8" xfId="9027" xr:uid="{42DAA625-A441-4D1D-A71E-43AF4C1638F6}"/>
    <cellStyle name="Normal 5 2 2 4 2 9" xfId="17475" xr:uid="{FF16C9F2-1902-4049-82DD-3FD3D3F63330}"/>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C8678CE5-D203-4817-A644-210446B2ED07}"/>
    <cellStyle name="Normal 5 2 2 4 3 2 2 3" xfId="24249" xr:uid="{D295F7C7-4557-4742-AF7A-B3946909FB31}"/>
    <cellStyle name="Normal 5 2 2 4 3 2 2 4" xfId="32696" xr:uid="{61AF4C68-8132-412C-A119-447838801E5F}"/>
    <cellStyle name="Normal 5 2 2 4 3 2 3" xfId="11584" xr:uid="{6A2C1A07-8DC8-428E-9CE0-FEF4634828BD}"/>
    <cellStyle name="Normal 5 2 2 4 3 2 4" xfId="20032" xr:uid="{C467C448-651A-434C-B221-D9832DC7BCC0}"/>
    <cellStyle name="Normal 5 2 2 4 3 2 5" xfId="28479" xr:uid="{8B0357D0-ABB4-4AAD-A856-EC1FDCE5CF09}"/>
    <cellStyle name="Normal 5 2 2 4 3 3" xfId="5207" xr:uid="{00000000-0005-0000-0000-0000FE170000}"/>
    <cellStyle name="Normal 5 2 2 4 3 3 2" xfId="13657" xr:uid="{BD1B622F-8BF2-42B2-BD7A-9BF6EF9342E3}"/>
    <cellStyle name="Normal 5 2 2 4 3 3 3" xfId="22104" xr:uid="{71507533-284E-45F5-BE77-A81840386C80}"/>
    <cellStyle name="Normal 5 2 2 4 3 3 4" xfId="30551" xr:uid="{5EFA363A-1F85-43FC-B699-52D759347701}"/>
    <cellStyle name="Normal 5 2 2 4 3 4" xfId="9439" xr:uid="{3F90AFFF-FD52-4C47-95C3-F61B0F72D00A}"/>
    <cellStyle name="Normal 5 2 2 4 3 5" xfId="17887" xr:uid="{775E7841-D5F9-4F65-99DC-5347D164097A}"/>
    <cellStyle name="Normal 5 2 2 4 3 6" xfId="26334" xr:uid="{82C71AD1-043B-4677-8276-D1B9765506E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8742EB09-49AD-4692-982E-5C9F967039DD}"/>
    <cellStyle name="Normal 5 2 2 4 4 2 2 3" xfId="24662" xr:uid="{17B57C05-3EAB-4B58-B1B8-BB46BA412763}"/>
    <cellStyle name="Normal 5 2 2 4 4 2 2 4" xfId="33109" xr:uid="{E840DFDF-0E7C-471A-A1EC-F476FD919AEF}"/>
    <cellStyle name="Normal 5 2 2 4 4 2 3" xfId="11997" xr:uid="{8EFE27D2-6DBB-4412-B8E5-C2C38451E3DE}"/>
    <cellStyle name="Normal 5 2 2 4 4 2 4" xfId="20445" xr:uid="{18B9E4C1-306B-4DF4-B75B-886026D8F2B7}"/>
    <cellStyle name="Normal 5 2 2 4 4 2 5" xfId="28892" xr:uid="{3BF5B0EB-385E-4809-9BCC-0C2DEB1C5B1F}"/>
    <cellStyle name="Normal 5 2 2 4 4 3" xfId="5620" xr:uid="{00000000-0005-0000-0000-000002180000}"/>
    <cellStyle name="Normal 5 2 2 4 4 3 2" xfId="14070" xr:uid="{25BE2058-9D88-4ADF-8954-C25B413399E1}"/>
    <cellStyle name="Normal 5 2 2 4 4 3 3" xfId="22517" xr:uid="{1BFE173F-1FD9-4916-8039-6C3F8F40BBA4}"/>
    <cellStyle name="Normal 5 2 2 4 4 3 4" xfId="30964" xr:uid="{B7A96BE2-05F8-4ABC-B9CD-55389ECB6ED6}"/>
    <cellStyle name="Normal 5 2 2 4 4 4" xfId="9852" xr:uid="{095186DA-E44E-4A1F-A727-0E359967E57F}"/>
    <cellStyle name="Normal 5 2 2 4 4 5" xfId="18300" xr:uid="{740B5560-59C0-446D-9F6B-0C8092AADC13}"/>
    <cellStyle name="Normal 5 2 2 4 4 6" xfId="26747" xr:uid="{BE2E75B4-0686-4556-914D-2811DCEF8D8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08C80271-6A46-4855-B1BD-E6E6EEC411FC}"/>
    <cellStyle name="Normal 5 2 2 4 5 2 2 3" xfId="25075" xr:uid="{57DBA256-0065-4C92-B635-A6DA56375389}"/>
    <cellStyle name="Normal 5 2 2 4 5 2 2 4" xfId="33522" xr:uid="{62137B96-06CD-4AF5-925D-A3A029AC4D83}"/>
    <cellStyle name="Normal 5 2 2 4 5 2 3" xfId="12410" xr:uid="{FA2546BF-582D-42D0-99A0-83B27F475EB2}"/>
    <cellStyle name="Normal 5 2 2 4 5 2 4" xfId="20858" xr:uid="{0B35288E-407C-4096-93BB-40E9D9E3F63B}"/>
    <cellStyle name="Normal 5 2 2 4 5 2 5" xfId="29305" xr:uid="{2B4E5BF9-355E-41FE-8472-F14D00AF9859}"/>
    <cellStyle name="Normal 5 2 2 4 5 3" xfId="6033" xr:uid="{00000000-0005-0000-0000-000006180000}"/>
    <cellStyle name="Normal 5 2 2 4 5 3 2" xfId="14483" xr:uid="{CDFD48D1-8BD5-4CD0-BCF1-2D338C65382C}"/>
    <cellStyle name="Normal 5 2 2 4 5 3 3" xfId="22930" xr:uid="{7821C662-F652-401D-BEB7-961536DCC1BE}"/>
    <cellStyle name="Normal 5 2 2 4 5 3 4" xfId="31377" xr:uid="{10FBB2DB-A83A-44DA-A471-F6BFE0D0A248}"/>
    <cellStyle name="Normal 5 2 2 4 5 4" xfId="10265" xr:uid="{227C99B6-36B6-4021-9B22-073E8A329EA9}"/>
    <cellStyle name="Normal 5 2 2 4 5 5" xfId="18713" xr:uid="{7ECFE415-F8E1-4896-A415-2019C352B144}"/>
    <cellStyle name="Normal 5 2 2 4 5 6" xfId="27160" xr:uid="{3406AF07-3F3C-40EF-B892-99D011E08D8D}"/>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35911F3C-99B2-4876-9A85-9265FB87A64D}"/>
    <cellStyle name="Normal 5 2 2 4 6 2 2 3" xfId="25488" xr:uid="{ECFBD76C-517F-40DB-9C4C-525BF32305D0}"/>
    <cellStyle name="Normal 5 2 2 4 6 2 2 4" xfId="33935" xr:uid="{5D92CA55-4147-4385-906E-2D494FEB4349}"/>
    <cellStyle name="Normal 5 2 2 4 6 2 3" xfId="12823" xr:uid="{EA2186D1-9B25-4512-B02C-8182AE6C0799}"/>
    <cellStyle name="Normal 5 2 2 4 6 2 4" xfId="21271" xr:uid="{77718024-B0AB-42CF-9DDF-D81738DBD378}"/>
    <cellStyle name="Normal 5 2 2 4 6 2 5" xfId="29718" xr:uid="{EBAD4145-60A3-43AA-9F38-32563721F985}"/>
    <cellStyle name="Normal 5 2 2 4 6 3" xfId="6446" xr:uid="{00000000-0005-0000-0000-00000A180000}"/>
    <cellStyle name="Normal 5 2 2 4 6 3 2" xfId="14896" xr:uid="{B090AC2A-7F3D-43B0-B228-90F2753B91B9}"/>
    <cellStyle name="Normal 5 2 2 4 6 3 3" xfId="23343" xr:uid="{97694B9C-9E6E-4C3B-AD23-B864EBF1AA6B}"/>
    <cellStyle name="Normal 5 2 2 4 6 3 4" xfId="31790" xr:uid="{036DF43F-3E28-45C3-8179-6CE3F76BECEC}"/>
    <cellStyle name="Normal 5 2 2 4 6 4" xfId="10678" xr:uid="{F39C5F45-F3CE-42C0-B6CD-6296D3B36A6C}"/>
    <cellStyle name="Normal 5 2 2 4 6 5" xfId="19126" xr:uid="{ABC35494-9C77-4A7A-8A23-A9FBC4F526C1}"/>
    <cellStyle name="Normal 5 2 2 4 6 6" xfId="27573" xr:uid="{78DCAA06-81FF-45EE-A9FF-F54175BA248C}"/>
    <cellStyle name="Normal 5 2 2 4 7" xfId="2576" xr:uid="{00000000-0005-0000-0000-00000B180000}"/>
    <cellStyle name="Normal 5 2 2 4 7 2" xfId="6859" xr:uid="{00000000-0005-0000-0000-00000C180000}"/>
    <cellStyle name="Normal 5 2 2 4 7 2 2" xfId="15309" xr:uid="{6EA65BBB-3FF3-4D4B-A0DD-0D540CD800DF}"/>
    <cellStyle name="Normal 5 2 2 4 7 2 3" xfId="23756" xr:uid="{794839A4-C781-41DB-BA07-F81A64F13BD3}"/>
    <cellStyle name="Normal 5 2 2 4 7 2 4" xfId="32203" xr:uid="{AD7D0888-9E72-4D38-BD4F-AE9FCFC25ECF}"/>
    <cellStyle name="Normal 5 2 2 4 7 3" xfId="11091" xr:uid="{66C96FA9-2934-42CF-88A0-EF9E1F8BE4B6}"/>
    <cellStyle name="Normal 5 2 2 4 7 4" xfId="19539" xr:uid="{E105D9EC-55BA-454E-AC0A-A71795B5CFE1}"/>
    <cellStyle name="Normal 5 2 2 4 7 5" xfId="27986" xr:uid="{24556DBD-40E4-4C31-B1F9-4C0982917CCD}"/>
    <cellStyle name="Normal 5 2 2 4 8" xfId="4794" xr:uid="{00000000-0005-0000-0000-00000D180000}"/>
    <cellStyle name="Normal 5 2 2 4 8 2" xfId="13244" xr:uid="{AC419F75-76C1-4F45-8668-F5AA6248E7CA}"/>
    <cellStyle name="Normal 5 2 2 4 8 3" xfId="21691" xr:uid="{EF18AB96-E4AA-4F8A-A4BF-DF47036E553C}"/>
    <cellStyle name="Normal 5 2 2 4 8 4" xfId="30138" xr:uid="{76400C2F-7566-4198-B30A-8D288CCC13A2}"/>
    <cellStyle name="Normal 5 2 2 4 9" xfId="9026" xr:uid="{361806DC-14B4-4FDB-8A59-158D5DEACE49}"/>
    <cellStyle name="Normal 5 2 2 5" xfId="423" xr:uid="{00000000-0005-0000-0000-00000E180000}"/>
    <cellStyle name="Normal 5 2 2 5 10" xfId="25923" xr:uid="{859B5C72-D118-4418-A607-450BE9A036AF}"/>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28199085-E254-458B-B862-F22EC1BE91F5}"/>
    <cellStyle name="Normal 5 2 2 5 2 2 2 3" xfId="24251" xr:uid="{2E271E52-53EC-46A3-8AC6-D0BA0E306488}"/>
    <cellStyle name="Normal 5 2 2 5 2 2 2 4" xfId="32698" xr:uid="{C41CFF41-40CC-41AF-8CC3-9E024EFEABE0}"/>
    <cellStyle name="Normal 5 2 2 5 2 2 3" xfId="11586" xr:uid="{05BA4278-D64A-454A-B893-BCD8627E20E7}"/>
    <cellStyle name="Normal 5 2 2 5 2 2 4" xfId="20034" xr:uid="{E0AA984C-12EE-4451-9781-5D8A0FB04B27}"/>
    <cellStyle name="Normal 5 2 2 5 2 2 5" xfId="28481" xr:uid="{E6AEEEC6-14CB-45CD-8C44-22E16247DEEB}"/>
    <cellStyle name="Normal 5 2 2 5 2 3" xfId="5209" xr:uid="{00000000-0005-0000-0000-000012180000}"/>
    <cellStyle name="Normal 5 2 2 5 2 3 2" xfId="13659" xr:uid="{6984650C-8021-469F-A150-7356FB651E47}"/>
    <cellStyle name="Normal 5 2 2 5 2 3 3" xfId="22106" xr:uid="{3A765CFB-E4B2-45EB-A697-242D221D9BFB}"/>
    <cellStyle name="Normal 5 2 2 5 2 3 4" xfId="30553" xr:uid="{F8566A4A-FB23-45E8-85E8-A48191039950}"/>
    <cellStyle name="Normal 5 2 2 5 2 4" xfId="9441" xr:uid="{E2C9B3F8-7557-45EC-93CF-05E81FE82D40}"/>
    <cellStyle name="Normal 5 2 2 5 2 5" xfId="17889" xr:uid="{10ECD501-2FB1-4B9E-AABC-B80B51740BE1}"/>
    <cellStyle name="Normal 5 2 2 5 2 6" xfId="26336" xr:uid="{30A51771-1F0F-4E0A-9087-4EE5D029C132}"/>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707A8765-25CD-4BD1-A119-01DFE5F1BA17}"/>
    <cellStyle name="Normal 5 2 2 5 3 2 2 3" xfId="24664" xr:uid="{84D4281F-DF6A-4075-8F7C-82E9D34E2099}"/>
    <cellStyle name="Normal 5 2 2 5 3 2 2 4" xfId="33111" xr:uid="{761D0759-2619-4A32-B158-6AD14AD32786}"/>
    <cellStyle name="Normal 5 2 2 5 3 2 3" xfId="11999" xr:uid="{DB931FF0-D7FF-45D0-93D8-909C2699D729}"/>
    <cellStyle name="Normal 5 2 2 5 3 2 4" xfId="20447" xr:uid="{BE8D353A-CE4B-4C1F-9218-C2DA56818D47}"/>
    <cellStyle name="Normal 5 2 2 5 3 2 5" xfId="28894" xr:uid="{5E7711D4-77B9-4978-A93E-96E28460262C}"/>
    <cellStyle name="Normal 5 2 2 5 3 3" xfId="5622" xr:uid="{00000000-0005-0000-0000-000016180000}"/>
    <cellStyle name="Normal 5 2 2 5 3 3 2" xfId="14072" xr:uid="{66366A67-62A4-4767-A126-50365D0EDB86}"/>
    <cellStyle name="Normal 5 2 2 5 3 3 3" xfId="22519" xr:uid="{F84C974C-6F1E-401E-9901-0C3A2DAF913E}"/>
    <cellStyle name="Normal 5 2 2 5 3 3 4" xfId="30966" xr:uid="{C45D68F7-EB29-49D5-91F9-353A064DD6C7}"/>
    <cellStyle name="Normal 5 2 2 5 3 4" xfId="9854" xr:uid="{B983AD88-3134-492A-8121-CF67E37DC555}"/>
    <cellStyle name="Normal 5 2 2 5 3 5" xfId="18302" xr:uid="{C673F3CF-DB8B-4561-A91D-DC5F81215023}"/>
    <cellStyle name="Normal 5 2 2 5 3 6" xfId="26749" xr:uid="{E6E2B93E-A2F7-4B6D-86EB-CAF1E702B6C5}"/>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5AB857CB-F30F-45DB-9512-F9FF95BFC5DD}"/>
    <cellStyle name="Normal 5 2 2 5 4 2 2 3" xfId="25077" xr:uid="{15268F89-B027-4CA8-AA24-F66615997C81}"/>
    <cellStyle name="Normal 5 2 2 5 4 2 2 4" xfId="33524" xr:uid="{320D9081-EF1B-43EC-B574-6D3DC9502CCF}"/>
    <cellStyle name="Normal 5 2 2 5 4 2 3" xfId="12412" xr:uid="{7BFF519F-E533-4675-9F40-F2BB8588E8C1}"/>
    <cellStyle name="Normal 5 2 2 5 4 2 4" xfId="20860" xr:uid="{B4B19D08-8CDF-4F83-94D4-0D53CBA1306E}"/>
    <cellStyle name="Normal 5 2 2 5 4 2 5" xfId="29307" xr:uid="{7B4F2E35-1893-4382-913E-7D60924CFBEA}"/>
    <cellStyle name="Normal 5 2 2 5 4 3" xfId="6035" xr:uid="{00000000-0005-0000-0000-00001A180000}"/>
    <cellStyle name="Normal 5 2 2 5 4 3 2" xfId="14485" xr:uid="{D2897BE6-40D6-47F3-B71A-EAC8F5E8C5D1}"/>
    <cellStyle name="Normal 5 2 2 5 4 3 3" xfId="22932" xr:uid="{825FE304-E02C-470C-9548-AF297A5609EE}"/>
    <cellStyle name="Normal 5 2 2 5 4 3 4" xfId="31379" xr:uid="{F46E35CA-C0DB-43E4-B8E1-1BA357F7CBA3}"/>
    <cellStyle name="Normal 5 2 2 5 4 4" xfId="10267" xr:uid="{98F16B44-DF5E-41DE-AA10-40255EB764F6}"/>
    <cellStyle name="Normal 5 2 2 5 4 5" xfId="18715" xr:uid="{1ADB8FF2-B0ED-4380-88EB-589C1CA926C8}"/>
    <cellStyle name="Normal 5 2 2 5 4 6" xfId="27162" xr:uid="{DB469006-C2A6-4FA0-81A6-113370B9D4D2}"/>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D19F425F-7EB4-42EF-B911-E4F84D302EFF}"/>
    <cellStyle name="Normal 5 2 2 5 5 2 2 3" xfId="25490" xr:uid="{21DA70C6-6F82-4311-A94B-54FEFB5059AC}"/>
    <cellStyle name="Normal 5 2 2 5 5 2 2 4" xfId="33937" xr:uid="{DE090503-9325-434A-BE5A-E08739930553}"/>
    <cellStyle name="Normal 5 2 2 5 5 2 3" xfId="12825" xr:uid="{68FD9EEE-14F4-4C8E-939A-05EA674A997F}"/>
    <cellStyle name="Normal 5 2 2 5 5 2 4" xfId="21273" xr:uid="{D50E1E34-BFAC-4AA1-8AE8-696F93016E6D}"/>
    <cellStyle name="Normal 5 2 2 5 5 2 5" xfId="29720" xr:uid="{AAE3556C-7208-4447-BFAA-EACDC272F7B1}"/>
    <cellStyle name="Normal 5 2 2 5 5 3" xfId="6448" xr:uid="{00000000-0005-0000-0000-00001E180000}"/>
    <cellStyle name="Normal 5 2 2 5 5 3 2" xfId="14898" xr:uid="{C5AC3ABA-E554-444A-A081-D2AA61511600}"/>
    <cellStyle name="Normal 5 2 2 5 5 3 3" xfId="23345" xr:uid="{A8F1926B-0A99-42CF-85A2-F1735763ADC8}"/>
    <cellStyle name="Normal 5 2 2 5 5 3 4" xfId="31792" xr:uid="{7312E6E4-7368-40D6-8EAA-A3B6A15A93C7}"/>
    <cellStyle name="Normal 5 2 2 5 5 4" xfId="10680" xr:uid="{3EA08E7F-AD30-4D49-88E8-6D3FD8FA569B}"/>
    <cellStyle name="Normal 5 2 2 5 5 5" xfId="19128" xr:uid="{96FF43A6-6393-4C31-8B6E-B7DEC7A88D36}"/>
    <cellStyle name="Normal 5 2 2 5 5 6" xfId="27575" xr:uid="{0ED19811-ADB5-4AEF-B010-4A7B779E13AB}"/>
    <cellStyle name="Normal 5 2 2 5 6" xfId="2578" xr:uid="{00000000-0005-0000-0000-00001F180000}"/>
    <cellStyle name="Normal 5 2 2 5 6 2" xfId="6861" xr:uid="{00000000-0005-0000-0000-000020180000}"/>
    <cellStyle name="Normal 5 2 2 5 6 2 2" xfId="15311" xr:uid="{F382494C-5358-4AE1-9EB9-CD820338E1FE}"/>
    <cellStyle name="Normal 5 2 2 5 6 2 3" xfId="23758" xr:uid="{7932674C-276E-4DC4-9C08-3C422AABB51F}"/>
    <cellStyle name="Normal 5 2 2 5 6 2 4" xfId="32205" xr:uid="{3BE6C4E2-DDBE-4F7F-9DBC-F6EB74D85B14}"/>
    <cellStyle name="Normal 5 2 2 5 6 3" xfId="11093" xr:uid="{93D8F63F-6495-4E60-B148-A03EFDD6B4C6}"/>
    <cellStyle name="Normal 5 2 2 5 6 4" xfId="19541" xr:uid="{F6908C33-7AFF-4925-A5C0-32970DE70559}"/>
    <cellStyle name="Normal 5 2 2 5 6 5" xfId="27988" xr:uid="{66367311-F768-4DE6-A2BD-02E566A0BC3E}"/>
    <cellStyle name="Normal 5 2 2 5 7" xfId="4796" xr:uid="{00000000-0005-0000-0000-000021180000}"/>
    <cellStyle name="Normal 5 2 2 5 7 2" xfId="13246" xr:uid="{2FB59D66-28D2-4507-ABDA-309833418FC7}"/>
    <cellStyle name="Normal 5 2 2 5 7 3" xfId="21693" xr:uid="{C7B5D5B3-FFF0-4E1C-ABA7-A33FE5BF5AE7}"/>
    <cellStyle name="Normal 5 2 2 5 7 4" xfId="30140" xr:uid="{F2B4269F-1E45-4241-9830-1582E6A02A0F}"/>
    <cellStyle name="Normal 5 2 2 5 8" xfId="9028" xr:uid="{BCE45704-603C-4DE5-9A09-7963A24F4A9B}"/>
    <cellStyle name="Normal 5 2 2 5 9" xfId="17476" xr:uid="{1221BE21-E711-4148-BDCF-351AA6456BA5}"/>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8347BEB0-9C29-4A92-A50D-4F2933183AEF}"/>
    <cellStyle name="Normal 5 2 2 6 2 2 3" xfId="24236" xr:uid="{23001452-2420-4BFD-8B4D-3BAF191427F7}"/>
    <cellStyle name="Normal 5 2 2 6 2 2 4" xfId="32683" xr:uid="{14945531-E1A4-407E-80C9-B8C6ACA74D9C}"/>
    <cellStyle name="Normal 5 2 2 6 2 3" xfId="11571" xr:uid="{0C81A187-55E9-4DFC-BADA-0A9CDF89AD3B}"/>
    <cellStyle name="Normal 5 2 2 6 2 4" xfId="20019" xr:uid="{A6E23A1F-CE6B-4C9F-B8E2-CD8A5BC3A7F3}"/>
    <cellStyle name="Normal 5 2 2 6 2 5" xfId="28466" xr:uid="{E1134082-BE34-49EE-86D7-7CB4183D728C}"/>
    <cellStyle name="Normal 5 2 2 6 3" xfId="5194" xr:uid="{00000000-0005-0000-0000-000025180000}"/>
    <cellStyle name="Normal 5 2 2 6 3 2" xfId="13644" xr:uid="{86A8E90E-3252-459B-B05B-E3EED7A60175}"/>
    <cellStyle name="Normal 5 2 2 6 3 3" xfId="22091" xr:uid="{7225E497-38DD-4FFF-A251-EDFA03A785D1}"/>
    <cellStyle name="Normal 5 2 2 6 3 4" xfId="30538" xr:uid="{3C9D49F5-CBD7-4B21-9015-3C5754A165CC}"/>
    <cellStyle name="Normal 5 2 2 6 4" xfId="9426" xr:uid="{D7F7B898-0A44-49D8-8CAF-2686A33994C1}"/>
    <cellStyle name="Normal 5 2 2 6 5" xfId="17874" xr:uid="{6E730E96-A3C3-4C00-8399-73E79263CF7F}"/>
    <cellStyle name="Normal 5 2 2 6 6" xfId="26321" xr:uid="{43F74803-63D8-4DC5-8721-119F403BB233}"/>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88FF24BD-B33F-4AF1-B0BA-497C4559661A}"/>
    <cellStyle name="Normal 5 2 2 7 2 2 3" xfId="24649" xr:uid="{02F9062F-A283-4A6D-AB85-501FE4D97DA1}"/>
    <cellStyle name="Normal 5 2 2 7 2 2 4" xfId="33096" xr:uid="{607E7664-B5D7-4133-BF7A-B7E1F8924D4B}"/>
    <cellStyle name="Normal 5 2 2 7 2 3" xfId="11984" xr:uid="{9DD50BCB-CE44-4333-90B8-F89FDE1BAECB}"/>
    <cellStyle name="Normal 5 2 2 7 2 4" xfId="20432" xr:uid="{BD3FA12C-99F9-4A70-B156-7F07CB4B5D10}"/>
    <cellStyle name="Normal 5 2 2 7 2 5" xfId="28879" xr:uid="{AFF0E828-EA26-4164-9B42-1E07F08958FA}"/>
    <cellStyle name="Normal 5 2 2 7 3" xfId="5607" xr:uid="{00000000-0005-0000-0000-000029180000}"/>
    <cellStyle name="Normal 5 2 2 7 3 2" xfId="14057" xr:uid="{41A5F03D-D93B-49FB-9E3B-F12DFF122458}"/>
    <cellStyle name="Normal 5 2 2 7 3 3" xfId="22504" xr:uid="{9CDA1AE1-7B2A-4D2A-B157-9379341F3768}"/>
    <cellStyle name="Normal 5 2 2 7 3 4" xfId="30951" xr:uid="{775C60D7-0187-420E-A9C1-93D87B36F5C3}"/>
    <cellStyle name="Normal 5 2 2 7 4" xfId="9839" xr:uid="{D86CC5A9-DCCB-4512-85DA-3ACC6B9A65F2}"/>
    <cellStyle name="Normal 5 2 2 7 5" xfId="18287" xr:uid="{B09324DF-C005-4AC8-B370-296E12B7E2DB}"/>
    <cellStyle name="Normal 5 2 2 7 6" xfId="26734" xr:uid="{40EA72AA-286F-42D2-834A-13C2FBC0F5D6}"/>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68B84247-1936-4C2F-B9F5-A4606AD5ADCF}"/>
    <cellStyle name="Normal 5 2 2 8 2 2 3" xfId="25062" xr:uid="{3347ED24-BF22-4629-83F9-36D14E465CC1}"/>
    <cellStyle name="Normal 5 2 2 8 2 2 4" xfId="33509" xr:uid="{F5DB8EE2-AA6F-4EC9-B0D1-681BD0C90F49}"/>
    <cellStyle name="Normal 5 2 2 8 2 3" xfId="12397" xr:uid="{A146967F-7EAB-4E77-805A-0ED88743302C}"/>
    <cellStyle name="Normal 5 2 2 8 2 4" xfId="20845" xr:uid="{0E856560-19B4-45D2-9E03-800073934FAA}"/>
    <cellStyle name="Normal 5 2 2 8 2 5" xfId="29292" xr:uid="{FB3A1B54-94B6-4A23-9775-EBC4D9755467}"/>
    <cellStyle name="Normal 5 2 2 8 3" xfId="6020" xr:uid="{00000000-0005-0000-0000-00002D180000}"/>
    <cellStyle name="Normal 5 2 2 8 3 2" xfId="14470" xr:uid="{0C7939D5-D913-4F54-A7D9-F919425C0F82}"/>
    <cellStyle name="Normal 5 2 2 8 3 3" xfId="22917" xr:uid="{E5FBB559-04C7-411E-A647-3BE2CD3107C5}"/>
    <cellStyle name="Normal 5 2 2 8 3 4" xfId="31364" xr:uid="{57E261E0-CD73-4F70-B5E0-79EF128EAEF9}"/>
    <cellStyle name="Normal 5 2 2 8 4" xfId="10252" xr:uid="{0E6A223C-1F42-4F43-ADBB-B188158E1D24}"/>
    <cellStyle name="Normal 5 2 2 8 5" xfId="18700" xr:uid="{291F97FF-54F4-44D1-859F-6A73094AC3BE}"/>
    <cellStyle name="Normal 5 2 2 8 6" xfId="27147" xr:uid="{C852E27C-EDF5-42E0-B423-4819A41F4A7C}"/>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750F1587-805B-4339-87EA-92B8BCEE4098}"/>
    <cellStyle name="Normal 5 2 2 9 2 2 3" xfId="25475" xr:uid="{570C7C16-BE3D-4301-9C10-CED510C80BCC}"/>
    <cellStyle name="Normal 5 2 2 9 2 2 4" xfId="33922" xr:uid="{E3DADDD3-32F4-413D-8226-009684658F91}"/>
    <cellStyle name="Normal 5 2 2 9 2 3" xfId="12810" xr:uid="{5F9BB293-1FA0-4172-9BF5-4FA0B32C9762}"/>
    <cellStyle name="Normal 5 2 2 9 2 4" xfId="21258" xr:uid="{3E1DABD8-CF45-4447-B1D9-D5198AF8F7E5}"/>
    <cellStyle name="Normal 5 2 2 9 2 5" xfId="29705" xr:uid="{3A107043-8459-4D7D-BE6F-8FC44E2FC0FC}"/>
    <cellStyle name="Normal 5 2 2 9 3" xfId="6433" xr:uid="{00000000-0005-0000-0000-000031180000}"/>
    <cellStyle name="Normal 5 2 2 9 3 2" xfId="14883" xr:uid="{5D5D9399-8543-46F7-A8B3-EB33FF5249F2}"/>
    <cellStyle name="Normal 5 2 2 9 3 3" xfId="23330" xr:uid="{DC8C82CF-E152-49B7-B62C-94476CE6837E}"/>
    <cellStyle name="Normal 5 2 2 9 3 4" xfId="31777" xr:uid="{DEE6A8FE-2A1E-483A-BD41-ADFC27DB1DDC}"/>
    <cellStyle name="Normal 5 2 2 9 4" xfId="10665" xr:uid="{A32CDB14-0FD1-4C8D-8E5D-0609D711A04A}"/>
    <cellStyle name="Normal 5 2 2 9 5" xfId="19113" xr:uid="{9CF87B8F-324D-4876-B530-83280922FFBF}"/>
    <cellStyle name="Normal 5 2 2 9 6" xfId="27560" xr:uid="{DBC433A4-E3F1-4EF9-8D97-1F17E559C20A}"/>
    <cellStyle name="Normal 5 2 3" xfId="424" xr:uid="{00000000-0005-0000-0000-000032180000}"/>
    <cellStyle name="Normal 5 2 3 10" xfId="4797" xr:uid="{00000000-0005-0000-0000-000033180000}"/>
    <cellStyle name="Normal 5 2 3 10 2" xfId="13247" xr:uid="{404DDE5A-82D1-49CA-8D88-4055A19BF79E}"/>
    <cellStyle name="Normal 5 2 3 10 3" xfId="21694" xr:uid="{7ABA0CFC-A33C-456C-ADFF-34CB703FC219}"/>
    <cellStyle name="Normal 5 2 3 10 4" xfId="30141" xr:uid="{C13EFAB0-CFCE-4DD5-9AFE-9C464662BD9C}"/>
    <cellStyle name="Normal 5 2 3 11" xfId="9029" xr:uid="{11C96680-1383-4E0E-9F24-BB0C0A1CAC6E}"/>
    <cellStyle name="Normal 5 2 3 12" xfId="17477" xr:uid="{1317EB16-275F-4381-8BF4-6C736A36F2BF}"/>
    <cellStyle name="Normal 5 2 3 13" xfId="25924" xr:uid="{B6AC0B00-2FE1-4B22-9CB4-3C042AF15D21}"/>
    <cellStyle name="Normal 5 2 3 2" xfId="425" xr:uid="{00000000-0005-0000-0000-000034180000}"/>
    <cellStyle name="Normal 5 2 3 2 10" xfId="9030" xr:uid="{0A9A85AD-C360-4B90-B1DC-AE52BFFD1C14}"/>
    <cellStyle name="Normal 5 2 3 2 11" xfId="17478" xr:uid="{F88D884D-BAA6-41B9-B521-DB9D385E2610}"/>
    <cellStyle name="Normal 5 2 3 2 12" xfId="25925" xr:uid="{D9D7CE18-50E3-4DCD-BA7E-27E6C649C41F}"/>
    <cellStyle name="Normal 5 2 3 2 2" xfId="426" xr:uid="{00000000-0005-0000-0000-000035180000}"/>
    <cellStyle name="Normal 5 2 3 2 2 10" xfId="17479" xr:uid="{035B1D5D-7D80-4542-9413-4A141277732A}"/>
    <cellStyle name="Normal 5 2 3 2 2 11" xfId="25926" xr:uid="{34E2B758-D888-45E1-AA5A-B4EDFEEE7575}"/>
    <cellStyle name="Normal 5 2 3 2 2 2" xfId="427" xr:uid="{00000000-0005-0000-0000-000036180000}"/>
    <cellStyle name="Normal 5 2 3 2 2 2 10" xfId="25927" xr:uid="{64E71758-0B20-46F3-91CA-E2D7B0AA723F}"/>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E0A1A72C-85D3-4F3D-A536-77B47844D199}"/>
    <cellStyle name="Normal 5 2 3 2 2 2 2 2 2 3" xfId="24255" xr:uid="{D3C774D0-141A-4EC9-A646-DD52F3CBCC95}"/>
    <cellStyle name="Normal 5 2 3 2 2 2 2 2 2 4" xfId="32702" xr:uid="{A0CB1B04-7696-4401-BE63-B66E310C2057}"/>
    <cellStyle name="Normal 5 2 3 2 2 2 2 2 3" xfId="11590" xr:uid="{710AFABE-C93F-4A3B-A7B6-3A8A7306437B}"/>
    <cellStyle name="Normal 5 2 3 2 2 2 2 2 4" xfId="20038" xr:uid="{79689966-A8BF-4B3F-A509-9D57218E8ACD}"/>
    <cellStyle name="Normal 5 2 3 2 2 2 2 2 5" xfId="28485" xr:uid="{7F78075D-3A50-40B2-AE0C-147354169656}"/>
    <cellStyle name="Normal 5 2 3 2 2 2 2 3" xfId="5213" xr:uid="{00000000-0005-0000-0000-00003A180000}"/>
    <cellStyle name="Normal 5 2 3 2 2 2 2 3 2" xfId="13663" xr:uid="{B94FFC1C-25CD-4B65-A929-76F2D2C6BD6E}"/>
    <cellStyle name="Normal 5 2 3 2 2 2 2 3 3" xfId="22110" xr:uid="{94617B0D-A07B-4576-A651-8A2E70BD102B}"/>
    <cellStyle name="Normal 5 2 3 2 2 2 2 3 4" xfId="30557" xr:uid="{E7C4829D-89AA-40DC-8831-8F314AED3A97}"/>
    <cellStyle name="Normal 5 2 3 2 2 2 2 4" xfId="9445" xr:uid="{2D8DD33F-03BE-4699-97E6-FA1D062388CC}"/>
    <cellStyle name="Normal 5 2 3 2 2 2 2 5" xfId="17893" xr:uid="{D3664D11-9564-45AE-9600-79E3F00B273E}"/>
    <cellStyle name="Normal 5 2 3 2 2 2 2 6" xfId="26340" xr:uid="{112241D9-6CD7-4CEA-8D34-BB61B9579B5A}"/>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7A24992A-88C7-4634-AC48-C1AA6BD425BE}"/>
    <cellStyle name="Normal 5 2 3 2 2 2 3 2 2 3" xfId="24668" xr:uid="{04C70566-C53B-43FE-B7A2-AB79849875DF}"/>
    <cellStyle name="Normal 5 2 3 2 2 2 3 2 2 4" xfId="33115" xr:uid="{6F5F12F0-1AED-4813-8FA9-F9CBF65C854A}"/>
    <cellStyle name="Normal 5 2 3 2 2 2 3 2 3" xfId="12003" xr:uid="{0A26621D-2909-4511-A630-FC944764C3DE}"/>
    <cellStyle name="Normal 5 2 3 2 2 2 3 2 4" xfId="20451" xr:uid="{D46705FE-202D-421A-9C46-56DC88558F48}"/>
    <cellStyle name="Normal 5 2 3 2 2 2 3 2 5" xfId="28898" xr:uid="{88595936-BC61-414D-ABDC-7A71D3AEAC12}"/>
    <cellStyle name="Normal 5 2 3 2 2 2 3 3" xfId="5626" xr:uid="{00000000-0005-0000-0000-00003E180000}"/>
    <cellStyle name="Normal 5 2 3 2 2 2 3 3 2" xfId="14076" xr:uid="{0AF92157-EFBA-41AA-BFAB-E5885E1B33B6}"/>
    <cellStyle name="Normal 5 2 3 2 2 2 3 3 3" xfId="22523" xr:uid="{517BDE08-E5EB-4BDE-968C-12C9C8F30EA1}"/>
    <cellStyle name="Normal 5 2 3 2 2 2 3 3 4" xfId="30970" xr:uid="{F224E948-2E49-42F8-AEEB-36A9CFE7A35E}"/>
    <cellStyle name="Normal 5 2 3 2 2 2 3 4" xfId="9858" xr:uid="{D8A0991F-BC85-4891-BE80-47E5474AE21A}"/>
    <cellStyle name="Normal 5 2 3 2 2 2 3 5" xfId="18306" xr:uid="{D25C16E2-C94F-489D-B216-52B962A504F7}"/>
    <cellStyle name="Normal 5 2 3 2 2 2 3 6" xfId="26753" xr:uid="{2D73779F-7DF0-4ADA-A561-A489740A2C6B}"/>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A622C504-4AC2-47DB-A7C6-B065405521C8}"/>
    <cellStyle name="Normal 5 2 3 2 2 2 4 2 2 3" xfId="25081" xr:uid="{BB4BDD61-2BF2-4A66-89C5-59F93F0D4BA2}"/>
    <cellStyle name="Normal 5 2 3 2 2 2 4 2 2 4" xfId="33528" xr:uid="{427EF452-F3DC-4095-8596-D535C9A6C3B0}"/>
    <cellStyle name="Normal 5 2 3 2 2 2 4 2 3" xfId="12416" xr:uid="{FB59FFE5-B252-455B-A76B-16F9E78E637F}"/>
    <cellStyle name="Normal 5 2 3 2 2 2 4 2 4" xfId="20864" xr:uid="{CDFC771C-317E-4DA3-A132-5F0953C19CE2}"/>
    <cellStyle name="Normal 5 2 3 2 2 2 4 2 5" xfId="29311" xr:uid="{439CCF60-9A86-4C55-B8B6-A5359A09AA59}"/>
    <cellStyle name="Normal 5 2 3 2 2 2 4 3" xfId="6039" xr:uid="{00000000-0005-0000-0000-000042180000}"/>
    <cellStyle name="Normal 5 2 3 2 2 2 4 3 2" xfId="14489" xr:uid="{58D95464-1734-4C80-9FF1-C94A7E2DB9D3}"/>
    <cellStyle name="Normal 5 2 3 2 2 2 4 3 3" xfId="22936" xr:uid="{2630415B-C611-42E7-8720-664B7F3A083F}"/>
    <cellStyle name="Normal 5 2 3 2 2 2 4 3 4" xfId="31383" xr:uid="{7FA9ABEB-87F2-4642-AEED-1A19256D0410}"/>
    <cellStyle name="Normal 5 2 3 2 2 2 4 4" xfId="10271" xr:uid="{283B9ECB-D60E-4DA8-BECD-2EDC967B120A}"/>
    <cellStyle name="Normal 5 2 3 2 2 2 4 5" xfId="18719" xr:uid="{DD5565CE-E9B5-40FF-BCE5-7A2190402960}"/>
    <cellStyle name="Normal 5 2 3 2 2 2 4 6" xfId="27166" xr:uid="{20A187D4-F709-454A-908B-221BD4834E1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0FCB9A46-317E-4354-B1C1-867E0C8D15D4}"/>
    <cellStyle name="Normal 5 2 3 2 2 2 5 2 2 3" xfId="25494" xr:uid="{48067F22-0658-461E-8823-2A9DB6A5D2E3}"/>
    <cellStyle name="Normal 5 2 3 2 2 2 5 2 2 4" xfId="33941" xr:uid="{9CC3200A-CF47-4F31-A368-1B853A39A348}"/>
    <cellStyle name="Normal 5 2 3 2 2 2 5 2 3" xfId="12829" xr:uid="{E4F687D4-F38C-4526-9FF0-B1F84AACA84B}"/>
    <cellStyle name="Normal 5 2 3 2 2 2 5 2 4" xfId="21277" xr:uid="{6886EB9A-8BB7-4907-9ECD-C9AAAFF826E8}"/>
    <cellStyle name="Normal 5 2 3 2 2 2 5 2 5" xfId="29724" xr:uid="{38EC0F9D-6A43-4D4C-9CA2-82FF886AC7AA}"/>
    <cellStyle name="Normal 5 2 3 2 2 2 5 3" xfId="6452" xr:uid="{00000000-0005-0000-0000-000046180000}"/>
    <cellStyle name="Normal 5 2 3 2 2 2 5 3 2" xfId="14902" xr:uid="{8388800F-EAAE-43C7-BBE3-0A8672E5D478}"/>
    <cellStyle name="Normal 5 2 3 2 2 2 5 3 3" xfId="23349" xr:uid="{4519313F-CE25-43BE-828A-8A26E2F5A954}"/>
    <cellStyle name="Normal 5 2 3 2 2 2 5 3 4" xfId="31796" xr:uid="{7A28073A-7293-4F82-B333-172F008AE466}"/>
    <cellStyle name="Normal 5 2 3 2 2 2 5 4" xfId="10684" xr:uid="{0C25F40F-8126-459E-B05D-6BD9D496FE5A}"/>
    <cellStyle name="Normal 5 2 3 2 2 2 5 5" xfId="19132" xr:uid="{5A9E690D-C346-4858-AFB7-DB529D17C724}"/>
    <cellStyle name="Normal 5 2 3 2 2 2 5 6" xfId="27579" xr:uid="{2102BDA0-7964-443B-AFAD-EE2BD9F6CE40}"/>
    <cellStyle name="Normal 5 2 3 2 2 2 6" xfId="2582" xr:uid="{00000000-0005-0000-0000-000047180000}"/>
    <cellStyle name="Normal 5 2 3 2 2 2 6 2" xfId="6865" xr:uid="{00000000-0005-0000-0000-000048180000}"/>
    <cellStyle name="Normal 5 2 3 2 2 2 6 2 2" xfId="15315" xr:uid="{CE84F1D5-AFE2-4A5B-B2F8-19284553AE90}"/>
    <cellStyle name="Normal 5 2 3 2 2 2 6 2 3" xfId="23762" xr:uid="{3D5C4B78-DA89-42C6-8C27-D200440D25A3}"/>
    <cellStyle name="Normal 5 2 3 2 2 2 6 2 4" xfId="32209" xr:uid="{163D5D96-12BF-4625-AEB3-743013404079}"/>
    <cellStyle name="Normal 5 2 3 2 2 2 6 3" xfId="11097" xr:uid="{8F8453D7-0B05-43CF-888F-AEAC932D0BBA}"/>
    <cellStyle name="Normal 5 2 3 2 2 2 6 4" xfId="19545" xr:uid="{7972DEDF-87FB-4F33-9210-6314897C97F7}"/>
    <cellStyle name="Normal 5 2 3 2 2 2 6 5" xfId="27992" xr:uid="{02A8F351-A1AE-4383-B068-E99AD455FD05}"/>
    <cellStyle name="Normal 5 2 3 2 2 2 7" xfId="4800" xr:uid="{00000000-0005-0000-0000-000049180000}"/>
    <cellStyle name="Normal 5 2 3 2 2 2 7 2" xfId="13250" xr:uid="{46C35627-890F-4204-9820-C911DF5D796F}"/>
    <cellStyle name="Normal 5 2 3 2 2 2 7 3" xfId="21697" xr:uid="{CFE1698D-102D-4EB9-92A9-3980745A7EEE}"/>
    <cellStyle name="Normal 5 2 3 2 2 2 7 4" xfId="30144" xr:uid="{70E8056B-FC57-4B6E-94F2-68240E9992AC}"/>
    <cellStyle name="Normal 5 2 3 2 2 2 8" xfId="9032" xr:uid="{562D1E4D-F431-4E78-B93C-AA4FA990DA2E}"/>
    <cellStyle name="Normal 5 2 3 2 2 2 9" xfId="17480" xr:uid="{6352D211-FCA0-4751-9618-87CC772F4649}"/>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38918B98-C247-40D7-BA2E-0C06DF6347D4}"/>
    <cellStyle name="Normal 5 2 3 2 2 3 2 2 3" xfId="24254" xr:uid="{5D9C5BB3-14BE-4E1E-B701-74375E5B5BA1}"/>
    <cellStyle name="Normal 5 2 3 2 2 3 2 2 4" xfId="32701" xr:uid="{FBD48046-2BBC-4995-90EF-FC2FAA6226D0}"/>
    <cellStyle name="Normal 5 2 3 2 2 3 2 3" xfId="11589" xr:uid="{E930C0E3-D686-4829-BCC4-C047CCB8A5A4}"/>
    <cellStyle name="Normal 5 2 3 2 2 3 2 4" xfId="20037" xr:uid="{FBC32B1E-E557-4FF2-BEDA-CD4106848DB1}"/>
    <cellStyle name="Normal 5 2 3 2 2 3 2 5" xfId="28484" xr:uid="{8C3FEA15-5309-4293-9867-2C81B2B44908}"/>
    <cellStyle name="Normal 5 2 3 2 2 3 3" xfId="5212" xr:uid="{00000000-0005-0000-0000-00004D180000}"/>
    <cellStyle name="Normal 5 2 3 2 2 3 3 2" xfId="13662" xr:uid="{8F6B79A6-C9E6-414B-A848-FDE942E55C62}"/>
    <cellStyle name="Normal 5 2 3 2 2 3 3 3" xfId="22109" xr:uid="{19D5879F-59F0-4A59-916A-BE07DCB56450}"/>
    <cellStyle name="Normal 5 2 3 2 2 3 3 4" xfId="30556" xr:uid="{1BBA39A3-1147-4CA7-896D-4FE290C0DABA}"/>
    <cellStyle name="Normal 5 2 3 2 2 3 4" xfId="9444" xr:uid="{E79197DA-BCD7-4EB8-AF9F-4D6E057AF87F}"/>
    <cellStyle name="Normal 5 2 3 2 2 3 5" xfId="17892" xr:uid="{A448C998-A5E5-404B-809C-90F6812A8ACA}"/>
    <cellStyle name="Normal 5 2 3 2 2 3 6" xfId="26339" xr:uid="{FD1EE818-612F-4294-86DF-358D0F9AD6CA}"/>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253477C5-1BA5-4358-BD21-69F22D531467}"/>
    <cellStyle name="Normal 5 2 3 2 2 4 2 2 3" xfId="24667" xr:uid="{4F97FD77-A4F9-4D26-A571-4F35434F0D18}"/>
    <cellStyle name="Normal 5 2 3 2 2 4 2 2 4" xfId="33114" xr:uid="{D46F6D33-69C4-45C6-9D16-58FDDE45CEC0}"/>
    <cellStyle name="Normal 5 2 3 2 2 4 2 3" xfId="12002" xr:uid="{AA715C66-94BF-48C0-A238-B022D6CF8914}"/>
    <cellStyle name="Normal 5 2 3 2 2 4 2 4" xfId="20450" xr:uid="{ADFDDE3C-29C9-4A45-A2B4-DEF39BD5F5B2}"/>
    <cellStyle name="Normal 5 2 3 2 2 4 2 5" xfId="28897" xr:uid="{9B4223C2-878E-4878-8777-7072AF8C004A}"/>
    <cellStyle name="Normal 5 2 3 2 2 4 3" xfId="5625" xr:uid="{00000000-0005-0000-0000-000051180000}"/>
    <cellStyle name="Normal 5 2 3 2 2 4 3 2" xfId="14075" xr:uid="{2A4FC45A-AE14-49A3-8FC5-1C4CC6B87EEF}"/>
    <cellStyle name="Normal 5 2 3 2 2 4 3 3" xfId="22522" xr:uid="{A62DCCD9-AAF3-4CE3-A3B3-554E2CE28879}"/>
    <cellStyle name="Normal 5 2 3 2 2 4 3 4" xfId="30969" xr:uid="{245CF35E-3A67-4B6A-84DF-5C669CBCE0EA}"/>
    <cellStyle name="Normal 5 2 3 2 2 4 4" xfId="9857" xr:uid="{DF53AE8C-3E67-4913-819F-D6BCD769C1EC}"/>
    <cellStyle name="Normal 5 2 3 2 2 4 5" xfId="18305" xr:uid="{9735DE21-C907-41BF-AAE7-CDAE4A47C87E}"/>
    <cellStyle name="Normal 5 2 3 2 2 4 6" xfId="26752" xr:uid="{505F3976-85E6-4D4F-82C2-42929E161D11}"/>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4BEB4D84-C4B8-43A3-92F7-0936834AB25F}"/>
    <cellStyle name="Normal 5 2 3 2 2 5 2 2 3" xfId="25080" xr:uid="{307140A7-C5D2-4451-B88A-36ACD74CADC7}"/>
    <cellStyle name="Normal 5 2 3 2 2 5 2 2 4" xfId="33527" xr:uid="{6313B6FC-15FC-4DD7-8D70-AD0BCBA8A644}"/>
    <cellStyle name="Normal 5 2 3 2 2 5 2 3" xfId="12415" xr:uid="{21D6E5EF-FF19-47BB-AE0D-4E989B054538}"/>
    <cellStyle name="Normal 5 2 3 2 2 5 2 4" xfId="20863" xr:uid="{0269DBF4-E7E8-4545-B3D6-F09FECA3EEDE}"/>
    <cellStyle name="Normal 5 2 3 2 2 5 2 5" xfId="29310" xr:uid="{E642F0F0-12C7-4505-AC95-C5DAF4FF6D46}"/>
    <cellStyle name="Normal 5 2 3 2 2 5 3" xfId="6038" xr:uid="{00000000-0005-0000-0000-000055180000}"/>
    <cellStyle name="Normal 5 2 3 2 2 5 3 2" xfId="14488" xr:uid="{64296886-6A83-444C-A3A7-19C9312D3BFC}"/>
    <cellStyle name="Normal 5 2 3 2 2 5 3 3" xfId="22935" xr:uid="{C8B0B6C8-7F5D-400B-AED1-7400AE56F284}"/>
    <cellStyle name="Normal 5 2 3 2 2 5 3 4" xfId="31382" xr:uid="{B964B696-9D93-47C5-8970-CC8054BBDC7F}"/>
    <cellStyle name="Normal 5 2 3 2 2 5 4" xfId="10270" xr:uid="{B2D5370B-BCCA-4004-9C33-D66CAB726744}"/>
    <cellStyle name="Normal 5 2 3 2 2 5 5" xfId="18718" xr:uid="{1C7B3034-3677-45DF-AC40-74FD2F05C45A}"/>
    <cellStyle name="Normal 5 2 3 2 2 5 6" xfId="27165" xr:uid="{119A7A46-E135-4691-B06D-F84600A0B16A}"/>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3E4B8622-2AB1-446C-952B-DD78D5A4DD70}"/>
    <cellStyle name="Normal 5 2 3 2 2 6 2 2 3" xfId="25493" xr:uid="{9428E914-1D5D-4911-9AB7-589881E9CC50}"/>
    <cellStyle name="Normal 5 2 3 2 2 6 2 2 4" xfId="33940" xr:uid="{F83FCA3B-507E-4A84-A422-2A65787EBB4C}"/>
    <cellStyle name="Normal 5 2 3 2 2 6 2 3" xfId="12828" xr:uid="{F1EFD9C4-C737-4171-848C-58D2F3553D1B}"/>
    <cellStyle name="Normal 5 2 3 2 2 6 2 4" xfId="21276" xr:uid="{A5E3B005-C294-4040-B574-9C8329565658}"/>
    <cellStyle name="Normal 5 2 3 2 2 6 2 5" xfId="29723" xr:uid="{3F95FD3D-06FC-4B6A-8C4C-490204A82126}"/>
    <cellStyle name="Normal 5 2 3 2 2 6 3" xfId="6451" xr:uid="{00000000-0005-0000-0000-000059180000}"/>
    <cellStyle name="Normal 5 2 3 2 2 6 3 2" xfId="14901" xr:uid="{4625AE10-665D-464A-94EE-BE1F79CFAF37}"/>
    <cellStyle name="Normal 5 2 3 2 2 6 3 3" xfId="23348" xr:uid="{68FF9E99-458F-4D19-ACB1-6ECCAF92FBD8}"/>
    <cellStyle name="Normal 5 2 3 2 2 6 3 4" xfId="31795" xr:uid="{35A457ED-B62C-4805-AAC4-45541C38614F}"/>
    <cellStyle name="Normal 5 2 3 2 2 6 4" xfId="10683" xr:uid="{2998B8DD-3A1C-4C5B-A3CB-4A2E3C72788C}"/>
    <cellStyle name="Normal 5 2 3 2 2 6 5" xfId="19131" xr:uid="{D66B20D6-3D4E-4B31-A54F-05E91EFB203A}"/>
    <cellStyle name="Normal 5 2 3 2 2 6 6" xfId="27578" xr:uid="{DE135C4A-F9DD-4B1B-B2FC-B827B1D7EC4F}"/>
    <cellStyle name="Normal 5 2 3 2 2 7" xfId="2581" xr:uid="{00000000-0005-0000-0000-00005A180000}"/>
    <cellStyle name="Normal 5 2 3 2 2 7 2" xfId="6864" xr:uid="{00000000-0005-0000-0000-00005B180000}"/>
    <cellStyle name="Normal 5 2 3 2 2 7 2 2" xfId="15314" xr:uid="{F258ED43-72B5-4795-B085-A3BE17203A8D}"/>
    <cellStyle name="Normal 5 2 3 2 2 7 2 3" xfId="23761" xr:uid="{C9A8799B-A0A5-4AE6-ACF1-FBC0D8F1BDC0}"/>
    <cellStyle name="Normal 5 2 3 2 2 7 2 4" xfId="32208" xr:uid="{B1E2A756-3BF4-47B2-BFE6-A90313997B72}"/>
    <cellStyle name="Normal 5 2 3 2 2 7 3" xfId="11096" xr:uid="{A6BC2998-7D4B-4F59-95A9-66A2BA950CD0}"/>
    <cellStyle name="Normal 5 2 3 2 2 7 4" xfId="19544" xr:uid="{1D66604E-5C37-4E26-9DB9-D126490A1914}"/>
    <cellStyle name="Normal 5 2 3 2 2 7 5" xfId="27991" xr:uid="{49A55C15-D249-461E-8F73-CD906C142405}"/>
    <cellStyle name="Normal 5 2 3 2 2 8" xfId="4799" xr:uid="{00000000-0005-0000-0000-00005C180000}"/>
    <cellStyle name="Normal 5 2 3 2 2 8 2" xfId="13249" xr:uid="{B86E3D1F-90BC-48FF-98AE-B98B3F45AD23}"/>
    <cellStyle name="Normal 5 2 3 2 2 8 3" xfId="21696" xr:uid="{F380BCF8-DDF5-4F39-B623-9C1B505E1502}"/>
    <cellStyle name="Normal 5 2 3 2 2 8 4" xfId="30143" xr:uid="{D5FD763C-CB43-4BC5-9843-AC8FA0864163}"/>
    <cellStyle name="Normal 5 2 3 2 2 9" xfId="9031" xr:uid="{9921247E-D216-437C-BD2A-A92F3EFDC622}"/>
    <cellStyle name="Normal 5 2 3 2 3" xfId="428" xr:uid="{00000000-0005-0000-0000-00005D180000}"/>
    <cellStyle name="Normal 5 2 3 2 3 10" xfId="25928" xr:uid="{8882EA4E-8FE3-4C73-B544-B5DFD74FE271}"/>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B096F834-D9D2-4592-83B1-6EDABCEF8D78}"/>
    <cellStyle name="Normal 5 2 3 2 3 2 2 2 3" xfId="24256" xr:uid="{7AC7CB82-2AD6-40FE-98C5-69D6E55A8216}"/>
    <cellStyle name="Normal 5 2 3 2 3 2 2 2 4" xfId="32703" xr:uid="{F1B571E9-6E07-4FDF-9A40-3056BB24B470}"/>
    <cellStyle name="Normal 5 2 3 2 3 2 2 3" xfId="11591" xr:uid="{67FB3B2B-F1CF-454B-8070-BC039E3624F8}"/>
    <cellStyle name="Normal 5 2 3 2 3 2 2 4" xfId="20039" xr:uid="{78F19631-6B41-489D-A943-4B5B7E69B5E0}"/>
    <cellStyle name="Normal 5 2 3 2 3 2 2 5" xfId="28486" xr:uid="{A819ADF4-6B99-4AC8-8061-AECD2314FA68}"/>
    <cellStyle name="Normal 5 2 3 2 3 2 3" xfId="5214" xr:uid="{00000000-0005-0000-0000-000061180000}"/>
    <cellStyle name="Normal 5 2 3 2 3 2 3 2" xfId="13664" xr:uid="{E8C2251B-16A6-4D77-98B9-6A4EFD953BC2}"/>
    <cellStyle name="Normal 5 2 3 2 3 2 3 3" xfId="22111" xr:uid="{924AC218-DB3A-457F-B2BC-4F00813CDC13}"/>
    <cellStyle name="Normal 5 2 3 2 3 2 3 4" xfId="30558" xr:uid="{247E5EFB-A939-44F2-8525-F7593C57CE40}"/>
    <cellStyle name="Normal 5 2 3 2 3 2 4" xfId="9446" xr:uid="{20B55D01-DAF4-4879-B37A-776F7B97C0E5}"/>
    <cellStyle name="Normal 5 2 3 2 3 2 5" xfId="17894" xr:uid="{F02392B4-2C0B-4240-9671-F4DA6C929607}"/>
    <cellStyle name="Normal 5 2 3 2 3 2 6" xfId="26341" xr:uid="{B4E706D8-5083-4BD1-AB91-789B61510BFD}"/>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D909FA48-62FB-4F1E-BBF1-57F99F32785A}"/>
    <cellStyle name="Normal 5 2 3 2 3 3 2 2 3" xfId="24669" xr:uid="{C18D8F64-58E7-4A12-BF3C-90B6C109E4B4}"/>
    <cellStyle name="Normal 5 2 3 2 3 3 2 2 4" xfId="33116" xr:uid="{D1E09306-42E8-45CA-B429-0FC4543D4738}"/>
    <cellStyle name="Normal 5 2 3 2 3 3 2 3" xfId="12004" xr:uid="{7A118154-C6DB-464C-9171-D95B5CF32FFF}"/>
    <cellStyle name="Normal 5 2 3 2 3 3 2 4" xfId="20452" xr:uid="{787B4C50-BEBD-4D70-8C73-19554BCF0BB1}"/>
    <cellStyle name="Normal 5 2 3 2 3 3 2 5" xfId="28899" xr:uid="{55474921-C455-4847-805D-854C3275620C}"/>
    <cellStyle name="Normal 5 2 3 2 3 3 3" xfId="5627" xr:uid="{00000000-0005-0000-0000-000065180000}"/>
    <cellStyle name="Normal 5 2 3 2 3 3 3 2" xfId="14077" xr:uid="{0CB4B7B8-AEDD-4EE4-AD4F-EC4CB1B32411}"/>
    <cellStyle name="Normal 5 2 3 2 3 3 3 3" xfId="22524" xr:uid="{4C2D7B27-74F8-4D9C-99D9-8EAC3733AE55}"/>
    <cellStyle name="Normal 5 2 3 2 3 3 3 4" xfId="30971" xr:uid="{0C991B5F-6564-497B-A676-C71F3D84BA5D}"/>
    <cellStyle name="Normal 5 2 3 2 3 3 4" xfId="9859" xr:uid="{E5BAD7A5-324E-4064-9E8C-CF0CCF89AF28}"/>
    <cellStyle name="Normal 5 2 3 2 3 3 5" xfId="18307" xr:uid="{BE260876-A1DC-41C0-A9E3-2F0C632F74F7}"/>
    <cellStyle name="Normal 5 2 3 2 3 3 6" xfId="26754" xr:uid="{88FD6DF9-6734-424D-9297-373FBA14D1CA}"/>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B52E9668-395F-40C3-9321-F7CB16F076B6}"/>
    <cellStyle name="Normal 5 2 3 2 3 4 2 2 3" xfId="25082" xr:uid="{E4E164EB-4F53-48F2-B2EA-A47CF3C72545}"/>
    <cellStyle name="Normal 5 2 3 2 3 4 2 2 4" xfId="33529" xr:uid="{BC880FD0-EA0B-4EDB-BEBC-1AF4A783D95D}"/>
    <cellStyle name="Normal 5 2 3 2 3 4 2 3" xfId="12417" xr:uid="{46EDA020-CAC7-46A3-A775-702AE9A27D7C}"/>
    <cellStyle name="Normal 5 2 3 2 3 4 2 4" xfId="20865" xr:uid="{2283CB5D-9D5C-4F87-9266-F5A1B91A8E01}"/>
    <cellStyle name="Normal 5 2 3 2 3 4 2 5" xfId="29312" xr:uid="{B17B099A-8F11-4793-87CF-9229CCB17747}"/>
    <cellStyle name="Normal 5 2 3 2 3 4 3" xfId="6040" xr:uid="{00000000-0005-0000-0000-000069180000}"/>
    <cellStyle name="Normal 5 2 3 2 3 4 3 2" xfId="14490" xr:uid="{69BA66E6-5C08-4E39-A62B-4FCF872D76E9}"/>
    <cellStyle name="Normal 5 2 3 2 3 4 3 3" xfId="22937" xr:uid="{8F7C19CF-4410-4B25-9F36-5514C882CECF}"/>
    <cellStyle name="Normal 5 2 3 2 3 4 3 4" xfId="31384" xr:uid="{1DF9EA0D-FFED-41AA-8EDD-5D95B8683437}"/>
    <cellStyle name="Normal 5 2 3 2 3 4 4" xfId="10272" xr:uid="{B1680119-7906-4104-915A-0185E73D5702}"/>
    <cellStyle name="Normal 5 2 3 2 3 4 5" xfId="18720" xr:uid="{35BEEDF0-C9DD-49DC-A96B-ABF6D8ACE6D2}"/>
    <cellStyle name="Normal 5 2 3 2 3 4 6" xfId="27167" xr:uid="{90F06CEE-AA8F-49BB-B913-DE37B9B74FE5}"/>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8D25B709-FBE8-454C-B37E-994A238A2152}"/>
    <cellStyle name="Normal 5 2 3 2 3 5 2 2 3" xfId="25495" xr:uid="{2A5FD8A5-0828-4276-82DE-BDAB2F945225}"/>
    <cellStyle name="Normal 5 2 3 2 3 5 2 2 4" xfId="33942" xr:uid="{648D8CD2-C4F6-4620-AC56-6881A7A9D97A}"/>
    <cellStyle name="Normal 5 2 3 2 3 5 2 3" xfId="12830" xr:uid="{5083391A-629B-42E4-8F31-233C77CD9F00}"/>
    <cellStyle name="Normal 5 2 3 2 3 5 2 4" xfId="21278" xr:uid="{4C7E87B5-4C9B-4077-BC87-6142963F0A4D}"/>
    <cellStyle name="Normal 5 2 3 2 3 5 2 5" xfId="29725" xr:uid="{B6D50D7A-9A09-40F7-B2AA-B9D8EB86F069}"/>
    <cellStyle name="Normal 5 2 3 2 3 5 3" xfId="6453" xr:uid="{00000000-0005-0000-0000-00006D180000}"/>
    <cellStyle name="Normal 5 2 3 2 3 5 3 2" xfId="14903" xr:uid="{565CDEB3-8CFF-48E0-8C84-C5D27D0EAD98}"/>
    <cellStyle name="Normal 5 2 3 2 3 5 3 3" xfId="23350" xr:uid="{AFF55BE7-C306-45A2-AEEB-0FC117086D4E}"/>
    <cellStyle name="Normal 5 2 3 2 3 5 3 4" xfId="31797" xr:uid="{02437EB1-2EAE-4D7A-B77D-F99E63E2FB15}"/>
    <cellStyle name="Normal 5 2 3 2 3 5 4" xfId="10685" xr:uid="{8028AE9E-0797-415F-B537-261D5BABDD30}"/>
    <cellStyle name="Normal 5 2 3 2 3 5 5" xfId="19133" xr:uid="{2B8FBD40-D17A-447D-B10B-DE78795753D0}"/>
    <cellStyle name="Normal 5 2 3 2 3 5 6" xfId="27580" xr:uid="{660C6F0C-A0AC-4DCF-8DD1-5B1E7C7CF285}"/>
    <cellStyle name="Normal 5 2 3 2 3 6" xfId="2583" xr:uid="{00000000-0005-0000-0000-00006E180000}"/>
    <cellStyle name="Normal 5 2 3 2 3 6 2" xfId="6866" xr:uid="{00000000-0005-0000-0000-00006F180000}"/>
    <cellStyle name="Normal 5 2 3 2 3 6 2 2" xfId="15316" xr:uid="{D79D3026-9FB4-4A99-A3F2-C0847BF607C9}"/>
    <cellStyle name="Normal 5 2 3 2 3 6 2 3" xfId="23763" xr:uid="{7ABFC463-BCBB-42C8-98BB-BA58508EA5CC}"/>
    <cellStyle name="Normal 5 2 3 2 3 6 2 4" xfId="32210" xr:uid="{7DD21AC3-7D4D-4538-BA86-5324EA2E5B2B}"/>
    <cellStyle name="Normal 5 2 3 2 3 6 3" xfId="11098" xr:uid="{8C0D6373-BA1C-4D26-9FC4-39FAC2DE11B0}"/>
    <cellStyle name="Normal 5 2 3 2 3 6 4" xfId="19546" xr:uid="{19C4FD86-21B6-4FB4-A27D-0079D12CD62B}"/>
    <cellStyle name="Normal 5 2 3 2 3 6 5" xfId="27993" xr:uid="{F45FEA44-FADA-4DEF-BB78-963986EDE91B}"/>
    <cellStyle name="Normal 5 2 3 2 3 7" xfId="4801" xr:uid="{00000000-0005-0000-0000-000070180000}"/>
    <cellStyle name="Normal 5 2 3 2 3 7 2" xfId="13251" xr:uid="{8932CF91-9B52-4B78-A29B-6A77492E8C42}"/>
    <cellStyle name="Normal 5 2 3 2 3 7 3" xfId="21698" xr:uid="{285088BE-022E-44E2-ACAF-FEAECF3713C6}"/>
    <cellStyle name="Normal 5 2 3 2 3 7 4" xfId="30145" xr:uid="{5B264BEF-0C47-44CF-973F-0E149AA1FD2B}"/>
    <cellStyle name="Normal 5 2 3 2 3 8" xfId="9033" xr:uid="{3E8BBC97-668A-4AFD-BE33-9578F51B5E7A}"/>
    <cellStyle name="Normal 5 2 3 2 3 9" xfId="17481" xr:uid="{E27B5769-167F-435B-8AD3-5BFA00316A19}"/>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2EBE5AA7-0C7E-40C4-B65A-114FA85AC2EB}"/>
    <cellStyle name="Normal 5 2 3 2 4 2 2 3" xfId="24253" xr:uid="{515A192F-BE2F-4133-9958-29D893F70E35}"/>
    <cellStyle name="Normal 5 2 3 2 4 2 2 4" xfId="32700" xr:uid="{72499484-81A9-4632-9E7D-04A18F94E768}"/>
    <cellStyle name="Normal 5 2 3 2 4 2 3" xfId="11588" xr:uid="{F4E00B65-DFD9-4970-9618-311019F63E86}"/>
    <cellStyle name="Normal 5 2 3 2 4 2 4" xfId="20036" xr:uid="{6A9DB4BC-54B6-4068-8219-59032B49D509}"/>
    <cellStyle name="Normal 5 2 3 2 4 2 5" xfId="28483" xr:uid="{B2D8441F-4799-4A57-BD3F-E8B763C92976}"/>
    <cellStyle name="Normal 5 2 3 2 4 3" xfId="5211" xr:uid="{00000000-0005-0000-0000-000074180000}"/>
    <cellStyle name="Normal 5 2 3 2 4 3 2" xfId="13661" xr:uid="{31178063-7C2C-41B3-A2B8-207C730267BB}"/>
    <cellStyle name="Normal 5 2 3 2 4 3 3" xfId="22108" xr:uid="{89971357-FD5A-426E-8F7B-C29877F41303}"/>
    <cellStyle name="Normal 5 2 3 2 4 3 4" xfId="30555" xr:uid="{87367F0E-858A-481D-8672-D75D387891AF}"/>
    <cellStyle name="Normal 5 2 3 2 4 4" xfId="9443" xr:uid="{EDA39F3E-B1B5-4516-B980-AD2036B8C516}"/>
    <cellStyle name="Normal 5 2 3 2 4 5" xfId="17891" xr:uid="{9DE4C0AB-4AAC-44AB-ACD4-9771B2169950}"/>
    <cellStyle name="Normal 5 2 3 2 4 6" xfId="26338" xr:uid="{A070B4F9-D524-4833-96B6-0C8C21A18B8E}"/>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9396A58B-2877-496F-B4EC-732DDE25FFCC}"/>
    <cellStyle name="Normal 5 2 3 2 5 2 2 3" xfId="24666" xr:uid="{70BAA25A-2141-47CF-83BB-1162D45E37A8}"/>
    <cellStyle name="Normal 5 2 3 2 5 2 2 4" xfId="33113" xr:uid="{2FAC3AA7-0037-4847-B079-3057FE3A5FCE}"/>
    <cellStyle name="Normal 5 2 3 2 5 2 3" xfId="12001" xr:uid="{1B15B8C4-B4C4-414A-A7DD-1DF3798BC2FC}"/>
    <cellStyle name="Normal 5 2 3 2 5 2 4" xfId="20449" xr:uid="{C78C8F51-9357-447D-977B-5A4210ADAF62}"/>
    <cellStyle name="Normal 5 2 3 2 5 2 5" xfId="28896" xr:uid="{07F78EAF-648C-4837-B896-ED5C87FCA6BD}"/>
    <cellStyle name="Normal 5 2 3 2 5 3" xfId="5624" xr:uid="{00000000-0005-0000-0000-000078180000}"/>
    <cellStyle name="Normal 5 2 3 2 5 3 2" xfId="14074" xr:uid="{F625B520-E5E4-4303-8993-2975F8DC2769}"/>
    <cellStyle name="Normal 5 2 3 2 5 3 3" xfId="22521" xr:uid="{F4FDECAF-BEF4-4DF0-8A16-703CEED257EF}"/>
    <cellStyle name="Normal 5 2 3 2 5 3 4" xfId="30968" xr:uid="{2562E447-0C04-418A-9CAF-02F91D9F5DE8}"/>
    <cellStyle name="Normal 5 2 3 2 5 4" xfId="9856" xr:uid="{6DA8E63A-58BF-444D-86B4-981AFD727A2F}"/>
    <cellStyle name="Normal 5 2 3 2 5 5" xfId="18304" xr:uid="{DA61C49E-0E61-4BA8-ACE7-C148E69B2E89}"/>
    <cellStyle name="Normal 5 2 3 2 5 6" xfId="26751" xr:uid="{FFE32E6E-E03D-4E4F-976F-F76A9FB530B2}"/>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EDB9C31B-C9BA-43B0-A057-73BBE036C303}"/>
    <cellStyle name="Normal 5 2 3 2 6 2 2 3" xfId="25079" xr:uid="{B385CBB0-BDD7-4758-A43A-3B0B22120B93}"/>
    <cellStyle name="Normal 5 2 3 2 6 2 2 4" xfId="33526" xr:uid="{D8B8EEAC-EEF1-4B7D-9FD6-D732433C151C}"/>
    <cellStyle name="Normal 5 2 3 2 6 2 3" xfId="12414" xr:uid="{DD97DF30-6559-4670-A525-ABA73917CB72}"/>
    <cellStyle name="Normal 5 2 3 2 6 2 4" xfId="20862" xr:uid="{BE3FE7C2-F8A6-4C27-8B2D-84F51043805D}"/>
    <cellStyle name="Normal 5 2 3 2 6 2 5" xfId="29309" xr:uid="{565957EE-E9B2-4F9C-9976-31E3BDF8F26C}"/>
    <cellStyle name="Normal 5 2 3 2 6 3" xfId="6037" xr:uid="{00000000-0005-0000-0000-00007C180000}"/>
    <cellStyle name="Normal 5 2 3 2 6 3 2" xfId="14487" xr:uid="{B318F043-F2C8-4E92-A85A-481CBFB98EEA}"/>
    <cellStyle name="Normal 5 2 3 2 6 3 3" xfId="22934" xr:uid="{28A272E0-78A2-46A2-8F80-B3523E4559D7}"/>
    <cellStyle name="Normal 5 2 3 2 6 3 4" xfId="31381" xr:uid="{E76F0663-F006-4C5F-8B9E-5AED3907589C}"/>
    <cellStyle name="Normal 5 2 3 2 6 4" xfId="10269" xr:uid="{65C2BF46-6D79-418C-86A3-43A0F6671468}"/>
    <cellStyle name="Normal 5 2 3 2 6 5" xfId="18717" xr:uid="{2AB67771-C49D-400C-AAD8-73CDB5EF22B9}"/>
    <cellStyle name="Normal 5 2 3 2 6 6" xfId="27164" xr:uid="{B461285A-4C85-4E33-A83C-0F96EE2E151B}"/>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6EE19872-B022-4ED6-8F62-5E6B30C6CE62}"/>
    <cellStyle name="Normal 5 2 3 2 7 2 2 3" xfId="25492" xr:uid="{DF69F3F2-7BC9-4747-AEFD-39CB6353D5B1}"/>
    <cellStyle name="Normal 5 2 3 2 7 2 2 4" xfId="33939" xr:uid="{1C718B09-B635-40E3-A24E-395765423090}"/>
    <cellStyle name="Normal 5 2 3 2 7 2 3" xfId="12827" xr:uid="{CFD51F13-A8EE-4514-875D-1F233DE2B610}"/>
    <cellStyle name="Normal 5 2 3 2 7 2 4" xfId="21275" xr:uid="{B34B26E4-B19E-4246-AF7F-228703BFEAF5}"/>
    <cellStyle name="Normal 5 2 3 2 7 2 5" xfId="29722" xr:uid="{CDE9095A-D726-4628-B863-9EF921E6AF37}"/>
    <cellStyle name="Normal 5 2 3 2 7 3" xfId="6450" xr:uid="{00000000-0005-0000-0000-000080180000}"/>
    <cellStyle name="Normal 5 2 3 2 7 3 2" xfId="14900" xr:uid="{467E2FAB-683C-4775-ACE3-D17984FCA042}"/>
    <cellStyle name="Normal 5 2 3 2 7 3 3" xfId="23347" xr:uid="{4FF623D1-40B6-45C0-8E50-1BE265F5ED7F}"/>
    <cellStyle name="Normal 5 2 3 2 7 3 4" xfId="31794" xr:uid="{A484D06F-8F73-4562-A9E9-D84A7B2CB3F5}"/>
    <cellStyle name="Normal 5 2 3 2 7 4" xfId="10682" xr:uid="{5A6D8664-B356-44A7-A31E-D983A3B2D98C}"/>
    <cellStyle name="Normal 5 2 3 2 7 5" xfId="19130" xr:uid="{29EE7531-43E1-439A-90C6-78B7AD3A8C47}"/>
    <cellStyle name="Normal 5 2 3 2 7 6" xfId="27577" xr:uid="{FF34A19C-44F0-4B8E-B8E4-E0D2BD5DDC98}"/>
    <cellStyle name="Normal 5 2 3 2 8" xfId="2580" xr:uid="{00000000-0005-0000-0000-000081180000}"/>
    <cellStyle name="Normal 5 2 3 2 8 2" xfId="6863" xr:uid="{00000000-0005-0000-0000-000082180000}"/>
    <cellStyle name="Normal 5 2 3 2 8 2 2" xfId="15313" xr:uid="{669BA34F-5A82-482E-890E-91E2EC5B80D3}"/>
    <cellStyle name="Normal 5 2 3 2 8 2 3" xfId="23760" xr:uid="{E719C615-0234-4E6B-B12A-ECA147CF10C5}"/>
    <cellStyle name="Normal 5 2 3 2 8 2 4" xfId="32207" xr:uid="{F5779751-0CA8-4BEA-99E3-3AFF724A76AE}"/>
    <cellStyle name="Normal 5 2 3 2 8 3" xfId="11095" xr:uid="{6B981831-5DD5-4C6E-831F-7FBACE35A6A2}"/>
    <cellStyle name="Normal 5 2 3 2 8 4" xfId="19543" xr:uid="{F83ED5A7-9593-4BCD-A276-73CA31E596DA}"/>
    <cellStyle name="Normal 5 2 3 2 8 5" xfId="27990" xr:uid="{BE0ADE45-595F-42F1-BBBD-E58B4266606D}"/>
    <cellStyle name="Normal 5 2 3 2 9" xfId="4798" xr:uid="{00000000-0005-0000-0000-000083180000}"/>
    <cellStyle name="Normal 5 2 3 2 9 2" xfId="13248" xr:uid="{BC8F28CC-2148-4249-97AC-453DA0C88D87}"/>
    <cellStyle name="Normal 5 2 3 2 9 3" xfId="21695" xr:uid="{CFF48E0A-9684-4D39-BF93-561CACC3769F}"/>
    <cellStyle name="Normal 5 2 3 2 9 4" xfId="30142" xr:uid="{7D233ECD-F536-4383-A77D-190CD405526B}"/>
    <cellStyle name="Normal 5 2 3 3" xfId="429" xr:uid="{00000000-0005-0000-0000-000084180000}"/>
    <cellStyle name="Normal 5 2 3 3 10" xfId="17482" xr:uid="{44BBA5D1-4299-4C89-80EA-DBB9730693CC}"/>
    <cellStyle name="Normal 5 2 3 3 11" xfId="25929" xr:uid="{5A7003EE-9497-4118-8EC9-DE1BFB3D178A}"/>
    <cellStyle name="Normal 5 2 3 3 2" xfId="430" xr:uid="{00000000-0005-0000-0000-000085180000}"/>
    <cellStyle name="Normal 5 2 3 3 2 10" xfId="25930" xr:uid="{A373C974-7FB4-41CE-891B-644F8A78412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2D2CF7E5-97E4-4C9D-BC41-D0CACC84AB30}"/>
    <cellStyle name="Normal 5 2 3 3 2 2 2 2 3" xfId="24258" xr:uid="{CDEE2EB5-432E-4581-9461-7B30D51B69B9}"/>
    <cellStyle name="Normal 5 2 3 3 2 2 2 2 4" xfId="32705" xr:uid="{6D63BFF8-C810-4E70-A82C-EA0D907FE371}"/>
    <cellStyle name="Normal 5 2 3 3 2 2 2 3" xfId="11593" xr:uid="{DECA7860-E0D7-4EB5-B34F-B9EC38F21BF9}"/>
    <cellStyle name="Normal 5 2 3 3 2 2 2 4" xfId="20041" xr:uid="{CFE9A22F-0F9E-44EF-B015-B34CBBAF6A6C}"/>
    <cellStyle name="Normal 5 2 3 3 2 2 2 5" xfId="28488" xr:uid="{ACD382C6-5F98-4C27-ABB8-3A4852D43C41}"/>
    <cellStyle name="Normal 5 2 3 3 2 2 3" xfId="5216" xr:uid="{00000000-0005-0000-0000-000089180000}"/>
    <cellStyle name="Normal 5 2 3 3 2 2 3 2" xfId="13666" xr:uid="{E25CB3C7-4FE4-43EC-B3D5-495DAD707794}"/>
    <cellStyle name="Normal 5 2 3 3 2 2 3 3" xfId="22113" xr:uid="{AD1C724A-4DD0-4931-9411-684948818C9E}"/>
    <cellStyle name="Normal 5 2 3 3 2 2 3 4" xfId="30560" xr:uid="{23A5F0D3-D9E7-45E8-AA00-6B6919573B47}"/>
    <cellStyle name="Normal 5 2 3 3 2 2 4" xfId="9448" xr:uid="{D0202E3A-4C0B-4B17-AC33-6DD2A71DB868}"/>
    <cellStyle name="Normal 5 2 3 3 2 2 5" xfId="17896" xr:uid="{485F0B84-8384-4F13-8C9A-56E66784F150}"/>
    <cellStyle name="Normal 5 2 3 3 2 2 6" xfId="26343" xr:uid="{02767E44-366C-46F2-B22D-F752AE57AFD8}"/>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A628B352-74C2-439E-A214-F52F6A2AD7EB}"/>
    <cellStyle name="Normal 5 2 3 3 2 3 2 2 3" xfId="24671" xr:uid="{4528D203-4F69-46EC-95E3-65ECADFF849B}"/>
    <cellStyle name="Normal 5 2 3 3 2 3 2 2 4" xfId="33118" xr:uid="{7BB6760A-FC75-4476-AB5D-07D3056C1226}"/>
    <cellStyle name="Normal 5 2 3 3 2 3 2 3" xfId="12006" xr:uid="{38F469C7-907E-42F7-9A14-2AA439369325}"/>
    <cellStyle name="Normal 5 2 3 3 2 3 2 4" xfId="20454" xr:uid="{D50A71D6-082A-4539-8E64-FBFD606CA87A}"/>
    <cellStyle name="Normal 5 2 3 3 2 3 2 5" xfId="28901" xr:uid="{C1EB8939-96D0-4228-9D7E-4FD7DAB96188}"/>
    <cellStyle name="Normal 5 2 3 3 2 3 3" xfId="5629" xr:uid="{00000000-0005-0000-0000-00008D180000}"/>
    <cellStyle name="Normal 5 2 3 3 2 3 3 2" xfId="14079" xr:uid="{4BC11ACC-4C7B-4FF0-BB1A-E4861263C9EE}"/>
    <cellStyle name="Normal 5 2 3 3 2 3 3 3" xfId="22526" xr:uid="{B8664282-5B65-40CE-8CAF-09ACE60010F7}"/>
    <cellStyle name="Normal 5 2 3 3 2 3 3 4" xfId="30973" xr:uid="{F890C10D-C241-43FD-8A44-009580EA213D}"/>
    <cellStyle name="Normal 5 2 3 3 2 3 4" xfId="9861" xr:uid="{805F1BF4-B11E-4DB3-A0C2-FAA9F212E3A4}"/>
    <cellStyle name="Normal 5 2 3 3 2 3 5" xfId="18309" xr:uid="{B9692E0F-D3BB-4043-90DA-4E3FC90F909B}"/>
    <cellStyle name="Normal 5 2 3 3 2 3 6" xfId="26756" xr:uid="{365FFA41-DFA2-454D-B817-E0CADBB88F99}"/>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921164C7-D4E1-42A4-AEE6-D0267D4378F6}"/>
    <cellStyle name="Normal 5 2 3 3 2 4 2 2 3" xfId="25084" xr:uid="{7DED6238-4D9C-4872-A365-2A0AF0234421}"/>
    <cellStyle name="Normal 5 2 3 3 2 4 2 2 4" xfId="33531" xr:uid="{52AA151E-EDFA-4821-B251-33D693083F41}"/>
    <cellStyle name="Normal 5 2 3 3 2 4 2 3" xfId="12419" xr:uid="{2BD09217-EE9D-44A9-AC02-D37F43F85712}"/>
    <cellStyle name="Normal 5 2 3 3 2 4 2 4" xfId="20867" xr:uid="{91BC0D5E-BBD2-482F-938D-C11685856452}"/>
    <cellStyle name="Normal 5 2 3 3 2 4 2 5" xfId="29314" xr:uid="{882F9F24-DC58-43D0-AF8B-928D82AEF10A}"/>
    <cellStyle name="Normal 5 2 3 3 2 4 3" xfId="6042" xr:uid="{00000000-0005-0000-0000-000091180000}"/>
    <cellStyle name="Normal 5 2 3 3 2 4 3 2" xfId="14492" xr:uid="{90FDE912-07CE-4648-9C6B-7983CAE9CF25}"/>
    <cellStyle name="Normal 5 2 3 3 2 4 3 3" xfId="22939" xr:uid="{0964279E-544F-43E3-9374-2AF3E2F024FA}"/>
    <cellStyle name="Normal 5 2 3 3 2 4 3 4" xfId="31386" xr:uid="{4C76D6A0-0A92-4D1F-A272-680AC7B79BFD}"/>
    <cellStyle name="Normal 5 2 3 3 2 4 4" xfId="10274" xr:uid="{0C6A6453-036D-4333-A3EB-142120158A11}"/>
    <cellStyle name="Normal 5 2 3 3 2 4 5" xfId="18722" xr:uid="{80BA0132-05A1-4FDF-8930-570EAEC121F2}"/>
    <cellStyle name="Normal 5 2 3 3 2 4 6" xfId="27169" xr:uid="{16BE2322-5784-483F-ACEF-155BB1C592E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3C602480-CF69-4174-BF6C-C7BBD4F962FB}"/>
    <cellStyle name="Normal 5 2 3 3 2 5 2 2 3" xfId="25497" xr:uid="{1448E2C8-5C74-4E6E-8FA0-3530DB65B714}"/>
    <cellStyle name="Normal 5 2 3 3 2 5 2 2 4" xfId="33944" xr:uid="{D4F00C08-D379-4FCA-9591-85CC642AFE57}"/>
    <cellStyle name="Normal 5 2 3 3 2 5 2 3" xfId="12832" xr:uid="{C8DDE057-DD2E-4FBC-A421-99E8ABBFF71A}"/>
    <cellStyle name="Normal 5 2 3 3 2 5 2 4" xfId="21280" xr:uid="{E45274FE-560D-419F-AC55-8CD70C316FF5}"/>
    <cellStyle name="Normal 5 2 3 3 2 5 2 5" xfId="29727" xr:uid="{C433C23D-9594-439B-A9D5-670DD4AAAB41}"/>
    <cellStyle name="Normal 5 2 3 3 2 5 3" xfId="6455" xr:uid="{00000000-0005-0000-0000-000095180000}"/>
    <cellStyle name="Normal 5 2 3 3 2 5 3 2" xfId="14905" xr:uid="{879197FF-6CB1-497F-AB8B-74CDCF5B637B}"/>
    <cellStyle name="Normal 5 2 3 3 2 5 3 3" xfId="23352" xr:uid="{18EDB2D4-246C-443A-A4FB-C4CA6F0CBECC}"/>
    <cellStyle name="Normal 5 2 3 3 2 5 3 4" xfId="31799" xr:uid="{462DD04E-972C-46BC-9A16-A1C115541EFC}"/>
    <cellStyle name="Normal 5 2 3 3 2 5 4" xfId="10687" xr:uid="{D32FE659-621D-4E00-98FA-EA915EA1AC9B}"/>
    <cellStyle name="Normal 5 2 3 3 2 5 5" xfId="19135" xr:uid="{BF7592A2-8B59-4EC6-865B-5C2E07B21B86}"/>
    <cellStyle name="Normal 5 2 3 3 2 5 6" xfId="27582" xr:uid="{191482B3-B347-4039-AFC0-D3F97395AC3A}"/>
    <cellStyle name="Normal 5 2 3 3 2 6" xfId="2585" xr:uid="{00000000-0005-0000-0000-000096180000}"/>
    <cellStyle name="Normal 5 2 3 3 2 6 2" xfId="6868" xr:uid="{00000000-0005-0000-0000-000097180000}"/>
    <cellStyle name="Normal 5 2 3 3 2 6 2 2" xfId="15318" xr:uid="{959EE3E8-2FED-4C52-9432-B66576ACF097}"/>
    <cellStyle name="Normal 5 2 3 3 2 6 2 3" xfId="23765" xr:uid="{DD0FD159-D94F-429A-BB51-E93B0FA24B2C}"/>
    <cellStyle name="Normal 5 2 3 3 2 6 2 4" xfId="32212" xr:uid="{EF4BF6ED-F4A7-4BEF-B3B2-7097B909FEAA}"/>
    <cellStyle name="Normal 5 2 3 3 2 6 3" xfId="11100" xr:uid="{F0C073FC-4C4B-4F40-9F81-B990D6C1F898}"/>
    <cellStyle name="Normal 5 2 3 3 2 6 4" xfId="19548" xr:uid="{C003CFD1-DD10-4D33-A49C-7424EF5B8D4D}"/>
    <cellStyle name="Normal 5 2 3 3 2 6 5" xfId="27995" xr:uid="{9CFD8469-CED7-41A0-AFD1-F977EE012B55}"/>
    <cellStyle name="Normal 5 2 3 3 2 7" xfId="4803" xr:uid="{00000000-0005-0000-0000-000098180000}"/>
    <cellStyle name="Normal 5 2 3 3 2 7 2" xfId="13253" xr:uid="{08FE80F4-01FE-45F6-B3A7-3A161590F2CE}"/>
    <cellStyle name="Normal 5 2 3 3 2 7 3" xfId="21700" xr:uid="{26AC0EE4-BBFE-49D8-B8EF-EDF46B8F2A47}"/>
    <cellStyle name="Normal 5 2 3 3 2 7 4" xfId="30147" xr:uid="{4D423A97-7460-464D-8667-5F583DFCB2CA}"/>
    <cellStyle name="Normal 5 2 3 3 2 8" xfId="9035" xr:uid="{79BABCF8-2904-43F4-87AE-C688D858EB4F}"/>
    <cellStyle name="Normal 5 2 3 3 2 9" xfId="17483" xr:uid="{0CBAAFF8-A1CE-475C-855C-948F87C2682A}"/>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550158D1-62DF-472E-BB33-383F5263BB96}"/>
    <cellStyle name="Normal 5 2 3 3 3 2 2 3" xfId="24257" xr:uid="{67949745-F1A5-4984-9558-E05EEB97576C}"/>
    <cellStyle name="Normal 5 2 3 3 3 2 2 4" xfId="32704" xr:uid="{D3E94EA8-F48B-499D-9F17-2AEF6B3E4679}"/>
    <cellStyle name="Normal 5 2 3 3 3 2 3" xfId="11592" xr:uid="{9D76155E-2FFC-481C-84DC-A14F02FBBC8D}"/>
    <cellStyle name="Normal 5 2 3 3 3 2 4" xfId="20040" xr:uid="{95CBBA4C-8422-44F9-9499-D219F3A1A8C2}"/>
    <cellStyle name="Normal 5 2 3 3 3 2 5" xfId="28487" xr:uid="{7B4F7DB1-20CE-4C77-B726-FC1798CA30B4}"/>
    <cellStyle name="Normal 5 2 3 3 3 3" xfId="5215" xr:uid="{00000000-0005-0000-0000-00009C180000}"/>
    <cellStyle name="Normal 5 2 3 3 3 3 2" xfId="13665" xr:uid="{FEC65445-7DED-481B-8FF3-7F0A5EE8513A}"/>
    <cellStyle name="Normal 5 2 3 3 3 3 3" xfId="22112" xr:uid="{D2038983-9D54-4E51-A81A-A687E2B19A49}"/>
    <cellStyle name="Normal 5 2 3 3 3 3 4" xfId="30559" xr:uid="{D3A45C69-58C8-411F-A245-482643B7DE44}"/>
    <cellStyle name="Normal 5 2 3 3 3 4" xfId="9447" xr:uid="{FC7AFA4C-7B65-4557-BAF3-DEF209359F40}"/>
    <cellStyle name="Normal 5 2 3 3 3 5" xfId="17895" xr:uid="{9E468D7E-C65F-40EF-B20C-0934F97B00A7}"/>
    <cellStyle name="Normal 5 2 3 3 3 6" xfId="26342" xr:uid="{88B8A30D-AC0C-4390-B889-4A7BE4D9F771}"/>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4828DD15-A3CA-4256-9FE3-C42353B5E32B}"/>
    <cellStyle name="Normal 5 2 3 3 4 2 2 3" xfId="24670" xr:uid="{103DDCFA-0E6B-4CEE-B529-563ABBBD5225}"/>
    <cellStyle name="Normal 5 2 3 3 4 2 2 4" xfId="33117" xr:uid="{2D53705B-15F1-48EA-8502-032027046661}"/>
    <cellStyle name="Normal 5 2 3 3 4 2 3" xfId="12005" xr:uid="{3AF95BEE-4EEE-492C-9330-456031053E0B}"/>
    <cellStyle name="Normal 5 2 3 3 4 2 4" xfId="20453" xr:uid="{D4D0CE60-4948-4311-9FFD-E3DE1598785F}"/>
    <cellStyle name="Normal 5 2 3 3 4 2 5" xfId="28900" xr:uid="{308A329A-A294-4D87-9185-138F2941F792}"/>
    <cellStyle name="Normal 5 2 3 3 4 3" xfId="5628" xr:uid="{00000000-0005-0000-0000-0000A0180000}"/>
    <cellStyle name="Normal 5 2 3 3 4 3 2" xfId="14078" xr:uid="{23865D86-80E1-4497-8A12-DB16F1470CA1}"/>
    <cellStyle name="Normal 5 2 3 3 4 3 3" xfId="22525" xr:uid="{7E67A047-7CB1-4A9C-9A48-BCDC92F1C7C8}"/>
    <cellStyle name="Normal 5 2 3 3 4 3 4" xfId="30972" xr:uid="{9E6D8CBC-BB0A-4C0A-B964-E5055D09CDFD}"/>
    <cellStyle name="Normal 5 2 3 3 4 4" xfId="9860" xr:uid="{2B679347-07BE-4390-85BA-C562AB65080C}"/>
    <cellStyle name="Normal 5 2 3 3 4 5" xfId="18308" xr:uid="{E7690EB0-C0FB-4BBD-9B5E-4E17FA337014}"/>
    <cellStyle name="Normal 5 2 3 3 4 6" xfId="26755" xr:uid="{4FB880EE-AACA-4074-8931-0C2D235D1129}"/>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43EF20F5-3C21-402A-B32A-B5CCE6C54229}"/>
    <cellStyle name="Normal 5 2 3 3 5 2 2 3" xfId="25083" xr:uid="{9268C394-CFB0-499C-AA99-F72F1B373B86}"/>
    <cellStyle name="Normal 5 2 3 3 5 2 2 4" xfId="33530" xr:uid="{40E35C1B-4CAE-484D-9567-5F692FB801C5}"/>
    <cellStyle name="Normal 5 2 3 3 5 2 3" xfId="12418" xr:uid="{DBD4B5B2-9872-40E5-A5AD-664436428678}"/>
    <cellStyle name="Normal 5 2 3 3 5 2 4" xfId="20866" xr:uid="{2B6E0B29-8A53-4AEC-9C6C-A0805AE745D0}"/>
    <cellStyle name="Normal 5 2 3 3 5 2 5" xfId="29313" xr:uid="{4DCB5A79-C627-4BC9-BB43-409E560E1734}"/>
    <cellStyle name="Normal 5 2 3 3 5 3" xfId="6041" xr:uid="{00000000-0005-0000-0000-0000A4180000}"/>
    <cellStyle name="Normal 5 2 3 3 5 3 2" xfId="14491" xr:uid="{AFDE6C4D-153A-4D36-B7D5-081899846D70}"/>
    <cellStyle name="Normal 5 2 3 3 5 3 3" xfId="22938" xr:uid="{1458D509-D069-47BA-A5EE-BF5E89D7D6C9}"/>
    <cellStyle name="Normal 5 2 3 3 5 3 4" xfId="31385" xr:uid="{A711C0A2-F78C-4891-A6E2-F3E3093B0E13}"/>
    <cellStyle name="Normal 5 2 3 3 5 4" xfId="10273" xr:uid="{2DB6A064-CF80-4D69-A2B9-E14EF8D776F2}"/>
    <cellStyle name="Normal 5 2 3 3 5 5" xfId="18721" xr:uid="{CE6F5A2C-9944-4A86-8423-861AD72DA065}"/>
    <cellStyle name="Normal 5 2 3 3 5 6" xfId="27168" xr:uid="{FDA018EC-9114-42FC-ACC1-FCDA213B00B2}"/>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8AE08A90-4395-47B8-98BA-BDB424E2F3A4}"/>
    <cellStyle name="Normal 5 2 3 3 6 2 2 3" xfId="25496" xr:uid="{42F280CB-3041-4F6F-AAEC-287DF3CBBA01}"/>
    <cellStyle name="Normal 5 2 3 3 6 2 2 4" xfId="33943" xr:uid="{6E590E56-BBEF-41E4-96B3-73AC7BFBE309}"/>
    <cellStyle name="Normal 5 2 3 3 6 2 3" xfId="12831" xr:uid="{73D69A7A-C07A-4622-9F16-99ABDBDACD28}"/>
    <cellStyle name="Normal 5 2 3 3 6 2 4" xfId="21279" xr:uid="{CDD267D7-27D8-44D3-810D-84FE49A4EC9E}"/>
    <cellStyle name="Normal 5 2 3 3 6 2 5" xfId="29726" xr:uid="{4136BFB7-739E-4B0A-BC43-6C5EBB221606}"/>
    <cellStyle name="Normal 5 2 3 3 6 3" xfId="6454" xr:uid="{00000000-0005-0000-0000-0000A8180000}"/>
    <cellStyle name="Normal 5 2 3 3 6 3 2" xfId="14904" xr:uid="{B4A78709-378D-46DD-9D5C-82AF2C1A8AE1}"/>
    <cellStyle name="Normal 5 2 3 3 6 3 3" xfId="23351" xr:uid="{EDE840AC-1A7B-4A7B-BC4B-A17BAD5EC0EF}"/>
    <cellStyle name="Normal 5 2 3 3 6 3 4" xfId="31798" xr:uid="{A2F1E04E-6A5C-41FB-A686-7558699BA51F}"/>
    <cellStyle name="Normal 5 2 3 3 6 4" xfId="10686" xr:uid="{CC8F19E0-4424-4A25-9F61-3F5BB3506465}"/>
    <cellStyle name="Normal 5 2 3 3 6 5" xfId="19134" xr:uid="{4F6A6E96-C112-4D87-827D-AB99FA450431}"/>
    <cellStyle name="Normal 5 2 3 3 6 6" xfId="27581" xr:uid="{39030027-0DFE-494A-BFB8-2FA6BA3887FE}"/>
    <cellStyle name="Normal 5 2 3 3 7" xfId="2584" xr:uid="{00000000-0005-0000-0000-0000A9180000}"/>
    <cellStyle name="Normal 5 2 3 3 7 2" xfId="6867" xr:uid="{00000000-0005-0000-0000-0000AA180000}"/>
    <cellStyle name="Normal 5 2 3 3 7 2 2" xfId="15317" xr:uid="{149AD5AB-E284-4835-BB70-08CD23F92AC6}"/>
    <cellStyle name="Normal 5 2 3 3 7 2 3" xfId="23764" xr:uid="{0F520AEB-1330-46EE-8539-005AB920DE1E}"/>
    <cellStyle name="Normal 5 2 3 3 7 2 4" xfId="32211" xr:uid="{25661C76-151E-4A5D-B99B-A7F98B78D7FC}"/>
    <cellStyle name="Normal 5 2 3 3 7 3" xfId="11099" xr:uid="{915AE50E-3BF7-47E1-9D8F-3FC044691310}"/>
    <cellStyle name="Normal 5 2 3 3 7 4" xfId="19547" xr:uid="{EA43B064-7DFC-4A31-B1F5-CBB61E7F4E94}"/>
    <cellStyle name="Normal 5 2 3 3 7 5" xfId="27994" xr:uid="{474557A3-8F9A-423A-BC3C-801D4811A33F}"/>
    <cellStyle name="Normal 5 2 3 3 8" xfId="4802" xr:uid="{00000000-0005-0000-0000-0000AB180000}"/>
    <cellStyle name="Normal 5 2 3 3 8 2" xfId="13252" xr:uid="{C097A384-A902-4F73-9C72-443F01DE38F0}"/>
    <cellStyle name="Normal 5 2 3 3 8 3" xfId="21699" xr:uid="{30A97D95-F8F9-416E-80EC-D2DCC5AD3951}"/>
    <cellStyle name="Normal 5 2 3 3 8 4" xfId="30146" xr:uid="{DBDEBE71-64FD-4371-87DF-1A29A600CDFF}"/>
    <cellStyle name="Normal 5 2 3 3 9" xfId="9034" xr:uid="{A69A13EB-6AA0-4BD2-98AE-316BB28331BC}"/>
    <cellStyle name="Normal 5 2 3 4" xfId="431" xr:uid="{00000000-0005-0000-0000-0000AC180000}"/>
    <cellStyle name="Normal 5 2 3 4 10" xfId="25931" xr:uid="{5BA4075F-6B22-4CD5-B4FC-D849790842BD}"/>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F940FF26-6728-4F0D-A329-D3A931C2FD92}"/>
    <cellStyle name="Normal 5 2 3 4 2 2 2 3" xfId="24259" xr:uid="{33639E26-79E8-434B-8223-F7BE8CC57A58}"/>
    <cellStyle name="Normal 5 2 3 4 2 2 2 4" xfId="32706" xr:uid="{A0E88E95-7C06-4499-BBE7-2DCF48B1A7B0}"/>
    <cellStyle name="Normal 5 2 3 4 2 2 3" xfId="11594" xr:uid="{355A78A0-3D25-46E3-9C27-30CD02E30624}"/>
    <cellStyle name="Normal 5 2 3 4 2 2 4" xfId="20042" xr:uid="{E0C91A2C-D4F2-4EE4-862A-974913EF6181}"/>
    <cellStyle name="Normal 5 2 3 4 2 2 5" xfId="28489" xr:uid="{5050F4C2-EC23-4F55-B807-79B57F8B185B}"/>
    <cellStyle name="Normal 5 2 3 4 2 3" xfId="5217" xr:uid="{00000000-0005-0000-0000-0000B0180000}"/>
    <cellStyle name="Normal 5 2 3 4 2 3 2" xfId="13667" xr:uid="{54A8372E-6395-434B-A79C-C9893B79D904}"/>
    <cellStyle name="Normal 5 2 3 4 2 3 3" xfId="22114" xr:uid="{1B07A8EF-6F87-4C06-8C61-EE6626F302C2}"/>
    <cellStyle name="Normal 5 2 3 4 2 3 4" xfId="30561" xr:uid="{B5CBBE23-CCE1-475E-A381-33F2B68A2648}"/>
    <cellStyle name="Normal 5 2 3 4 2 4" xfId="9449" xr:uid="{B9258B6D-2A59-4C28-91B5-628E10ED6DAA}"/>
    <cellStyle name="Normal 5 2 3 4 2 5" xfId="17897" xr:uid="{A7D874C8-BA43-4E3A-A073-FD00205C9D66}"/>
    <cellStyle name="Normal 5 2 3 4 2 6" xfId="26344" xr:uid="{409374D5-EC24-4CBC-AB2F-AC7B95AC0546}"/>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72C7BA15-962D-41EB-A4E5-6245399A858A}"/>
    <cellStyle name="Normal 5 2 3 4 3 2 2 3" xfId="24672" xr:uid="{A6320F44-0360-462B-A6A3-FF1469C844AE}"/>
    <cellStyle name="Normal 5 2 3 4 3 2 2 4" xfId="33119" xr:uid="{0A56FE9F-6EA7-44EF-99D3-2FD182A8E22A}"/>
    <cellStyle name="Normal 5 2 3 4 3 2 3" xfId="12007" xr:uid="{02E42E6D-0D5B-4399-AB86-37D0E5A312B8}"/>
    <cellStyle name="Normal 5 2 3 4 3 2 4" xfId="20455" xr:uid="{4B7576B5-D0FC-4E8F-A8C2-2C14AE1498D2}"/>
    <cellStyle name="Normal 5 2 3 4 3 2 5" xfId="28902" xr:uid="{1E4CB9F7-C3F4-43D4-A451-53F17AADF715}"/>
    <cellStyle name="Normal 5 2 3 4 3 3" xfId="5630" xr:uid="{00000000-0005-0000-0000-0000B4180000}"/>
    <cellStyle name="Normal 5 2 3 4 3 3 2" xfId="14080" xr:uid="{85772A8D-5B37-4D0E-AEEF-753FB82A0EF1}"/>
    <cellStyle name="Normal 5 2 3 4 3 3 3" xfId="22527" xr:uid="{5BD323FE-5845-4E00-873F-920EE253B304}"/>
    <cellStyle name="Normal 5 2 3 4 3 3 4" xfId="30974" xr:uid="{F4E44281-E666-44BA-8D1B-4D7EB5AA5ED3}"/>
    <cellStyle name="Normal 5 2 3 4 3 4" xfId="9862" xr:uid="{8A273CF2-FCE5-4A75-84A9-5F6B57DA4123}"/>
    <cellStyle name="Normal 5 2 3 4 3 5" xfId="18310" xr:uid="{4BE6B54E-DCD3-499C-B9F7-DB738A1CAD23}"/>
    <cellStyle name="Normal 5 2 3 4 3 6" xfId="26757" xr:uid="{8ADDE60A-03B4-4B13-A765-F4C9D911E581}"/>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443D2F9F-3E68-41D1-84BB-65878F3D9B88}"/>
    <cellStyle name="Normal 5 2 3 4 4 2 2 3" xfId="25085" xr:uid="{F1127594-04F1-471D-90CF-5E9A758779C8}"/>
    <cellStyle name="Normal 5 2 3 4 4 2 2 4" xfId="33532" xr:uid="{ADD2D680-7ECC-4B54-9A74-6C643AD7F867}"/>
    <cellStyle name="Normal 5 2 3 4 4 2 3" xfId="12420" xr:uid="{7EDA5607-B51B-487B-B94A-97DD3D999069}"/>
    <cellStyle name="Normal 5 2 3 4 4 2 4" xfId="20868" xr:uid="{6FD2249E-37B1-4C11-B6A8-12B21DA4F3AE}"/>
    <cellStyle name="Normal 5 2 3 4 4 2 5" xfId="29315" xr:uid="{3A2A70CD-B957-4700-A712-463E62B3FD6D}"/>
    <cellStyle name="Normal 5 2 3 4 4 3" xfId="6043" xr:uid="{00000000-0005-0000-0000-0000B8180000}"/>
    <cellStyle name="Normal 5 2 3 4 4 3 2" xfId="14493" xr:uid="{A7745975-0BB2-4961-A502-49D8E003E2F0}"/>
    <cellStyle name="Normal 5 2 3 4 4 3 3" xfId="22940" xr:uid="{12062BB4-805D-4256-864C-B8EA28D937B9}"/>
    <cellStyle name="Normal 5 2 3 4 4 3 4" xfId="31387" xr:uid="{89738D4E-3ECA-4D73-B162-3139FCCC15A9}"/>
    <cellStyle name="Normal 5 2 3 4 4 4" xfId="10275" xr:uid="{876D3633-5001-400B-A3A7-E6D2661C57CE}"/>
    <cellStyle name="Normal 5 2 3 4 4 5" xfId="18723" xr:uid="{9CD48E8F-5095-402B-903B-38661AC8CBA8}"/>
    <cellStyle name="Normal 5 2 3 4 4 6" xfId="27170" xr:uid="{5ED8D4B8-3E3B-48BA-B575-D8D9E6FECDC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84CD4B1C-92DE-4882-AB26-465BC1D30A6A}"/>
    <cellStyle name="Normal 5 2 3 4 5 2 2 3" xfId="25498" xr:uid="{9485980E-B7DD-4EB8-B066-0DA370DF763D}"/>
    <cellStyle name="Normal 5 2 3 4 5 2 2 4" xfId="33945" xr:uid="{3E8EF989-6A27-4472-A974-98FC51402B75}"/>
    <cellStyle name="Normal 5 2 3 4 5 2 3" xfId="12833" xr:uid="{DDF4157B-7938-420A-A4E1-DAEA5DCE36ED}"/>
    <cellStyle name="Normal 5 2 3 4 5 2 4" xfId="21281" xr:uid="{DF910650-0986-471A-8399-A176D14763FB}"/>
    <cellStyle name="Normal 5 2 3 4 5 2 5" xfId="29728" xr:uid="{CC2890E3-7FB0-4846-8189-FC6E39E67890}"/>
    <cellStyle name="Normal 5 2 3 4 5 3" xfId="6456" xr:uid="{00000000-0005-0000-0000-0000BC180000}"/>
    <cellStyle name="Normal 5 2 3 4 5 3 2" xfId="14906" xr:uid="{FC6F1374-8659-47A5-B3DD-AE7D0FD11824}"/>
    <cellStyle name="Normal 5 2 3 4 5 3 3" xfId="23353" xr:uid="{3BDF4F17-078C-4DD6-B2AC-8A4765CA2D94}"/>
    <cellStyle name="Normal 5 2 3 4 5 3 4" xfId="31800" xr:uid="{1DE6D1B4-CDF5-4BBA-BF6A-260760F50A43}"/>
    <cellStyle name="Normal 5 2 3 4 5 4" xfId="10688" xr:uid="{B6315EFA-A085-4BBF-841C-CC54418A9081}"/>
    <cellStyle name="Normal 5 2 3 4 5 5" xfId="19136" xr:uid="{C86FA93B-AA77-475B-A856-23A434DD75D2}"/>
    <cellStyle name="Normal 5 2 3 4 5 6" xfId="27583" xr:uid="{814C1B2E-DBF6-46F3-A3B3-BEEEBDE4A1CD}"/>
    <cellStyle name="Normal 5 2 3 4 6" xfId="2586" xr:uid="{00000000-0005-0000-0000-0000BD180000}"/>
    <cellStyle name="Normal 5 2 3 4 6 2" xfId="6869" xr:uid="{00000000-0005-0000-0000-0000BE180000}"/>
    <cellStyle name="Normal 5 2 3 4 6 2 2" xfId="15319" xr:uid="{9ACA5DD8-4450-4FE0-8F26-8C8E0AA2508B}"/>
    <cellStyle name="Normal 5 2 3 4 6 2 3" xfId="23766" xr:uid="{0E5F3114-472C-4B1C-A99D-D4100BC4B786}"/>
    <cellStyle name="Normal 5 2 3 4 6 2 4" xfId="32213" xr:uid="{2565EC69-A1CC-4F03-A179-A35A1AA18970}"/>
    <cellStyle name="Normal 5 2 3 4 6 3" xfId="11101" xr:uid="{ACBE56C5-EB9E-43BC-A3BE-B635FE7BB099}"/>
    <cellStyle name="Normal 5 2 3 4 6 4" xfId="19549" xr:uid="{2DBE4118-5968-478F-821F-FEA168B91C14}"/>
    <cellStyle name="Normal 5 2 3 4 6 5" xfId="27996" xr:uid="{40E3AA7C-4CC9-4E0A-9521-B499D8B2AC09}"/>
    <cellStyle name="Normal 5 2 3 4 7" xfId="4804" xr:uid="{00000000-0005-0000-0000-0000BF180000}"/>
    <cellStyle name="Normal 5 2 3 4 7 2" xfId="13254" xr:uid="{B5F0E0D4-C6BE-450A-B53B-DB26450D3D4D}"/>
    <cellStyle name="Normal 5 2 3 4 7 3" xfId="21701" xr:uid="{647251A8-AEAD-4479-A2D3-F8F4C1E26C36}"/>
    <cellStyle name="Normal 5 2 3 4 7 4" xfId="30148" xr:uid="{94718A63-405E-4202-8344-5BBAC84781E4}"/>
    <cellStyle name="Normal 5 2 3 4 8" xfId="9036" xr:uid="{02331F81-51F5-44E4-BFEB-A58B53DA7B4A}"/>
    <cellStyle name="Normal 5 2 3 4 9" xfId="17484" xr:uid="{222CAA3E-5073-4331-BE9D-C298AE6FF67F}"/>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58DF45BB-C22E-46CB-AF65-0BC67F828C87}"/>
    <cellStyle name="Normal 5 2 3 5 2 2 3" xfId="24252" xr:uid="{752571DF-2B7B-43EE-BAB2-38CC7E0AF34C}"/>
    <cellStyle name="Normal 5 2 3 5 2 2 4" xfId="32699" xr:uid="{6B7505CC-ADAB-4792-8E0D-38CECAC3640C}"/>
    <cellStyle name="Normal 5 2 3 5 2 3" xfId="11587" xr:uid="{C45C954C-0212-41E0-BF00-5C3FFFBC5C79}"/>
    <cellStyle name="Normal 5 2 3 5 2 4" xfId="20035" xr:uid="{ABEFA09B-FE45-4656-AC07-F9E27B6B9A45}"/>
    <cellStyle name="Normal 5 2 3 5 2 5" xfId="28482" xr:uid="{D0C8D526-CC66-42A1-B011-6E66C40CBA28}"/>
    <cellStyle name="Normal 5 2 3 5 3" xfId="5210" xr:uid="{00000000-0005-0000-0000-0000C3180000}"/>
    <cellStyle name="Normal 5 2 3 5 3 2" xfId="13660" xr:uid="{2454807B-01F3-4AC9-90FC-D4408427E06D}"/>
    <cellStyle name="Normal 5 2 3 5 3 3" xfId="22107" xr:uid="{8AC55033-EEE7-43E0-9836-FE476F99AA1A}"/>
    <cellStyle name="Normal 5 2 3 5 3 4" xfId="30554" xr:uid="{5C20D50F-1AF8-40AF-89F5-6A020ED654E1}"/>
    <cellStyle name="Normal 5 2 3 5 4" xfId="9442" xr:uid="{F3A70A4F-FE7B-44D2-A859-9139D9749F87}"/>
    <cellStyle name="Normal 5 2 3 5 5" xfId="17890" xr:uid="{BADB6F29-A208-46C0-935C-051FAA42266C}"/>
    <cellStyle name="Normal 5 2 3 5 6" xfId="26337" xr:uid="{FE66365D-BEB7-401A-BA55-3A81FA12B775}"/>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14F8E542-4F77-4DF1-B909-779ECE7492E5}"/>
    <cellStyle name="Normal 5 2 3 6 2 2 3" xfId="24665" xr:uid="{D7AA820A-BC9B-45C3-B713-F0F9D6124ACF}"/>
    <cellStyle name="Normal 5 2 3 6 2 2 4" xfId="33112" xr:uid="{813EEFC2-BAF6-4336-A95E-0032F633D966}"/>
    <cellStyle name="Normal 5 2 3 6 2 3" xfId="12000" xr:uid="{3F577DFC-B493-40A1-BD82-53D848CA45D7}"/>
    <cellStyle name="Normal 5 2 3 6 2 4" xfId="20448" xr:uid="{3C2CEBDF-7C89-4A30-91A2-894CB7E554E4}"/>
    <cellStyle name="Normal 5 2 3 6 2 5" xfId="28895" xr:uid="{D90F9FE6-CA8C-4FBB-8FB0-AE6AED32307B}"/>
    <cellStyle name="Normal 5 2 3 6 3" xfId="5623" xr:uid="{00000000-0005-0000-0000-0000C7180000}"/>
    <cellStyle name="Normal 5 2 3 6 3 2" xfId="14073" xr:uid="{7A4D0A14-E520-4552-A021-2890A75E8C36}"/>
    <cellStyle name="Normal 5 2 3 6 3 3" xfId="22520" xr:uid="{A53F2722-52FD-4ACD-A412-75B9A5EBFEB0}"/>
    <cellStyle name="Normal 5 2 3 6 3 4" xfId="30967" xr:uid="{FAC52B43-8694-4013-B427-0FF53FFEDF68}"/>
    <cellStyle name="Normal 5 2 3 6 4" xfId="9855" xr:uid="{D0CB8FB3-3EA2-42E9-9D0C-F1F0EF3A6476}"/>
    <cellStyle name="Normal 5 2 3 6 5" xfId="18303" xr:uid="{678F3CBC-4DEF-4CAA-A3F9-906AD8734F66}"/>
    <cellStyle name="Normal 5 2 3 6 6" xfId="26750" xr:uid="{7F2B8100-9B79-417A-AE2C-615C28EA84EB}"/>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832B32F9-E68C-4E80-AB0D-9C8AFE618560}"/>
    <cellStyle name="Normal 5 2 3 7 2 2 3" xfId="25078" xr:uid="{8CC5BBA3-1CD6-41C0-99E2-AF379D6BB881}"/>
    <cellStyle name="Normal 5 2 3 7 2 2 4" xfId="33525" xr:uid="{81DD2C8F-9D91-4C70-AFD0-200E46110259}"/>
    <cellStyle name="Normal 5 2 3 7 2 3" xfId="12413" xr:uid="{2FF8578D-4F02-4F64-8862-BD19C51C0DC4}"/>
    <cellStyle name="Normal 5 2 3 7 2 4" xfId="20861" xr:uid="{72701FF7-EA7F-4C50-8AEE-26FE1F21AF56}"/>
    <cellStyle name="Normal 5 2 3 7 2 5" xfId="29308" xr:uid="{C0691B62-1369-4948-9283-78A5281AA759}"/>
    <cellStyle name="Normal 5 2 3 7 3" xfId="6036" xr:uid="{00000000-0005-0000-0000-0000CB180000}"/>
    <cellStyle name="Normal 5 2 3 7 3 2" xfId="14486" xr:uid="{6070FEE4-42EF-43CF-9745-748939722761}"/>
    <cellStyle name="Normal 5 2 3 7 3 3" xfId="22933" xr:uid="{03E6CA13-CC79-4F9D-BDEF-61B77AA0AAAD}"/>
    <cellStyle name="Normal 5 2 3 7 3 4" xfId="31380" xr:uid="{BA643891-1BB4-4C21-A430-CB048609ED0C}"/>
    <cellStyle name="Normal 5 2 3 7 4" xfId="10268" xr:uid="{2B6B6080-57EA-4265-ADD2-638E375B6EED}"/>
    <cellStyle name="Normal 5 2 3 7 5" xfId="18716" xr:uid="{DCBA8354-D33F-4826-A973-02A233FFCC0A}"/>
    <cellStyle name="Normal 5 2 3 7 6" xfId="27163" xr:uid="{D7FD7AA6-87D4-4B34-A395-9E51B5985924}"/>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30A49A16-0C47-49F6-A90E-D882F7AB3EC3}"/>
    <cellStyle name="Normal 5 2 3 8 2 2 3" xfId="25491" xr:uid="{83A0094B-A7AB-4BCB-9650-99BF9FE04F2A}"/>
    <cellStyle name="Normal 5 2 3 8 2 2 4" xfId="33938" xr:uid="{81686E7C-0FEC-4004-BB08-7551A3441FCF}"/>
    <cellStyle name="Normal 5 2 3 8 2 3" xfId="12826" xr:uid="{4F7F4F94-FEDA-43CA-87D1-8B52D536F9EF}"/>
    <cellStyle name="Normal 5 2 3 8 2 4" xfId="21274" xr:uid="{1A47DF49-B27F-4FC8-9EFA-6BEE76F3C081}"/>
    <cellStyle name="Normal 5 2 3 8 2 5" xfId="29721" xr:uid="{E636B691-CA07-485F-BC79-2A6701405DF4}"/>
    <cellStyle name="Normal 5 2 3 8 3" xfId="6449" xr:uid="{00000000-0005-0000-0000-0000CF180000}"/>
    <cellStyle name="Normal 5 2 3 8 3 2" xfId="14899" xr:uid="{62D1AAB0-C479-4ECF-A3AB-BD4458CCDD0C}"/>
    <cellStyle name="Normal 5 2 3 8 3 3" xfId="23346" xr:uid="{EE464832-B1D6-429B-9435-4D14543FB22B}"/>
    <cellStyle name="Normal 5 2 3 8 3 4" xfId="31793" xr:uid="{9CE95903-2F4B-47D7-B351-47FE2A9F9606}"/>
    <cellStyle name="Normal 5 2 3 8 4" xfId="10681" xr:uid="{515C5D09-759A-4FC1-B4C3-F873B45D8596}"/>
    <cellStyle name="Normal 5 2 3 8 5" xfId="19129" xr:uid="{8DB93AB5-F10D-4539-8174-096309016C28}"/>
    <cellStyle name="Normal 5 2 3 8 6" xfId="27576" xr:uid="{04D96E19-1B7E-4757-B708-A73559D2F283}"/>
    <cellStyle name="Normal 5 2 3 9" xfId="2579" xr:uid="{00000000-0005-0000-0000-0000D0180000}"/>
    <cellStyle name="Normal 5 2 3 9 2" xfId="6862" xr:uid="{00000000-0005-0000-0000-0000D1180000}"/>
    <cellStyle name="Normal 5 2 3 9 2 2" xfId="15312" xr:uid="{07ADFF08-F211-4FFD-B0B4-7882574E4E1E}"/>
    <cellStyle name="Normal 5 2 3 9 2 3" xfId="23759" xr:uid="{A344EEE6-6DA6-497F-BD3B-C6465B447D96}"/>
    <cellStyle name="Normal 5 2 3 9 2 4" xfId="32206" xr:uid="{A3051053-97FA-4D75-BD77-8F6CBC4ADDED}"/>
    <cellStyle name="Normal 5 2 3 9 3" xfId="11094" xr:uid="{3DDAB49C-405B-442A-B550-53FE7A58B4AB}"/>
    <cellStyle name="Normal 5 2 3 9 4" xfId="19542" xr:uid="{3867E549-C0ED-4D75-9EA6-AA99F9AFB4EE}"/>
    <cellStyle name="Normal 5 2 3 9 5" xfId="27989" xr:uid="{9E953E01-5462-4720-B089-4BECF7E140BA}"/>
    <cellStyle name="Normal 5 2 4" xfId="432" xr:uid="{00000000-0005-0000-0000-0000D2180000}"/>
    <cellStyle name="Normal 5 2 4 10" xfId="9037" xr:uid="{81E1610B-385B-42A4-9D80-E47507972AC2}"/>
    <cellStyle name="Normal 5 2 4 11" xfId="17485" xr:uid="{6D957EBB-23D2-480D-B1F3-A11C646A6BCF}"/>
    <cellStyle name="Normal 5 2 4 12" xfId="25932" xr:uid="{17D18C6B-0CBC-46B5-93FE-70C2CAAB9DB5}"/>
    <cellStyle name="Normal 5 2 4 2" xfId="433" xr:uid="{00000000-0005-0000-0000-0000D3180000}"/>
    <cellStyle name="Normal 5 2 4 2 10" xfId="17486" xr:uid="{AA8876A8-B103-47FA-A6B1-7FCAAC656939}"/>
    <cellStyle name="Normal 5 2 4 2 11" xfId="25933" xr:uid="{307352AE-CB59-428C-AA03-688BB7078F44}"/>
    <cellStyle name="Normal 5 2 4 2 2" xfId="434" xr:uid="{00000000-0005-0000-0000-0000D4180000}"/>
    <cellStyle name="Normal 5 2 4 2 2 10" xfId="25934" xr:uid="{19062D47-8939-49D5-AC90-D4FEEBDAEC48}"/>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7F397669-3E01-4A70-9B7C-3A4508D353AC}"/>
    <cellStyle name="Normal 5 2 4 2 2 2 2 2 3" xfId="24262" xr:uid="{21EE0E5C-6F57-4856-B57F-34D2FF1695F7}"/>
    <cellStyle name="Normal 5 2 4 2 2 2 2 2 4" xfId="32709" xr:uid="{59ED0DA8-D8A4-47DB-BE5B-0ADA3378CC7B}"/>
    <cellStyle name="Normal 5 2 4 2 2 2 2 3" xfId="11597" xr:uid="{6CC12B39-A279-4985-A1DA-C0C1516ED4F8}"/>
    <cellStyle name="Normal 5 2 4 2 2 2 2 4" xfId="20045" xr:uid="{F85F577D-418B-4C42-8D3E-205B36A49F77}"/>
    <cellStyle name="Normal 5 2 4 2 2 2 2 5" xfId="28492" xr:uid="{07CED834-38B8-41F9-A390-20A833483E57}"/>
    <cellStyle name="Normal 5 2 4 2 2 2 3" xfId="5220" xr:uid="{00000000-0005-0000-0000-0000D8180000}"/>
    <cellStyle name="Normal 5 2 4 2 2 2 3 2" xfId="13670" xr:uid="{F648257B-F08F-496F-B251-6C914D01E10A}"/>
    <cellStyle name="Normal 5 2 4 2 2 2 3 3" xfId="22117" xr:uid="{FB8F00E2-1377-415D-A7C7-921AB1A33AE4}"/>
    <cellStyle name="Normal 5 2 4 2 2 2 3 4" xfId="30564" xr:uid="{8EA8D481-852B-48AA-A821-AE4F65F1E800}"/>
    <cellStyle name="Normal 5 2 4 2 2 2 4" xfId="9452" xr:uid="{90FE7833-39D9-4822-AFF1-B8766C67CE8C}"/>
    <cellStyle name="Normal 5 2 4 2 2 2 5" xfId="17900" xr:uid="{372D4562-7667-4C44-A1B6-3EB03D38D7C5}"/>
    <cellStyle name="Normal 5 2 4 2 2 2 6" xfId="26347" xr:uid="{669A1E73-AA61-4313-BD32-7AE70680EB5A}"/>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4B555A1F-0219-450F-9EB7-E6032CAA49D3}"/>
    <cellStyle name="Normal 5 2 4 2 2 3 2 2 3" xfId="24675" xr:uid="{553A2CD1-8D02-4D7D-9AA9-618CB4E81FEA}"/>
    <cellStyle name="Normal 5 2 4 2 2 3 2 2 4" xfId="33122" xr:uid="{4ED9F967-714D-4AA8-878D-D0140756120F}"/>
    <cellStyle name="Normal 5 2 4 2 2 3 2 3" xfId="12010" xr:uid="{87ACF4DD-07F3-429B-96C6-66996921F9B8}"/>
    <cellStyle name="Normal 5 2 4 2 2 3 2 4" xfId="20458" xr:uid="{5666E883-EC04-4155-B603-D56C95902327}"/>
    <cellStyle name="Normal 5 2 4 2 2 3 2 5" xfId="28905" xr:uid="{03181759-B5EA-4B5B-B013-B460672BE0ED}"/>
    <cellStyle name="Normal 5 2 4 2 2 3 3" xfId="5633" xr:uid="{00000000-0005-0000-0000-0000DC180000}"/>
    <cellStyle name="Normal 5 2 4 2 2 3 3 2" xfId="14083" xr:uid="{A5A35BC6-2D3F-4A44-A6D2-0228644343F4}"/>
    <cellStyle name="Normal 5 2 4 2 2 3 3 3" xfId="22530" xr:uid="{C7FA7C64-93D9-44D5-A9D9-4179B509F087}"/>
    <cellStyle name="Normal 5 2 4 2 2 3 3 4" xfId="30977" xr:uid="{A50DE4A0-9A17-4C17-8DE8-5807E31D20FD}"/>
    <cellStyle name="Normal 5 2 4 2 2 3 4" xfId="9865" xr:uid="{58F92EDA-EE1E-4B97-83A6-3DD0B5E1F11E}"/>
    <cellStyle name="Normal 5 2 4 2 2 3 5" xfId="18313" xr:uid="{2EFA4819-B577-4127-A4A9-8ADAE8BB3FA0}"/>
    <cellStyle name="Normal 5 2 4 2 2 3 6" xfId="26760" xr:uid="{46F40DD6-5D16-4AAF-BC00-3CE2AB95C5CD}"/>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25C25615-A0B9-4C03-B134-5DFEE0FB52AE}"/>
    <cellStyle name="Normal 5 2 4 2 2 4 2 2 3" xfId="25088" xr:uid="{2F944C28-4C2C-4031-B56B-35CF732AEC72}"/>
    <cellStyle name="Normal 5 2 4 2 2 4 2 2 4" xfId="33535" xr:uid="{EBA51F66-3FD7-4BC8-A617-F5391AA480E6}"/>
    <cellStyle name="Normal 5 2 4 2 2 4 2 3" xfId="12423" xr:uid="{B634D815-E010-4500-AAF6-E100AB58A81F}"/>
    <cellStyle name="Normal 5 2 4 2 2 4 2 4" xfId="20871" xr:uid="{673E2ABF-AC7E-4301-9015-D541F60D2138}"/>
    <cellStyle name="Normal 5 2 4 2 2 4 2 5" xfId="29318" xr:uid="{BACAE683-7F17-4458-A452-F2DC9787769E}"/>
    <cellStyle name="Normal 5 2 4 2 2 4 3" xfId="6046" xr:uid="{00000000-0005-0000-0000-0000E0180000}"/>
    <cellStyle name="Normal 5 2 4 2 2 4 3 2" xfId="14496" xr:uid="{AE8AA011-C77A-4118-B48C-8B6F5268E3CD}"/>
    <cellStyle name="Normal 5 2 4 2 2 4 3 3" xfId="22943" xr:uid="{8B7D3FA1-119E-4752-B533-FE8B38F965A7}"/>
    <cellStyle name="Normal 5 2 4 2 2 4 3 4" xfId="31390" xr:uid="{BCC7E235-47F3-4B39-9D55-50183C783397}"/>
    <cellStyle name="Normal 5 2 4 2 2 4 4" xfId="10278" xr:uid="{5EED2498-B26D-4BC4-B3AC-22165F54911D}"/>
    <cellStyle name="Normal 5 2 4 2 2 4 5" xfId="18726" xr:uid="{271A10DD-A085-4CD1-B120-04DB6F33BC91}"/>
    <cellStyle name="Normal 5 2 4 2 2 4 6" xfId="27173" xr:uid="{1C9B1CD0-812D-45C4-A1BE-34371B4ADCF7}"/>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98A8D703-6FA7-4BE2-AD83-A34D68A2303D}"/>
    <cellStyle name="Normal 5 2 4 2 2 5 2 2 3" xfId="25501" xr:uid="{8C5F98EA-5E75-4C78-9646-3C21C93DCAF3}"/>
    <cellStyle name="Normal 5 2 4 2 2 5 2 2 4" xfId="33948" xr:uid="{8C6299DB-9035-4CD9-9B3A-969CF6EE58FE}"/>
    <cellStyle name="Normal 5 2 4 2 2 5 2 3" xfId="12836" xr:uid="{AE8B2181-2EE3-475E-862E-5FFF4D98A12E}"/>
    <cellStyle name="Normal 5 2 4 2 2 5 2 4" xfId="21284" xr:uid="{EAE6B319-B41B-4C67-B2C0-8EDDA2F6135C}"/>
    <cellStyle name="Normal 5 2 4 2 2 5 2 5" xfId="29731" xr:uid="{BABF22FC-2ED7-4602-8905-4F2D3246B372}"/>
    <cellStyle name="Normal 5 2 4 2 2 5 3" xfId="6459" xr:uid="{00000000-0005-0000-0000-0000E4180000}"/>
    <cellStyle name="Normal 5 2 4 2 2 5 3 2" xfId="14909" xr:uid="{56D2AB58-76DE-495E-96A3-399D2CE7D96A}"/>
    <cellStyle name="Normal 5 2 4 2 2 5 3 3" xfId="23356" xr:uid="{C2D1F3CD-A72B-4A7F-964A-DBF171BFD1AB}"/>
    <cellStyle name="Normal 5 2 4 2 2 5 3 4" xfId="31803" xr:uid="{09E7F7F7-13CD-40BE-8CE8-8AFB8D48E9CE}"/>
    <cellStyle name="Normal 5 2 4 2 2 5 4" xfId="10691" xr:uid="{D0A97866-E522-451D-BC39-43F8BE067322}"/>
    <cellStyle name="Normal 5 2 4 2 2 5 5" xfId="19139" xr:uid="{BA563938-23AA-4EA5-B0E7-A9C67F370915}"/>
    <cellStyle name="Normal 5 2 4 2 2 5 6" xfId="27586" xr:uid="{6C6EFCAE-10F4-449C-AB54-7CB66A256896}"/>
    <cellStyle name="Normal 5 2 4 2 2 6" xfId="2589" xr:uid="{00000000-0005-0000-0000-0000E5180000}"/>
    <cellStyle name="Normal 5 2 4 2 2 6 2" xfId="6872" xr:uid="{00000000-0005-0000-0000-0000E6180000}"/>
    <cellStyle name="Normal 5 2 4 2 2 6 2 2" xfId="15322" xr:uid="{0B89D2AC-3D0D-409A-AD57-DFB3D505464F}"/>
    <cellStyle name="Normal 5 2 4 2 2 6 2 3" xfId="23769" xr:uid="{9D156F8D-5783-48BD-B80C-D92BE4044FB5}"/>
    <cellStyle name="Normal 5 2 4 2 2 6 2 4" xfId="32216" xr:uid="{F32CD747-B24D-48DA-B7D3-6324CEAEF89F}"/>
    <cellStyle name="Normal 5 2 4 2 2 6 3" xfId="11104" xr:uid="{DC7C63E7-7C1A-4057-AB74-2281ACD65564}"/>
    <cellStyle name="Normal 5 2 4 2 2 6 4" xfId="19552" xr:uid="{E9F032BB-3345-4B3B-A2BE-F9EA14186E1B}"/>
    <cellStyle name="Normal 5 2 4 2 2 6 5" xfId="27999" xr:uid="{DB81159B-BB06-49E7-A752-5B8B46B3577E}"/>
    <cellStyle name="Normal 5 2 4 2 2 7" xfId="4807" xr:uid="{00000000-0005-0000-0000-0000E7180000}"/>
    <cellStyle name="Normal 5 2 4 2 2 7 2" xfId="13257" xr:uid="{36C39082-6067-4221-BAAB-9E3EC4FD26ED}"/>
    <cellStyle name="Normal 5 2 4 2 2 7 3" xfId="21704" xr:uid="{DAEFFFF8-7654-4A87-ADC2-451E07F2E458}"/>
    <cellStyle name="Normal 5 2 4 2 2 7 4" xfId="30151" xr:uid="{79240B30-241C-4E15-B5F0-D4D92F05939F}"/>
    <cellStyle name="Normal 5 2 4 2 2 8" xfId="9039" xr:uid="{6B4DF969-068C-446D-BE37-0236AE03B572}"/>
    <cellStyle name="Normal 5 2 4 2 2 9" xfId="17487" xr:uid="{E14D8227-FD3F-4887-90A5-37F843CB7CC3}"/>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C340A7C4-67AC-47D2-8A7C-E098FC51433F}"/>
    <cellStyle name="Normal 5 2 4 2 3 2 2 3" xfId="24261" xr:uid="{A0D40A31-F183-4EB9-9D5F-AD7F047BE4BB}"/>
    <cellStyle name="Normal 5 2 4 2 3 2 2 4" xfId="32708" xr:uid="{27C19F93-4344-4A77-B070-17F62370F693}"/>
    <cellStyle name="Normal 5 2 4 2 3 2 3" xfId="11596" xr:uid="{F245C449-82A3-4F65-AF87-F0810526EDCD}"/>
    <cellStyle name="Normal 5 2 4 2 3 2 4" xfId="20044" xr:uid="{A40A0144-1B52-4C2A-B06E-A729B648567A}"/>
    <cellStyle name="Normal 5 2 4 2 3 2 5" xfId="28491" xr:uid="{A417D133-BF7F-4D62-9282-612DD2989A89}"/>
    <cellStyle name="Normal 5 2 4 2 3 3" xfId="5219" xr:uid="{00000000-0005-0000-0000-0000EB180000}"/>
    <cellStyle name="Normal 5 2 4 2 3 3 2" xfId="13669" xr:uid="{DB5E3F3C-F50B-4144-9A2B-74A6B436DBC3}"/>
    <cellStyle name="Normal 5 2 4 2 3 3 3" xfId="22116" xr:uid="{E32549CF-2698-463A-A922-5E911E578F63}"/>
    <cellStyle name="Normal 5 2 4 2 3 3 4" xfId="30563" xr:uid="{F0D72760-6B87-48E7-86FA-C079212F9C89}"/>
    <cellStyle name="Normal 5 2 4 2 3 4" xfId="9451" xr:uid="{C5FF5B68-35FA-4036-A1DA-463D919E60AD}"/>
    <cellStyle name="Normal 5 2 4 2 3 5" xfId="17899" xr:uid="{72FEA8A1-240D-40F1-9174-EA5771D6FB88}"/>
    <cellStyle name="Normal 5 2 4 2 3 6" xfId="26346" xr:uid="{012F1644-7AF8-4A4A-887F-D11A9233A8F8}"/>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1413AFC5-02CD-4237-B04F-C644B684A615}"/>
    <cellStyle name="Normal 5 2 4 2 4 2 2 3" xfId="24674" xr:uid="{72C43F90-8C07-4411-90FC-265A564708D5}"/>
    <cellStyle name="Normal 5 2 4 2 4 2 2 4" xfId="33121" xr:uid="{34D33AFA-AFAA-403A-B033-0D128B6F2236}"/>
    <cellStyle name="Normal 5 2 4 2 4 2 3" xfId="12009" xr:uid="{CBC9A9F3-4342-428E-B289-FC85EDB8EDC7}"/>
    <cellStyle name="Normal 5 2 4 2 4 2 4" xfId="20457" xr:uid="{655C17A3-585D-405E-B9C7-E58C77CDF730}"/>
    <cellStyle name="Normal 5 2 4 2 4 2 5" xfId="28904" xr:uid="{667CF2FE-63A4-4423-86C4-BC749909EC77}"/>
    <cellStyle name="Normal 5 2 4 2 4 3" xfId="5632" xr:uid="{00000000-0005-0000-0000-0000EF180000}"/>
    <cellStyle name="Normal 5 2 4 2 4 3 2" xfId="14082" xr:uid="{6DFD4EB5-948A-4D15-BB83-836AD1308598}"/>
    <cellStyle name="Normal 5 2 4 2 4 3 3" xfId="22529" xr:uid="{30400BE6-F601-4C82-A967-F3A04CB71649}"/>
    <cellStyle name="Normal 5 2 4 2 4 3 4" xfId="30976" xr:uid="{9D372A93-8E5E-4089-A0CE-58C6DB82F2FE}"/>
    <cellStyle name="Normal 5 2 4 2 4 4" xfId="9864" xr:uid="{B419AD24-DCDA-4416-969C-F84193728E6A}"/>
    <cellStyle name="Normal 5 2 4 2 4 5" xfId="18312" xr:uid="{C3525055-123A-49FE-8EF9-CD30B403631B}"/>
    <cellStyle name="Normal 5 2 4 2 4 6" xfId="26759" xr:uid="{89CD160D-1C66-4319-A5B3-62457A07BE86}"/>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83B30F11-EE95-4C2F-9E86-C066B9E0FB3A}"/>
    <cellStyle name="Normal 5 2 4 2 5 2 2 3" xfId="25087" xr:uid="{0DB35C39-C1F0-4B8D-94FA-B6BDF95B0349}"/>
    <cellStyle name="Normal 5 2 4 2 5 2 2 4" xfId="33534" xr:uid="{147541DA-8966-4B7D-8F86-B293FE5F2CF9}"/>
    <cellStyle name="Normal 5 2 4 2 5 2 3" xfId="12422" xr:uid="{24F4E3B9-2F32-4036-B4B2-E35541F6A833}"/>
    <cellStyle name="Normal 5 2 4 2 5 2 4" xfId="20870" xr:uid="{DFD59399-EA2F-4EE5-AEA3-3236F6D707FC}"/>
    <cellStyle name="Normal 5 2 4 2 5 2 5" xfId="29317" xr:uid="{38FFF7E3-C6A4-42C1-BF5C-B318160983FE}"/>
    <cellStyle name="Normal 5 2 4 2 5 3" xfId="6045" xr:uid="{00000000-0005-0000-0000-0000F3180000}"/>
    <cellStyle name="Normal 5 2 4 2 5 3 2" xfId="14495" xr:uid="{2132763D-6F31-47E6-A703-E60D6308F47A}"/>
    <cellStyle name="Normal 5 2 4 2 5 3 3" xfId="22942" xr:uid="{E5497946-36D5-48A3-86B6-1927D5CBFB08}"/>
    <cellStyle name="Normal 5 2 4 2 5 3 4" xfId="31389" xr:uid="{023C9206-0B93-44C6-BF97-F51AC9C53DED}"/>
    <cellStyle name="Normal 5 2 4 2 5 4" xfId="10277" xr:uid="{67630A2C-C7C9-4CB4-8D1D-C7ABA11AA1BA}"/>
    <cellStyle name="Normal 5 2 4 2 5 5" xfId="18725" xr:uid="{99BC844F-C605-47A1-A09C-BC0ACB5F0F6C}"/>
    <cellStyle name="Normal 5 2 4 2 5 6" xfId="27172" xr:uid="{270DC723-E552-4850-9B81-E4B58A1ADEAB}"/>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E10AB159-560B-4DC5-A747-D0D65B0CBCA5}"/>
    <cellStyle name="Normal 5 2 4 2 6 2 2 3" xfId="25500" xr:uid="{B51E1564-7598-480E-871E-A177E78EC243}"/>
    <cellStyle name="Normal 5 2 4 2 6 2 2 4" xfId="33947" xr:uid="{A72FA463-2165-41DA-8FB7-E36F8E225D61}"/>
    <cellStyle name="Normal 5 2 4 2 6 2 3" xfId="12835" xr:uid="{230F19EC-8C11-48FC-93D0-EF05161981EE}"/>
    <cellStyle name="Normal 5 2 4 2 6 2 4" xfId="21283" xr:uid="{C34A2888-6627-4959-94E1-5EB72EA00629}"/>
    <cellStyle name="Normal 5 2 4 2 6 2 5" xfId="29730" xr:uid="{311E0878-7CB8-4BFC-A849-9F6FBE1B4DDE}"/>
    <cellStyle name="Normal 5 2 4 2 6 3" xfId="6458" xr:uid="{00000000-0005-0000-0000-0000F7180000}"/>
    <cellStyle name="Normal 5 2 4 2 6 3 2" xfId="14908" xr:uid="{880156F3-E8E9-4F2F-94D7-6F329B126B0A}"/>
    <cellStyle name="Normal 5 2 4 2 6 3 3" xfId="23355" xr:uid="{9BB23835-A2B5-48C5-8212-F86DFF43EFB2}"/>
    <cellStyle name="Normal 5 2 4 2 6 3 4" xfId="31802" xr:uid="{6CD664AC-27C0-41F5-841D-E608297229EA}"/>
    <cellStyle name="Normal 5 2 4 2 6 4" xfId="10690" xr:uid="{DFF2FB9C-37A7-420D-B4C2-989C8B59A9F5}"/>
    <cellStyle name="Normal 5 2 4 2 6 5" xfId="19138" xr:uid="{D351F7BD-2CF4-43C2-9810-C27D474976F3}"/>
    <cellStyle name="Normal 5 2 4 2 6 6" xfId="27585" xr:uid="{18F2C55B-0027-4674-B685-F78E6DE33123}"/>
    <cellStyle name="Normal 5 2 4 2 7" xfId="2588" xr:uid="{00000000-0005-0000-0000-0000F8180000}"/>
    <cellStyle name="Normal 5 2 4 2 7 2" xfId="6871" xr:uid="{00000000-0005-0000-0000-0000F9180000}"/>
    <cellStyle name="Normal 5 2 4 2 7 2 2" xfId="15321" xr:uid="{5B126034-DCCB-49A0-9F0A-CFA499852F61}"/>
    <cellStyle name="Normal 5 2 4 2 7 2 3" xfId="23768" xr:uid="{251192EA-CF54-43BE-8965-814FC4BBF94C}"/>
    <cellStyle name="Normal 5 2 4 2 7 2 4" xfId="32215" xr:uid="{740CD615-48FB-4B33-8A72-1B97B21F73E9}"/>
    <cellStyle name="Normal 5 2 4 2 7 3" xfId="11103" xr:uid="{0080BE68-3572-440D-8395-3EA984AD8727}"/>
    <cellStyle name="Normal 5 2 4 2 7 4" xfId="19551" xr:uid="{9A2B22E7-60A6-49E5-85C4-4FB8AB230544}"/>
    <cellStyle name="Normal 5 2 4 2 7 5" xfId="27998" xr:uid="{6A848542-E605-43AC-BB49-534293B69562}"/>
    <cellStyle name="Normal 5 2 4 2 8" xfId="4806" xr:uid="{00000000-0005-0000-0000-0000FA180000}"/>
    <cellStyle name="Normal 5 2 4 2 8 2" xfId="13256" xr:uid="{4DDFE8C2-13D2-42B9-822A-5945B61F7888}"/>
    <cellStyle name="Normal 5 2 4 2 8 3" xfId="21703" xr:uid="{894A9BF2-0239-4DB0-82D6-C360ED8E1AB9}"/>
    <cellStyle name="Normal 5 2 4 2 8 4" xfId="30150" xr:uid="{C2AFD6D8-2A22-40B7-A3CA-5AEE8A754C06}"/>
    <cellStyle name="Normal 5 2 4 2 9" xfId="9038" xr:uid="{68A3BB38-5D2D-4117-9029-40F6369C87F9}"/>
    <cellStyle name="Normal 5 2 4 3" xfId="435" xr:uid="{00000000-0005-0000-0000-0000FB180000}"/>
    <cellStyle name="Normal 5 2 4 3 10" xfId="25935" xr:uid="{0B0D5F4F-8BE3-4B5B-8706-ED067014733A}"/>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42E53497-7D2F-497C-A5FA-F5F364437C2B}"/>
    <cellStyle name="Normal 5 2 4 3 2 2 2 3" xfId="24263" xr:uid="{F20E3D12-6FFA-4FE6-AA05-A9A65CCA4571}"/>
    <cellStyle name="Normal 5 2 4 3 2 2 2 4" xfId="32710" xr:uid="{3F856414-2B40-4288-979B-C08BAD33C28B}"/>
    <cellStyle name="Normal 5 2 4 3 2 2 3" xfId="11598" xr:uid="{E1408AB0-57A7-4A8E-9A45-5F1D500A0D43}"/>
    <cellStyle name="Normal 5 2 4 3 2 2 4" xfId="20046" xr:uid="{7F3048E5-9B63-4717-9DD7-E645E0C2B3C9}"/>
    <cellStyle name="Normal 5 2 4 3 2 2 5" xfId="28493" xr:uid="{CA5934BF-1E29-44E5-9F35-B08864511B64}"/>
    <cellStyle name="Normal 5 2 4 3 2 3" xfId="5221" xr:uid="{00000000-0005-0000-0000-0000FF180000}"/>
    <cellStyle name="Normal 5 2 4 3 2 3 2" xfId="13671" xr:uid="{6BD0E7D2-B958-4239-A56D-BB9D4A05A0A0}"/>
    <cellStyle name="Normal 5 2 4 3 2 3 3" xfId="22118" xr:uid="{FBCF7ACB-AE27-4A92-BA8E-FF0FE7C92DC1}"/>
    <cellStyle name="Normal 5 2 4 3 2 3 4" xfId="30565" xr:uid="{ADBF305C-173B-47D2-B1B9-EDA642D1FA08}"/>
    <cellStyle name="Normal 5 2 4 3 2 4" xfId="9453" xr:uid="{57ECB3C3-E8FA-4F59-9C3D-8AF64451F026}"/>
    <cellStyle name="Normal 5 2 4 3 2 5" xfId="17901" xr:uid="{518B8966-1B8A-4DE9-87DA-67599B0BDFA1}"/>
    <cellStyle name="Normal 5 2 4 3 2 6" xfId="26348" xr:uid="{E3F495CF-55B4-4A87-BD79-B43256EBD24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E399A438-45A4-41FB-87F1-9A1DC0FF88E4}"/>
    <cellStyle name="Normal 5 2 4 3 3 2 2 3" xfId="24676" xr:uid="{F4ADB668-DEF3-43BC-93A8-5E4678E4BE78}"/>
    <cellStyle name="Normal 5 2 4 3 3 2 2 4" xfId="33123" xr:uid="{CE8CC98C-24CD-48C5-94E0-535B29941E2F}"/>
    <cellStyle name="Normal 5 2 4 3 3 2 3" xfId="12011" xr:uid="{7EA26571-1D6B-4531-9BB2-CB9FCA1159A8}"/>
    <cellStyle name="Normal 5 2 4 3 3 2 4" xfId="20459" xr:uid="{0530ABCF-4C8C-4A5B-A79A-AFB81A8F0B75}"/>
    <cellStyle name="Normal 5 2 4 3 3 2 5" xfId="28906" xr:uid="{7C815447-36B0-4887-A961-4B11853AAE8D}"/>
    <cellStyle name="Normal 5 2 4 3 3 3" xfId="5634" xr:uid="{00000000-0005-0000-0000-000003190000}"/>
    <cellStyle name="Normal 5 2 4 3 3 3 2" xfId="14084" xr:uid="{250E46F4-52E2-4378-A805-23C6F4620756}"/>
    <cellStyle name="Normal 5 2 4 3 3 3 3" xfId="22531" xr:uid="{03966FA5-B872-4C00-A096-AC77E3A3865A}"/>
    <cellStyle name="Normal 5 2 4 3 3 3 4" xfId="30978" xr:uid="{302858AC-6F34-4250-B567-40DD2DF2F0C0}"/>
    <cellStyle name="Normal 5 2 4 3 3 4" xfId="9866" xr:uid="{F513DE3C-E42D-4E34-88E1-793F74E084B8}"/>
    <cellStyle name="Normal 5 2 4 3 3 5" xfId="18314" xr:uid="{5181ECB7-AC6C-4FAA-AD3E-23FD90C5A450}"/>
    <cellStyle name="Normal 5 2 4 3 3 6" xfId="26761" xr:uid="{9AA32159-3BC0-42D3-891D-653CA861F1EB}"/>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5D00D21E-A913-4872-87AD-8A2E316DCDFD}"/>
    <cellStyle name="Normal 5 2 4 3 4 2 2 3" xfId="25089" xr:uid="{BF805287-433D-4868-ABFA-4BDD52112067}"/>
    <cellStyle name="Normal 5 2 4 3 4 2 2 4" xfId="33536" xr:uid="{1313F21B-8CFD-4E9D-904B-4B460FFB4BBF}"/>
    <cellStyle name="Normal 5 2 4 3 4 2 3" xfId="12424" xr:uid="{378C87A8-CA64-43BA-92D8-8A16C98DF10B}"/>
    <cellStyle name="Normal 5 2 4 3 4 2 4" xfId="20872" xr:uid="{5FC11A50-8F45-4377-91E4-58F0536DAEAA}"/>
    <cellStyle name="Normal 5 2 4 3 4 2 5" xfId="29319" xr:uid="{4999C4EC-3658-4173-A99E-A1EFCC813E17}"/>
    <cellStyle name="Normal 5 2 4 3 4 3" xfId="6047" xr:uid="{00000000-0005-0000-0000-000007190000}"/>
    <cellStyle name="Normal 5 2 4 3 4 3 2" xfId="14497" xr:uid="{4D88E9AD-2187-4B1C-BCC5-B495E2492697}"/>
    <cellStyle name="Normal 5 2 4 3 4 3 3" xfId="22944" xr:uid="{4766537F-CEFB-4F93-9FB1-A63C4B0C5AD3}"/>
    <cellStyle name="Normal 5 2 4 3 4 3 4" xfId="31391" xr:uid="{57F11AF2-0862-4347-8BD0-59AA3640B4A7}"/>
    <cellStyle name="Normal 5 2 4 3 4 4" xfId="10279" xr:uid="{F30DD064-2BE3-43F3-B2D8-4373B459E1B8}"/>
    <cellStyle name="Normal 5 2 4 3 4 5" xfId="18727" xr:uid="{2451D935-A880-4DE7-951E-61F67A6C525A}"/>
    <cellStyle name="Normal 5 2 4 3 4 6" xfId="27174" xr:uid="{F8B2E4E9-61B5-4FA3-96FE-BC769EBE64EF}"/>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96B89F49-592B-4806-B9D4-ABA103D23185}"/>
    <cellStyle name="Normal 5 2 4 3 5 2 2 3" xfId="25502" xr:uid="{2BDC0BD8-5D64-41CA-B104-FE6126F995B0}"/>
    <cellStyle name="Normal 5 2 4 3 5 2 2 4" xfId="33949" xr:uid="{6310E5C2-B987-43A3-B073-7E739A08190C}"/>
    <cellStyle name="Normal 5 2 4 3 5 2 3" xfId="12837" xr:uid="{77CA0B97-5C29-4A33-A9CE-B0D557706A0B}"/>
    <cellStyle name="Normal 5 2 4 3 5 2 4" xfId="21285" xr:uid="{33168918-E63B-477B-A31A-ED68488574C3}"/>
    <cellStyle name="Normal 5 2 4 3 5 2 5" xfId="29732" xr:uid="{39BDD879-A879-4860-9557-8D69C7197F2A}"/>
    <cellStyle name="Normal 5 2 4 3 5 3" xfId="6460" xr:uid="{00000000-0005-0000-0000-00000B190000}"/>
    <cellStyle name="Normal 5 2 4 3 5 3 2" xfId="14910" xr:uid="{43548495-3252-4A50-B347-F233414AA5ED}"/>
    <cellStyle name="Normal 5 2 4 3 5 3 3" xfId="23357" xr:uid="{D39E4929-0C34-436B-A1C3-BDBFAF934AE5}"/>
    <cellStyle name="Normal 5 2 4 3 5 3 4" xfId="31804" xr:uid="{739FB00D-E472-4303-82DE-31169257B3E3}"/>
    <cellStyle name="Normal 5 2 4 3 5 4" xfId="10692" xr:uid="{74406A6C-F3E2-4C52-958B-B5A60AFE6784}"/>
    <cellStyle name="Normal 5 2 4 3 5 5" xfId="19140" xr:uid="{27F9A644-2CDE-43C8-B9C0-0EAAF9ACE2C2}"/>
    <cellStyle name="Normal 5 2 4 3 5 6" xfId="27587" xr:uid="{555A2B1C-1944-4A64-9CF5-BDA1FD09C690}"/>
    <cellStyle name="Normal 5 2 4 3 6" xfId="2590" xr:uid="{00000000-0005-0000-0000-00000C190000}"/>
    <cellStyle name="Normal 5 2 4 3 6 2" xfId="6873" xr:uid="{00000000-0005-0000-0000-00000D190000}"/>
    <cellStyle name="Normal 5 2 4 3 6 2 2" xfId="15323" xr:uid="{D6AEDF3F-E510-4226-8898-A767111D3798}"/>
    <cellStyle name="Normal 5 2 4 3 6 2 3" xfId="23770" xr:uid="{71CA271C-4807-4CE7-86E4-D8DB12AED675}"/>
    <cellStyle name="Normal 5 2 4 3 6 2 4" xfId="32217" xr:uid="{E810B77A-3CFF-46FA-A747-A8EE3E0D541A}"/>
    <cellStyle name="Normal 5 2 4 3 6 3" xfId="11105" xr:uid="{9FDDF914-4752-49A6-8145-60A37CB00AE5}"/>
    <cellStyle name="Normal 5 2 4 3 6 4" xfId="19553" xr:uid="{EEE14644-AF75-4D47-8791-FDB71FD84B96}"/>
    <cellStyle name="Normal 5 2 4 3 6 5" xfId="28000" xr:uid="{D2453B26-0EF3-4FC3-9B65-187357B6C997}"/>
    <cellStyle name="Normal 5 2 4 3 7" xfId="4808" xr:uid="{00000000-0005-0000-0000-00000E190000}"/>
    <cellStyle name="Normal 5 2 4 3 7 2" xfId="13258" xr:uid="{81517694-0DD3-43A1-92D2-093E58DF638A}"/>
    <cellStyle name="Normal 5 2 4 3 7 3" xfId="21705" xr:uid="{7F166126-7B88-4199-A34E-BF14551557E6}"/>
    <cellStyle name="Normal 5 2 4 3 7 4" xfId="30152" xr:uid="{3C3A7964-6149-4EE8-8F4E-9AE94ABDFC5C}"/>
    <cellStyle name="Normal 5 2 4 3 8" xfId="9040" xr:uid="{C7FFCCB3-A6E5-410E-8EC9-27342DBB414B}"/>
    <cellStyle name="Normal 5 2 4 3 9" xfId="17488" xr:uid="{2FBC9FA0-7314-4D1E-8C01-7C495F9C6513}"/>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6B814AC8-4CEA-43C2-9B28-0FC1BD7103BD}"/>
    <cellStyle name="Normal 5 2 4 4 2 2 3" xfId="24260" xr:uid="{452CAD8D-3F2F-445D-A036-8B41DACA18AB}"/>
    <cellStyle name="Normal 5 2 4 4 2 2 4" xfId="32707" xr:uid="{1DC9A99D-03D5-4F29-A9BB-6CB6A7562E0E}"/>
    <cellStyle name="Normal 5 2 4 4 2 3" xfId="11595" xr:uid="{385D9524-A65A-4115-AA91-FB8B998F08BA}"/>
    <cellStyle name="Normal 5 2 4 4 2 4" xfId="20043" xr:uid="{826E49D7-D3A5-4F7E-A2B7-702B7E058503}"/>
    <cellStyle name="Normal 5 2 4 4 2 5" xfId="28490" xr:uid="{2ACFE701-0BF1-42A2-B922-D4DC76792A42}"/>
    <cellStyle name="Normal 5 2 4 4 3" xfId="5218" xr:uid="{00000000-0005-0000-0000-000012190000}"/>
    <cellStyle name="Normal 5 2 4 4 3 2" xfId="13668" xr:uid="{8CD3DD61-6CBA-4045-8F77-91B48CBB5DCF}"/>
    <cellStyle name="Normal 5 2 4 4 3 3" xfId="22115" xr:uid="{74625C81-5D84-4740-AB95-BD6B49CC4EB5}"/>
    <cellStyle name="Normal 5 2 4 4 3 4" xfId="30562" xr:uid="{15770843-68B8-4653-BE14-201F1EF80170}"/>
    <cellStyle name="Normal 5 2 4 4 4" xfId="9450" xr:uid="{052EE430-86DC-409A-8537-13E4B8D4B4B8}"/>
    <cellStyle name="Normal 5 2 4 4 5" xfId="17898" xr:uid="{2FCE3BD3-75BA-4A0D-B517-16AB33BEDBDE}"/>
    <cellStyle name="Normal 5 2 4 4 6" xfId="26345" xr:uid="{B43F10AE-5719-49D8-9406-AADB3E16C977}"/>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7BD74190-4816-45CD-B0DA-063158F73BF3}"/>
    <cellStyle name="Normal 5 2 4 5 2 2 3" xfId="24673" xr:uid="{81334CC8-529D-45B5-9AE8-91F7081B0BDD}"/>
    <cellStyle name="Normal 5 2 4 5 2 2 4" xfId="33120" xr:uid="{3D4AA930-1662-40EE-B752-5384429D8604}"/>
    <cellStyle name="Normal 5 2 4 5 2 3" xfId="12008" xr:uid="{1F74AE99-BCB8-4FF4-A95C-15E11325C37E}"/>
    <cellStyle name="Normal 5 2 4 5 2 4" xfId="20456" xr:uid="{0F43B2EB-9C3F-4E05-BEA3-EC3E57A92805}"/>
    <cellStyle name="Normal 5 2 4 5 2 5" xfId="28903" xr:uid="{9C617262-8561-4334-8E20-6EF607CC31EC}"/>
    <cellStyle name="Normal 5 2 4 5 3" xfId="5631" xr:uid="{00000000-0005-0000-0000-000016190000}"/>
    <cellStyle name="Normal 5 2 4 5 3 2" xfId="14081" xr:uid="{16EE39C5-7CF7-4507-B493-960DF7338564}"/>
    <cellStyle name="Normal 5 2 4 5 3 3" xfId="22528" xr:uid="{C63E376F-704C-40D2-A4D7-9DEEC7E2D4E7}"/>
    <cellStyle name="Normal 5 2 4 5 3 4" xfId="30975" xr:uid="{F888D465-99AE-4A5F-A2C5-5B8B60560721}"/>
    <cellStyle name="Normal 5 2 4 5 4" xfId="9863" xr:uid="{CB366343-0358-475A-B3DF-873391465BB5}"/>
    <cellStyle name="Normal 5 2 4 5 5" xfId="18311" xr:uid="{7F1EE40B-609F-4315-9BE1-5C9BEE2F348E}"/>
    <cellStyle name="Normal 5 2 4 5 6" xfId="26758" xr:uid="{F896A204-B837-46BD-855E-63E7A18A9910}"/>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334A744D-8E45-4308-B53C-052D2D10182A}"/>
    <cellStyle name="Normal 5 2 4 6 2 2 3" xfId="25086" xr:uid="{E1E0C49F-C5AD-4960-BF7E-1ACB737B866F}"/>
    <cellStyle name="Normal 5 2 4 6 2 2 4" xfId="33533" xr:uid="{8BCA37FB-54CB-4E2A-A3F0-7B83313DD631}"/>
    <cellStyle name="Normal 5 2 4 6 2 3" xfId="12421" xr:uid="{B6A2FA63-1C09-46FF-8D49-2D94D6572C09}"/>
    <cellStyle name="Normal 5 2 4 6 2 4" xfId="20869" xr:uid="{693869DC-F8F6-4C6E-BC8E-53DCEA199B4B}"/>
    <cellStyle name="Normal 5 2 4 6 2 5" xfId="29316" xr:uid="{FBD01C71-0F70-4961-9993-2FA1CC8C690A}"/>
    <cellStyle name="Normal 5 2 4 6 3" xfId="6044" xr:uid="{00000000-0005-0000-0000-00001A190000}"/>
    <cellStyle name="Normal 5 2 4 6 3 2" xfId="14494" xr:uid="{151B9DD2-A25A-48B9-80BC-28149931CDE3}"/>
    <cellStyle name="Normal 5 2 4 6 3 3" xfId="22941" xr:uid="{FD39609A-EEFC-4765-BE04-4D7EFCE833D5}"/>
    <cellStyle name="Normal 5 2 4 6 3 4" xfId="31388" xr:uid="{21CCED98-EA53-475E-A6A8-213743265443}"/>
    <cellStyle name="Normal 5 2 4 6 4" xfId="10276" xr:uid="{551CFB70-FE6B-4B36-A043-DE30B7670AF6}"/>
    <cellStyle name="Normal 5 2 4 6 5" xfId="18724" xr:uid="{24936A18-8A21-4A64-8F13-2FE5C9E5AADB}"/>
    <cellStyle name="Normal 5 2 4 6 6" xfId="27171" xr:uid="{9B78CFC9-7F95-43B3-8278-19956C39324F}"/>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64C96C09-9619-4916-99B0-22E38A265B46}"/>
    <cellStyle name="Normal 5 2 4 7 2 2 3" xfId="25499" xr:uid="{E64C29C1-D079-4430-942D-4FACD6F47BAB}"/>
    <cellStyle name="Normal 5 2 4 7 2 2 4" xfId="33946" xr:uid="{AC75DE92-7CA8-43D7-AC97-55E2BC7B6974}"/>
    <cellStyle name="Normal 5 2 4 7 2 3" xfId="12834" xr:uid="{66A0CB31-41B8-45F4-B1E9-985B4DEEC180}"/>
    <cellStyle name="Normal 5 2 4 7 2 4" xfId="21282" xr:uid="{FAFFBAE8-59F8-43D8-A157-73D77C3B4555}"/>
    <cellStyle name="Normal 5 2 4 7 2 5" xfId="29729" xr:uid="{3C821A6F-5642-431F-8DC5-874827CA549C}"/>
    <cellStyle name="Normal 5 2 4 7 3" xfId="6457" xr:uid="{00000000-0005-0000-0000-00001E190000}"/>
    <cellStyle name="Normal 5 2 4 7 3 2" xfId="14907" xr:uid="{73D30A69-7591-4620-A78E-E6E593829141}"/>
    <cellStyle name="Normal 5 2 4 7 3 3" xfId="23354" xr:uid="{A5C57DF2-E2F2-40C0-901A-CE87AEC68C0D}"/>
    <cellStyle name="Normal 5 2 4 7 3 4" xfId="31801" xr:uid="{B2107EA2-682A-40C8-90EE-0C33330DC276}"/>
    <cellStyle name="Normal 5 2 4 7 4" xfId="10689" xr:uid="{98E8885F-1757-4394-BAD5-E96111B74086}"/>
    <cellStyle name="Normal 5 2 4 7 5" xfId="19137" xr:uid="{1785C53A-04CF-4BDE-A12B-7230359DD2B4}"/>
    <cellStyle name="Normal 5 2 4 7 6" xfId="27584" xr:uid="{98D3FD31-7F9F-44DD-8FE4-4949C5A518DC}"/>
    <cellStyle name="Normal 5 2 4 8" xfId="2587" xr:uid="{00000000-0005-0000-0000-00001F190000}"/>
    <cellStyle name="Normal 5 2 4 8 2" xfId="6870" xr:uid="{00000000-0005-0000-0000-000020190000}"/>
    <cellStyle name="Normal 5 2 4 8 2 2" xfId="15320" xr:uid="{1213CB74-091A-4715-BE8A-D606DCA2B79D}"/>
    <cellStyle name="Normal 5 2 4 8 2 3" xfId="23767" xr:uid="{F4FEF71F-C495-4D83-BBEB-E0BCBAFAEB1A}"/>
    <cellStyle name="Normal 5 2 4 8 2 4" xfId="32214" xr:uid="{F84829F7-6BCE-4E0B-8826-50B2986714E4}"/>
    <cellStyle name="Normal 5 2 4 8 3" xfId="11102" xr:uid="{08797B67-5978-4A7F-967A-671FF7AC7B8F}"/>
    <cellStyle name="Normal 5 2 4 8 4" xfId="19550" xr:uid="{0A22989F-32AD-49EA-9BBB-08FC2224FCB0}"/>
    <cellStyle name="Normal 5 2 4 8 5" xfId="27997" xr:uid="{C343D03D-A86C-459E-B862-6D3C28A1DB8A}"/>
    <cellStyle name="Normal 5 2 4 9" xfId="4805" xr:uid="{00000000-0005-0000-0000-000021190000}"/>
    <cellStyle name="Normal 5 2 4 9 2" xfId="13255" xr:uid="{7B3A84BD-6057-41D0-BFA3-F61DEB422372}"/>
    <cellStyle name="Normal 5 2 4 9 3" xfId="21702" xr:uid="{4F20839B-BFB5-49F0-A429-E2F418BDF81B}"/>
    <cellStyle name="Normal 5 2 4 9 4" xfId="30149" xr:uid="{FB7AFC31-A79B-4F98-AFA1-E892BB1B0A7F}"/>
    <cellStyle name="Normal 5 2 5" xfId="436" xr:uid="{00000000-0005-0000-0000-000022190000}"/>
    <cellStyle name="Normal 5 2 5 10" xfId="17489" xr:uid="{2E66B025-438A-4278-9A37-6146EF5F14B7}"/>
    <cellStyle name="Normal 5 2 5 11" xfId="25936" xr:uid="{9ADDE26A-08BA-4E4F-A9A7-5B81A0E26FEA}"/>
    <cellStyle name="Normal 5 2 5 2" xfId="437" xr:uid="{00000000-0005-0000-0000-000023190000}"/>
    <cellStyle name="Normal 5 2 5 2 10" xfId="25937" xr:uid="{B20E232C-E6C2-4F1A-86A9-2ED65BE584C9}"/>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A65440F3-4576-46D1-9A36-25DBA9A1BF1C}"/>
    <cellStyle name="Normal 5 2 5 2 2 2 2 3" xfId="24265" xr:uid="{98AFD2A9-423C-4AF7-A0C3-087AD9905656}"/>
    <cellStyle name="Normal 5 2 5 2 2 2 2 4" xfId="32712" xr:uid="{BD7F38BB-D229-4893-BD1F-B16129FD2103}"/>
    <cellStyle name="Normal 5 2 5 2 2 2 3" xfId="11600" xr:uid="{AB103CD5-A4EF-4AAD-8337-EB8CB93DA25F}"/>
    <cellStyle name="Normal 5 2 5 2 2 2 4" xfId="20048" xr:uid="{E3575271-7D9F-4751-9F67-E37B973238C9}"/>
    <cellStyle name="Normal 5 2 5 2 2 2 5" xfId="28495" xr:uid="{CC162AD7-3542-47E2-B2AA-2CE5A51F387C}"/>
    <cellStyle name="Normal 5 2 5 2 2 3" xfId="5223" xr:uid="{00000000-0005-0000-0000-000027190000}"/>
    <cellStyle name="Normal 5 2 5 2 2 3 2" xfId="13673" xr:uid="{A1A67380-4095-4A7B-A4F6-93E4DC640F8B}"/>
    <cellStyle name="Normal 5 2 5 2 2 3 3" xfId="22120" xr:uid="{6022881E-C0E5-4CB4-8F99-CFF99F9EA658}"/>
    <cellStyle name="Normal 5 2 5 2 2 3 4" xfId="30567" xr:uid="{E4B95030-5EA3-4CFE-AB3E-D5CA8C0DD2F5}"/>
    <cellStyle name="Normal 5 2 5 2 2 4" xfId="9455" xr:uid="{5A25F157-AC32-491F-AB42-74723E9F072A}"/>
    <cellStyle name="Normal 5 2 5 2 2 5" xfId="17903" xr:uid="{F6AC39F8-4FE0-4792-AC47-27C4C9AE7497}"/>
    <cellStyle name="Normal 5 2 5 2 2 6" xfId="26350" xr:uid="{59170148-7D04-4C63-9013-71AAC19343F2}"/>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0DA95E6E-F592-4992-B52B-120A320FDAF2}"/>
    <cellStyle name="Normal 5 2 5 2 3 2 2 3" xfId="24678" xr:uid="{F59DA5A1-6A80-4044-84CC-73D21C2B26EE}"/>
    <cellStyle name="Normal 5 2 5 2 3 2 2 4" xfId="33125" xr:uid="{2A74F37C-0B33-4FE0-B862-D86EB6BB4CAA}"/>
    <cellStyle name="Normal 5 2 5 2 3 2 3" xfId="12013" xr:uid="{059F715D-36CC-4F37-B30F-EDA9C89B3725}"/>
    <cellStyle name="Normal 5 2 5 2 3 2 4" xfId="20461" xr:uid="{0F65B673-6923-413E-A30D-13F180E3F67E}"/>
    <cellStyle name="Normal 5 2 5 2 3 2 5" xfId="28908" xr:uid="{A284E209-A492-45C8-B804-37EC801344BA}"/>
    <cellStyle name="Normal 5 2 5 2 3 3" xfId="5636" xr:uid="{00000000-0005-0000-0000-00002B190000}"/>
    <cellStyle name="Normal 5 2 5 2 3 3 2" xfId="14086" xr:uid="{D37B4034-9F9C-4D47-8186-9CC04F176F59}"/>
    <cellStyle name="Normal 5 2 5 2 3 3 3" xfId="22533" xr:uid="{C51B7988-0500-48B6-ABAE-9A601ED39228}"/>
    <cellStyle name="Normal 5 2 5 2 3 3 4" xfId="30980" xr:uid="{4BF31C83-3528-4F1A-84C8-EFDBC0479032}"/>
    <cellStyle name="Normal 5 2 5 2 3 4" xfId="9868" xr:uid="{DD2EE164-7196-4676-81B5-CC4CC889A683}"/>
    <cellStyle name="Normal 5 2 5 2 3 5" xfId="18316" xr:uid="{D7503174-25E7-40ED-9C0E-9E88B2124C5A}"/>
    <cellStyle name="Normal 5 2 5 2 3 6" xfId="26763" xr:uid="{79222DD1-9B28-492F-9275-AE1F0B69DB88}"/>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424E34E6-E46F-4D60-8CA9-60D31A2F3DF5}"/>
    <cellStyle name="Normal 5 2 5 2 4 2 2 3" xfId="25091" xr:uid="{1DF591A8-23D4-40D1-A669-4993B8DF6BE5}"/>
    <cellStyle name="Normal 5 2 5 2 4 2 2 4" xfId="33538" xr:uid="{D727A405-3C09-4DAB-9C64-74DCEFF3C9A8}"/>
    <cellStyle name="Normal 5 2 5 2 4 2 3" xfId="12426" xr:uid="{CE1896DE-0E03-49CA-A585-8EB63FC2DBA1}"/>
    <cellStyle name="Normal 5 2 5 2 4 2 4" xfId="20874" xr:uid="{F32B35C9-D948-4A22-B752-19AB300C4ECE}"/>
    <cellStyle name="Normal 5 2 5 2 4 2 5" xfId="29321" xr:uid="{A9F3304B-D5AC-452D-A0FA-9979AF644941}"/>
    <cellStyle name="Normal 5 2 5 2 4 3" xfId="6049" xr:uid="{00000000-0005-0000-0000-00002F190000}"/>
    <cellStyle name="Normal 5 2 5 2 4 3 2" xfId="14499" xr:uid="{E210B577-4056-47F4-85A4-D8CEEAD3B281}"/>
    <cellStyle name="Normal 5 2 5 2 4 3 3" xfId="22946" xr:uid="{3AF77DB3-425C-48FC-994B-AED68A8BD71C}"/>
    <cellStyle name="Normal 5 2 5 2 4 3 4" xfId="31393" xr:uid="{11934D63-7B0E-4478-A519-DB0FF63D2B1D}"/>
    <cellStyle name="Normal 5 2 5 2 4 4" xfId="10281" xr:uid="{3BCDCFD6-C8EE-4093-B439-E97BF051755A}"/>
    <cellStyle name="Normal 5 2 5 2 4 5" xfId="18729" xr:uid="{F2A84285-34B2-441F-87DA-FBA29DFD5B6A}"/>
    <cellStyle name="Normal 5 2 5 2 4 6" xfId="27176" xr:uid="{F6125522-00A9-4F26-B98F-1896CF835EB4}"/>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C7B56E74-249C-4F4D-B868-C9D07A73299C}"/>
    <cellStyle name="Normal 5 2 5 2 5 2 2 3" xfId="25504" xr:uid="{B6629F1B-0C49-4CCF-9EDC-5978CBFBB810}"/>
    <cellStyle name="Normal 5 2 5 2 5 2 2 4" xfId="33951" xr:uid="{992C3081-053E-4398-9738-EB020BF9BB2F}"/>
    <cellStyle name="Normal 5 2 5 2 5 2 3" xfId="12839" xr:uid="{A15D1433-0418-42B5-9EB5-4EE449084D25}"/>
    <cellStyle name="Normal 5 2 5 2 5 2 4" xfId="21287" xr:uid="{290DF798-B2BA-4369-9CA8-EF36C491F7A2}"/>
    <cellStyle name="Normal 5 2 5 2 5 2 5" xfId="29734" xr:uid="{2555E23F-9C5B-43C6-A4A1-503D52B23AE2}"/>
    <cellStyle name="Normal 5 2 5 2 5 3" xfId="6462" xr:uid="{00000000-0005-0000-0000-000033190000}"/>
    <cellStyle name="Normal 5 2 5 2 5 3 2" xfId="14912" xr:uid="{D2DDFDC8-6E52-4762-B9B2-5774DA132D34}"/>
    <cellStyle name="Normal 5 2 5 2 5 3 3" xfId="23359" xr:uid="{EF16BBB7-F500-4D78-B3BF-A49D0E96C59C}"/>
    <cellStyle name="Normal 5 2 5 2 5 3 4" xfId="31806" xr:uid="{1D4B7A1E-5F2D-4ABF-8BE0-1D3892E60F86}"/>
    <cellStyle name="Normal 5 2 5 2 5 4" xfId="10694" xr:uid="{66A87D88-FC0A-422A-8962-A0EF9546CCF6}"/>
    <cellStyle name="Normal 5 2 5 2 5 5" xfId="19142" xr:uid="{8580F164-83E3-4D25-B6BB-A24D5C06A1DF}"/>
    <cellStyle name="Normal 5 2 5 2 5 6" xfId="27589" xr:uid="{50F87033-5100-4937-8444-0F72379654B9}"/>
    <cellStyle name="Normal 5 2 5 2 6" xfId="2592" xr:uid="{00000000-0005-0000-0000-000034190000}"/>
    <cellStyle name="Normal 5 2 5 2 6 2" xfId="6875" xr:uid="{00000000-0005-0000-0000-000035190000}"/>
    <cellStyle name="Normal 5 2 5 2 6 2 2" xfId="15325" xr:uid="{3B03E8BA-8605-4A2F-A094-1320D5A74EC4}"/>
    <cellStyle name="Normal 5 2 5 2 6 2 3" xfId="23772" xr:uid="{707454BC-4A3E-4943-B25C-3AD560E01A23}"/>
    <cellStyle name="Normal 5 2 5 2 6 2 4" xfId="32219" xr:uid="{14A05177-5AF2-4E8D-A450-D29CD8209957}"/>
    <cellStyle name="Normal 5 2 5 2 6 3" xfId="11107" xr:uid="{66BB94B2-77C1-4922-BBB6-3FFF1B3E2BC3}"/>
    <cellStyle name="Normal 5 2 5 2 6 4" xfId="19555" xr:uid="{786766F5-475B-483D-8E03-B6DF7E6F7549}"/>
    <cellStyle name="Normal 5 2 5 2 6 5" xfId="28002" xr:uid="{3724D584-9C0A-41F4-A711-3F3C3CA60FAA}"/>
    <cellStyle name="Normal 5 2 5 2 7" xfId="4810" xr:uid="{00000000-0005-0000-0000-000036190000}"/>
    <cellStyle name="Normal 5 2 5 2 7 2" xfId="13260" xr:uid="{FD1E8809-8DDE-4432-ABFD-B84FE23FE8D3}"/>
    <cellStyle name="Normal 5 2 5 2 7 3" xfId="21707" xr:uid="{A4CD5C20-85F1-4753-BF95-96EC379A3AED}"/>
    <cellStyle name="Normal 5 2 5 2 7 4" xfId="30154" xr:uid="{D564E4AB-82E2-45B3-9504-C0E45498D66C}"/>
    <cellStyle name="Normal 5 2 5 2 8" xfId="9042" xr:uid="{C9F099C7-4D44-4EAD-A3E5-D4B4FD615153}"/>
    <cellStyle name="Normal 5 2 5 2 9" xfId="17490" xr:uid="{40BCCAEA-EBB8-4F32-BA04-A5ACE224795F}"/>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FF2AA3E6-D3B9-4FD8-80ED-42EE232FE601}"/>
    <cellStyle name="Normal 5 2 5 3 2 2 3" xfId="24264" xr:uid="{5BE9D60C-33EA-4FD7-AAFA-013014DED357}"/>
    <cellStyle name="Normal 5 2 5 3 2 2 4" xfId="32711" xr:uid="{0A522779-E0DD-4396-8878-5DA3BF65F0B2}"/>
    <cellStyle name="Normal 5 2 5 3 2 3" xfId="11599" xr:uid="{8238B907-ED49-4C4D-AE74-D5CD2CD4436B}"/>
    <cellStyle name="Normal 5 2 5 3 2 4" xfId="20047" xr:uid="{B790B7D4-86F2-41CB-B9D3-A74200AA6655}"/>
    <cellStyle name="Normal 5 2 5 3 2 5" xfId="28494" xr:uid="{41E738B4-6425-4DD2-B077-E68DBB4FDB8A}"/>
    <cellStyle name="Normal 5 2 5 3 3" xfId="5222" xr:uid="{00000000-0005-0000-0000-00003A190000}"/>
    <cellStyle name="Normal 5 2 5 3 3 2" xfId="13672" xr:uid="{B082C677-2AA0-453D-8FDF-9F3F4A629A56}"/>
    <cellStyle name="Normal 5 2 5 3 3 3" xfId="22119" xr:uid="{F49F0425-9C61-457A-AF9D-5C1E6EFC9DF4}"/>
    <cellStyle name="Normal 5 2 5 3 3 4" xfId="30566" xr:uid="{9AFF2264-96DC-4C1A-A00C-2B6136AED4CC}"/>
    <cellStyle name="Normal 5 2 5 3 4" xfId="9454" xr:uid="{8E9C3AAF-EB96-44B5-BF00-5B61C71D2BDD}"/>
    <cellStyle name="Normal 5 2 5 3 5" xfId="17902" xr:uid="{FF7847CA-03CF-4E49-8E33-06E113E0DCA8}"/>
    <cellStyle name="Normal 5 2 5 3 6" xfId="26349" xr:uid="{B28FB4E5-DD64-4624-BB7D-FDA842602232}"/>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DD8932E3-0651-4FED-8001-E32CA23E5277}"/>
    <cellStyle name="Normal 5 2 5 4 2 2 3" xfId="24677" xr:uid="{4DEF806A-2DF3-425E-9A9A-6009D211423E}"/>
    <cellStyle name="Normal 5 2 5 4 2 2 4" xfId="33124" xr:uid="{E1A53E95-76C1-4521-BF56-E49D08DF5F3C}"/>
    <cellStyle name="Normal 5 2 5 4 2 3" xfId="12012" xr:uid="{DDE4A452-4B00-4897-AB8F-836D0880B988}"/>
    <cellStyle name="Normal 5 2 5 4 2 4" xfId="20460" xr:uid="{59C70126-158C-47EB-999B-98127C3B948B}"/>
    <cellStyle name="Normal 5 2 5 4 2 5" xfId="28907" xr:uid="{AE16DBA6-5FAE-4313-8A70-630C3C633C3F}"/>
    <cellStyle name="Normal 5 2 5 4 3" xfId="5635" xr:uid="{00000000-0005-0000-0000-00003E190000}"/>
    <cellStyle name="Normal 5 2 5 4 3 2" xfId="14085" xr:uid="{D7013F26-E530-415E-ABB7-2A4807AE6EE9}"/>
    <cellStyle name="Normal 5 2 5 4 3 3" xfId="22532" xr:uid="{37F1FD7F-FDC7-4767-8B56-D9AC3516223F}"/>
    <cellStyle name="Normal 5 2 5 4 3 4" xfId="30979" xr:uid="{2794C98D-7AF1-497F-A3A8-9A27C924E809}"/>
    <cellStyle name="Normal 5 2 5 4 4" xfId="9867" xr:uid="{1D327D04-B08E-4F6C-81F0-3C679A6D90E7}"/>
    <cellStyle name="Normal 5 2 5 4 5" xfId="18315" xr:uid="{6B56F0B9-62E8-4EA2-BB44-F8C449C9C47F}"/>
    <cellStyle name="Normal 5 2 5 4 6" xfId="26762" xr:uid="{45BBC43D-4F6E-42A0-896E-3CD93A30FFCC}"/>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1CD91DB2-3E28-49F8-8EBF-43D1ED887D5F}"/>
    <cellStyle name="Normal 5 2 5 5 2 2 3" xfId="25090" xr:uid="{EB07E8C4-F411-44E1-A0AD-A8EBF6233EC2}"/>
    <cellStyle name="Normal 5 2 5 5 2 2 4" xfId="33537" xr:uid="{580A59F3-9317-4D78-869F-6A35AC13F725}"/>
    <cellStyle name="Normal 5 2 5 5 2 3" xfId="12425" xr:uid="{80396976-50F8-4A2D-BC39-E793883DE78E}"/>
    <cellStyle name="Normal 5 2 5 5 2 4" xfId="20873" xr:uid="{1A3E9980-77DD-4BB4-B787-C1AB9D3B9497}"/>
    <cellStyle name="Normal 5 2 5 5 2 5" xfId="29320" xr:uid="{CFC3F7E7-C0DD-421E-9BF7-9E1D5C1A3632}"/>
    <cellStyle name="Normal 5 2 5 5 3" xfId="6048" xr:uid="{00000000-0005-0000-0000-000042190000}"/>
    <cellStyle name="Normal 5 2 5 5 3 2" xfId="14498" xr:uid="{6E531CAF-66E9-440D-8BD6-D46CC06F932F}"/>
    <cellStyle name="Normal 5 2 5 5 3 3" xfId="22945" xr:uid="{AD7A7B7D-C799-46A4-B9D7-A75498307442}"/>
    <cellStyle name="Normal 5 2 5 5 3 4" xfId="31392" xr:uid="{24FCB022-CF53-4490-83C5-B6F64D156DBE}"/>
    <cellStyle name="Normal 5 2 5 5 4" xfId="10280" xr:uid="{55F8A66F-EEFE-48CF-A8C3-682C0478710B}"/>
    <cellStyle name="Normal 5 2 5 5 5" xfId="18728" xr:uid="{67D64E89-6C5F-4765-B731-08ADAAD0B5D1}"/>
    <cellStyle name="Normal 5 2 5 5 6" xfId="27175" xr:uid="{F173E994-8FED-4C5A-B7E4-6A338D5E855C}"/>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CC4AA86E-2420-4497-A38B-918748485165}"/>
    <cellStyle name="Normal 5 2 5 6 2 2 3" xfId="25503" xr:uid="{9C7EB393-7A95-4CD0-9BD0-53B7F14F16DE}"/>
    <cellStyle name="Normal 5 2 5 6 2 2 4" xfId="33950" xr:uid="{BFFE6697-83A9-4243-AE9C-CA8B232D23BB}"/>
    <cellStyle name="Normal 5 2 5 6 2 3" xfId="12838" xr:uid="{56150CCA-4B07-4F56-97F1-E02189576618}"/>
    <cellStyle name="Normal 5 2 5 6 2 4" xfId="21286" xr:uid="{2FB6C84F-E018-446D-8408-7E38A1FDDD94}"/>
    <cellStyle name="Normal 5 2 5 6 2 5" xfId="29733" xr:uid="{84D2675F-6B2E-4C81-B504-0E6B0EA36550}"/>
    <cellStyle name="Normal 5 2 5 6 3" xfId="6461" xr:uid="{00000000-0005-0000-0000-000046190000}"/>
    <cellStyle name="Normal 5 2 5 6 3 2" xfId="14911" xr:uid="{7F5FD516-3149-413D-9DF9-AF0A700713B4}"/>
    <cellStyle name="Normal 5 2 5 6 3 3" xfId="23358" xr:uid="{310FCCA0-9015-4BFD-9F7D-4FEDE6A73045}"/>
    <cellStyle name="Normal 5 2 5 6 3 4" xfId="31805" xr:uid="{110E4504-6EA2-4A3D-8AE6-14B35FEACB7D}"/>
    <cellStyle name="Normal 5 2 5 6 4" xfId="10693" xr:uid="{329DBF9B-B61B-4AA4-9EDC-115034F71794}"/>
    <cellStyle name="Normal 5 2 5 6 5" xfId="19141" xr:uid="{21806D4E-D03E-4538-83B8-3EBBB16D2813}"/>
    <cellStyle name="Normal 5 2 5 6 6" xfId="27588" xr:uid="{71A3E506-B5A9-47BF-AC57-07D6CFE44C1C}"/>
    <cellStyle name="Normal 5 2 5 7" xfId="2591" xr:uid="{00000000-0005-0000-0000-000047190000}"/>
    <cellStyle name="Normal 5 2 5 7 2" xfId="6874" xr:uid="{00000000-0005-0000-0000-000048190000}"/>
    <cellStyle name="Normal 5 2 5 7 2 2" xfId="15324" xr:uid="{D349DE1F-4654-4E94-9F62-5DF39EC1B1DD}"/>
    <cellStyle name="Normal 5 2 5 7 2 3" xfId="23771" xr:uid="{CB5D5716-66B2-4B21-B8E9-8A8722BCCA38}"/>
    <cellStyle name="Normal 5 2 5 7 2 4" xfId="32218" xr:uid="{7E0F1039-61A2-4E3E-8822-A459B204D722}"/>
    <cellStyle name="Normal 5 2 5 7 3" xfId="11106" xr:uid="{0A6B16C1-620E-4136-BF5F-EC55F59B0420}"/>
    <cellStyle name="Normal 5 2 5 7 4" xfId="19554" xr:uid="{53267669-9E7C-4A31-936E-44706B0839A1}"/>
    <cellStyle name="Normal 5 2 5 7 5" xfId="28001" xr:uid="{A6FED922-978E-43B5-A2AB-92AE6D5F793E}"/>
    <cellStyle name="Normal 5 2 5 8" xfId="4809" xr:uid="{00000000-0005-0000-0000-000049190000}"/>
    <cellStyle name="Normal 5 2 5 8 2" xfId="13259" xr:uid="{C7A1E36F-2583-4550-B127-4CD8268C81AC}"/>
    <cellStyle name="Normal 5 2 5 8 3" xfId="21706" xr:uid="{B25A215D-2DC1-43FC-A7CB-7D0255DB96EC}"/>
    <cellStyle name="Normal 5 2 5 8 4" xfId="30153" xr:uid="{C5D0C7E8-D742-469E-B42B-B47B5E41AFCA}"/>
    <cellStyle name="Normal 5 2 5 9" xfId="9041" xr:uid="{1FE4CDE2-B3E4-4C8D-8C9B-05103A2A457E}"/>
    <cellStyle name="Normal 5 2 6" xfId="438" xr:uid="{00000000-0005-0000-0000-00004A190000}"/>
    <cellStyle name="Normal 5 2 6 10" xfId="25938" xr:uid="{8D9B259B-0A26-4251-9581-7A1FD2DE8ECA}"/>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F69F8414-EAF3-4DA8-903A-B08B937CC0DA}"/>
    <cellStyle name="Normal 5 2 6 2 2 2 3" xfId="24266" xr:uid="{E33AE41D-F16D-4D1F-BB2D-5B39E6EC9DAF}"/>
    <cellStyle name="Normal 5 2 6 2 2 2 4" xfId="32713" xr:uid="{9847CEDE-E4A0-4FBA-B199-27DDF17A7633}"/>
    <cellStyle name="Normal 5 2 6 2 2 3" xfId="11601" xr:uid="{F50700E9-B580-4001-97C9-6944F47360CB}"/>
    <cellStyle name="Normal 5 2 6 2 2 4" xfId="20049" xr:uid="{F720B63F-3C27-4F7D-95E9-58874DC23B35}"/>
    <cellStyle name="Normal 5 2 6 2 2 5" xfId="28496" xr:uid="{A1081CE3-C305-4023-B527-909FCDD2F9CA}"/>
    <cellStyle name="Normal 5 2 6 2 3" xfId="5224" xr:uid="{00000000-0005-0000-0000-00004E190000}"/>
    <cellStyle name="Normal 5 2 6 2 3 2" xfId="13674" xr:uid="{7BC49CCD-B231-4BCF-B80B-CE37C5D49923}"/>
    <cellStyle name="Normal 5 2 6 2 3 3" xfId="22121" xr:uid="{03B271D1-C4F8-441E-9DA9-E06425E04F61}"/>
    <cellStyle name="Normal 5 2 6 2 3 4" xfId="30568" xr:uid="{9E6C6856-5EBF-4550-B3CF-CE32E55B5289}"/>
    <cellStyle name="Normal 5 2 6 2 4" xfId="9456" xr:uid="{C0290853-FACD-4FA5-808F-F5979A9FC990}"/>
    <cellStyle name="Normal 5 2 6 2 5" xfId="17904" xr:uid="{A21312F2-84F0-41E6-A813-0984550C303D}"/>
    <cellStyle name="Normal 5 2 6 2 6" xfId="26351" xr:uid="{C2B8A64E-ABE4-4688-AA72-7BA1BE43FF24}"/>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A3DBC7FD-B651-40E7-9364-A27ED0A49E08}"/>
    <cellStyle name="Normal 5 2 6 3 2 2 3" xfId="24679" xr:uid="{71AE5C1F-25B3-4441-B88A-B95D6DD15CCB}"/>
    <cellStyle name="Normal 5 2 6 3 2 2 4" xfId="33126" xr:uid="{3F157826-6F45-4216-8884-48D5C7E68A66}"/>
    <cellStyle name="Normal 5 2 6 3 2 3" xfId="12014" xr:uid="{CD0568DD-314F-4B4F-A530-FEA281038243}"/>
    <cellStyle name="Normal 5 2 6 3 2 4" xfId="20462" xr:uid="{D1F795D7-F2AD-4773-B945-2E957F44D0BA}"/>
    <cellStyle name="Normal 5 2 6 3 2 5" xfId="28909" xr:uid="{9B1D2F87-5C64-452B-A510-E009CA55C48B}"/>
    <cellStyle name="Normal 5 2 6 3 3" xfId="5637" xr:uid="{00000000-0005-0000-0000-000052190000}"/>
    <cellStyle name="Normal 5 2 6 3 3 2" xfId="14087" xr:uid="{E67E366E-AC5A-4342-8604-4D21CEB54F62}"/>
    <cellStyle name="Normal 5 2 6 3 3 3" xfId="22534" xr:uid="{E64767C1-F524-48E7-BD9C-A72457CAAA2D}"/>
    <cellStyle name="Normal 5 2 6 3 3 4" xfId="30981" xr:uid="{DA28EF7F-2325-4318-9293-7B84A5D62CB4}"/>
    <cellStyle name="Normal 5 2 6 3 4" xfId="9869" xr:uid="{70189792-EE77-4AE3-A0C2-1B90165DFF94}"/>
    <cellStyle name="Normal 5 2 6 3 5" xfId="18317" xr:uid="{6B5D8B7B-9F5B-47B0-87E9-978F5AB67561}"/>
    <cellStyle name="Normal 5 2 6 3 6" xfId="26764" xr:uid="{68A0F104-D7FD-4DEA-B2EB-1BCA7B6F2A95}"/>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3DB11FD9-5824-4477-B1BD-EE229479D56F}"/>
    <cellStyle name="Normal 5 2 6 4 2 2 3" xfId="25092" xr:uid="{441FC414-EF64-4466-9183-D5ECD8D86B37}"/>
    <cellStyle name="Normal 5 2 6 4 2 2 4" xfId="33539" xr:uid="{B272315D-E730-4328-806E-F407390C98AC}"/>
    <cellStyle name="Normal 5 2 6 4 2 3" xfId="12427" xr:uid="{DFFDCAD2-E038-4F7C-8281-7CFC9C0C2A18}"/>
    <cellStyle name="Normal 5 2 6 4 2 4" xfId="20875" xr:uid="{1B641921-F21E-4621-8D3B-AEB735A5CC79}"/>
    <cellStyle name="Normal 5 2 6 4 2 5" xfId="29322" xr:uid="{2A584575-42FC-429A-A4DC-E57FDF39FCC6}"/>
    <cellStyle name="Normal 5 2 6 4 3" xfId="6050" xr:uid="{00000000-0005-0000-0000-000056190000}"/>
    <cellStyle name="Normal 5 2 6 4 3 2" xfId="14500" xr:uid="{EB270363-B89A-448B-8B38-833E97D0C480}"/>
    <cellStyle name="Normal 5 2 6 4 3 3" xfId="22947" xr:uid="{FC1712C4-B98A-4167-83C0-FC0417719628}"/>
    <cellStyle name="Normal 5 2 6 4 3 4" xfId="31394" xr:uid="{022A5C90-3898-4A46-9650-91A1B9C3360D}"/>
    <cellStyle name="Normal 5 2 6 4 4" xfId="10282" xr:uid="{579692B2-27AB-4390-AEEF-F9BF224A5FC1}"/>
    <cellStyle name="Normal 5 2 6 4 5" xfId="18730" xr:uid="{3605BD31-F3B8-4914-BA05-6A5FD606AFD9}"/>
    <cellStyle name="Normal 5 2 6 4 6" xfId="27177" xr:uid="{F2B13494-6B8B-41A0-86F7-0CF71D0F6471}"/>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612A787E-D482-408A-9A4D-B16BB1A29820}"/>
    <cellStyle name="Normal 5 2 6 5 2 2 3" xfId="25505" xr:uid="{10D39E18-25FA-4D04-8180-4215086B088B}"/>
    <cellStyle name="Normal 5 2 6 5 2 2 4" xfId="33952" xr:uid="{0F5CA173-78DE-4179-9440-FE85DC257D8A}"/>
    <cellStyle name="Normal 5 2 6 5 2 3" xfId="12840" xr:uid="{BE41344C-A405-437D-B447-498B744F8F7F}"/>
    <cellStyle name="Normal 5 2 6 5 2 4" xfId="21288" xr:uid="{CA3C8567-713F-4867-BB5D-822CB74E2C08}"/>
    <cellStyle name="Normal 5 2 6 5 2 5" xfId="29735" xr:uid="{6A8DE3FE-A1AB-4307-A796-235C95491FAC}"/>
    <cellStyle name="Normal 5 2 6 5 3" xfId="6463" xr:uid="{00000000-0005-0000-0000-00005A190000}"/>
    <cellStyle name="Normal 5 2 6 5 3 2" xfId="14913" xr:uid="{DD8D38A6-71B5-4305-971D-D7DA755C11DC}"/>
    <cellStyle name="Normal 5 2 6 5 3 3" xfId="23360" xr:uid="{B93DFA27-9B77-4219-98FF-FB6DD9DF6ECB}"/>
    <cellStyle name="Normal 5 2 6 5 3 4" xfId="31807" xr:uid="{50C875FB-793E-44BE-ACD4-58F15285A7AC}"/>
    <cellStyle name="Normal 5 2 6 5 4" xfId="10695" xr:uid="{4CC0A838-206B-47CF-AA8E-5DB940E1DB3F}"/>
    <cellStyle name="Normal 5 2 6 5 5" xfId="19143" xr:uid="{245E7DF1-FEE6-4A0D-97D3-0C98D0DA25B9}"/>
    <cellStyle name="Normal 5 2 6 5 6" xfId="27590" xr:uid="{0C112B5F-1231-4879-8811-5246643FC0E2}"/>
    <cellStyle name="Normal 5 2 6 6" xfId="2593" xr:uid="{00000000-0005-0000-0000-00005B190000}"/>
    <cellStyle name="Normal 5 2 6 6 2" xfId="6876" xr:uid="{00000000-0005-0000-0000-00005C190000}"/>
    <cellStyle name="Normal 5 2 6 6 2 2" xfId="15326" xr:uid="{2A3CF132-1068-424F-90BE-51102A46C3AF}"/>
    <cellStyle name="Normal 5 2 6 6 2 3" xfId="23773" xr:uid="{1765140B-20F1-465D-9F92-F5897C049CBF}"/>
    <cellStyle name="Normal 5 2 6 6 2 4" xfId="32220" xr:uid="{FF5E49ED-487F-48C5-BC02-4C49B6413CC3}"/>
    <cellStyle name="Normal 5 2 6 6 3" xfId="11108" xr:uid="{F3432696-AC2A-4B91-AD1F-4B3AB8B5543E}"/>
    <cellStyle name="Normal 5 2 6 6 4" xfId="19556" xr:uid="{588496CB-4C14-4A40-BABC-6314612F11B9}"/>
    <cellStyle name="Normal 5 2 6 6 5" xfId="28003" xr:uid="{CB3553C2-ECE8-49CE-908B-10C69F5A2FB7}"/>
    <cellStyle name="Normal 5 2 6 7" xfId="4811" xr:uid="{00000000-0005-0000-0000-00005D190000}"/>
    <cellStyle name="Normal 5 2 6 7 2" xfId="13261" xr:uid="{3C05F86E-B864-4E4D-AE1B-7890DE436CAA}"/>
    <cellStyle name="Normal 5 2 6 7 3" xfId="21708" xr:uid="{4F78E7D1-A0BE-48BD-87EB-21276959ED50}"/>
    <cellStyle name="Normal 5 2 6 7 4" xfId="30155" xr:uid="{B4266334-0260-4C47-84DF-5911CC9F075B}"/>
    <cellStyle name="Normal 5 2 6 8" xfId="9043" xr:uid="{B7480618-BDE0-4908-A08F-090E448D336F}"/>
    <cellStyle name="Normal 5 2 6 9" xfId="17491" xr:uid="{4E78EBCE-8502-4DD9-8229-86E2F83885C0}"/>
    <cellStyle name="Normal 5 2 7" xfId="881" xr:uid="{00000000-0005-0000-0000-00005E190000}"/>
    <cellStyle name="Normal 5 2 7 2" xfId="3116" xr:uid="{00000000-0005-0000-0000-00005F190000}"/>
    <cellStyle name="Normal 5 2 7 2 2" xfId="7338" xr:uid="{00000000-0005-0000-0000-000060190000}"/>
    <cellStyle name="Normal 5 2 7 2 2 2" xfId="15788" xr:uid="{2DAE31C4-3636-43B0-B8C3-0E98752C97D7}"/>
    <cellStyle name="Normal 5 2 7 2 2 3" xfId="24235" xr:uid="{7C1E2C0E-46D8-4FBE-B37F-0983B3E83CFC}"/>
    <cellStyle name="Normal 5 2 7 2 2 4" xfId="32682" xr:uid="{FB7C4D0A-DCFE-43F0-8244-6C53ED610C2B}"/>
    <cellStyle name="Normal 5 2 7 2 3" xfId="11570" xr:uid="{461806A8-5AB8-4172-AEFC-0D42044BE638}"/>
    <cellStyle name="Normal 5 2 7 2 4" xfId="20018" xr:uid="{131B292B-5354-49A0-8A84-E8D2554A3C70}"/>
    <cellStyle name="Normal 5 2 7 2 5" xfId="28465" xr:uid="{188DF00B-BC12-4926-B980-789051AC0254}"/>
    <cellStyle name="Normal 5 2 7 3" xfId="5193" xr:uid="{00000000-0005-0000-0000-000061190000}"/>
    <cellStyle name="Normal 5 2 7 3 2" xfId="13643" xr:uid="{04491D21-6427-4EB8-BB19-50E33471A548}"/>
    <cellStyle name="Normal 5 2 7 3 3" xfId="22090" xr:uid="{7B0968A6-0AB6-4624-AF28-399C3A385A8D}"/>
    <cellStyle name="Normal 5 2 7 3 4" xfId="30537" xr:uid="{5B7D0B8B-2CA9-4B97-A0A4-C13DE7C1F941}"/>
    <cellStyle name="Normal 5 2 7 4" xfId="9425" xr:uid="{9D3E85D1-A808-40A9-84E7-95B792EABAE3}"/>
    <cellStyle name="Normal 5 2 7 5" xfId="17873" xr:uid="{343C906E-6FA6-468B-B11B-ED0DBEED270C}"/>
    <cellStyle name="Normal 5 2 7 6" xfId="26320" xr:uid="{69D9C36F-2B52-428F-8E9C-E4271171187F}"/>
    <cellStyle name="Normal 5 2 8" xfId="1299" xr:uid="{00000000-0005-0000-0000-000062190000}"/>
    <cellStyle name="Normal 5 2 8 2" xfId="3529" xr:uid="{00000000-0005-0000-0000-000063190000}"/>
    <cellStyle name="Normal 5 2 8 2 2" xfId="7751" xr:uid="{00000000-0005-0000-0000-000064190000}"/>
    <cellStyle name="Normal 5 2 8 2 2 2" xfId="16201" xr:uid="{BE9CD06F-D499-493D-9D50-7FBD3EBE46CE}"/>
    <cellStyle name="Normal 5 2 8 2 2 3" xfId="24648" xr:uid="{257F5F33-9260-4A2A-9C57-38C164C51294}"/>
    <cellStyle name="Normal 5 2 8 2 2 4" xfId="33095" xr:uid="{5211F7C5-E8A6-4FB5-8F68-AFA687BD4E6B}"/>
    <cellStyle name="Normal 5 2 8 2 3" xfId="11983" xr:uid="{31DF4005-FBCF-455B-BB07-747193455829}"/>
    <cellStyle name="Normal 5 2 8 2 4" xfId="20431" xr:uid="{9DB05094-E454-4824-8C54-4C9E0E310484}"/>
    <cellStyle name="Normal 5 2 8 2 5" xfId="28878" xr:uid="{564FE82B-195D-4D89-B58D-0D81D16D20CB}"/>
    <cellStyle name="Normal 5 2 8 3" xfId="5606" xr:uid="{00000000-0005-0000-0000-000065190000}"/>
    <cellStyle name="Normal 5 2 8 3 2" xfId="14056" xr:uid="{80A3C8AD-A6B0-453C-9D51-36C9F6F79576}"/>
    <cellStyle name="Normal 5 2 8 3 3" xfId="22503" xr:uid="{A76B2606-A301-44C5-8C7B-A8A674C9A706}"/>
    <cellStyle name="Normal 5 2 8 3 4" xfId="30950" xr:uid="{656A4F2D-7647-4F73-A3CF-93C66C1539A0}"/>
    <cellStyle name="Normal 5 2 8 4" xfId="9838" xr:uid="{A671C768-E71F-4CFA-905D-A2DF37C67172}"/>
    <cellStyle name="Normal 5 2 8 5" xfId="18286" xr:uid="{6E989C53-478F-46E5-817A-FEA7F93D0F91}"/>
    <cellStyle name="Normal 5 2 8 6" xfId="26733" xr:uid="{E40E7BB6-692A-4EAD-B696-96E9F1ADD711}"/>
    <cellStyle name="Normal 5 2 9" xfId="1712" xr:uid="{00000000-0005-0000-0000-000066190000}"/>
    <cellStyle name="Normal 5 2 9 2" xfId="3942" xr:uid="{00000000-0005-0000-0000-000067190000}"/>
    <cellStyle name="Normal 5 2 9 2 2" xfId="8164" xr:uid="{00000000-0005-0000-0000-000068190000}"/>
    <cellStyle name="Normal 5 2 9 2 2 2" xfId="16614" xr:uid="{0EDC28A5-08D7-4817-96EC-3D11EBF7ED2E}"/>
    <cellStyle name="Normal 5 2 9 2 2 3" xfId="25061" xr:uid="{E7F669DC-B414-4693-B248-12DB48B3A9F9}"/>
    <cellStyle name="Normal 5 2 9 2 2 4" xfId="33508" xr:uid="{00567B13-7BC3-4D96-A2C1-B05276524895}"/>
    <cellStyle name="Normal 5 2 9 2 3" xfId="12396" xr:uid="{1035F3D7-0351-4098-80B7-5B84C5AA41FA}"/>
    <cellStyle name="Normal 5 2 9 2 4" xfId="20844" xr:uid="{657D51B5-C26C-464E-AE49-268353834B73}"/>
    <cellStyle name="Normal 5 2 9 2 5" xfId="29291" xr:uid="{D9F02485-0D3E-40CE-A0F8-49E98E98A0F9}"/>
    <cellStyle name="Normal 5 2 9 3" xfId="6019" xr:uid="{00000000-0005-0000-0000-000069190000}"/>
    <cellStyle name="Normal 5 2 9 3 2" xfId="14469" xr:uid="{23787B2E-B0F2-4917-9079-59DB07606061}"/>
    <cellStyle name="Normal 5 2 9 3 3" xfId="22916" xr:uid="{CE5F131E-D979-4119-8340-FAFAC973057B}"/>
    <cellStyle name="Normal 5 2 9 3 4" xfId="31363" xr:uid="{1697FBC3-19C0-4157-8D2B-B61B8EB16213}"/>
    <cellStyle name="Normal 5 2 9 4" xfId="10251" xr:uid="{C93A9BAB-7210-4EF6-8149-D9B5F514786C}"/>
    <cellStyle name="Normal 5 2 9 5" xfId="18699" xr:uid="{AB78185A-40B1-494D-840D-6543DD192CCF}"/>
    <cellStyle name="Normal 5 2 9 6" xfId="27146" xr:uid="{6BF802E0-7142-4328-8902-BFB6C63B5CD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308ABDFE-1D00-45EF-9446-EF5E7F37E69C}"/>
    <cellStyle name="Normal 5 3 10 2 2 3" xfId="25506" xr:uid="{E9501B91-A75D-4B49-A498-BB7DC8575C48}"/>
    <cellStyle name="Normal 5 3 10 2 2 4" xfId="33953" xr:uid="{B959CF80-D3B9-4B1C-86D1-BC82398DEBD2}"/>
    <cellStyle name="Normal 5 3 10 2 3" xfId="12841" xr:uid="{1F352F6E-9E9A-410D-BB93-09A58E5DBF0B}"/>
    <cellStyle name="Normal 5 3 10 2 4" xfId="21289" xr:uid="{9D225A09-8DE2-4E4C-8EC1-93D6B36166F1}"/>
    <cellStyle name="Normal 5 3 10 2 5" xfId="29736" xr:uid="{14565513-E4DD-4E41-83E4-CA305A5BCD1A}"/>
    <cellStyle name="Normal 5 3 10 3" xfId="6464" xr:uid="{00000000-0005-0000-0000-00006E190000}"/>
    <cellStyle name="Normal 5 3 10 3 2" xfId="14914" xr:uid="{97FFAC32-8B33-4D06-8957-8A9DD2430E32}"/>
    <cellStyle name="Normal 5 3 10 3 3" xfId="23361" xr:uid="{2C8C195A-692B-409D-810B-5CF33379F3F9}"/>
    <cellStyle name="Normal 5 3 10 3 4" xfId="31808" xr:uid="{95E6E5CA-FA39-426A-BD29-1A80B4009973}"/>
    <cellStyle name="Normal 5 3 10 4" xfId="10696" xr:uid="{A7E0C1D6-3D78-4C72-A4D1-852E2A255F01}"/>
    <cellStyle name="Normal 5 3 10 5" xfId="19144" xr:uid="{5041A601-A182-4EB5-A2CD-E93CBD1FF928}"/>
    <cellStyle name="Normal 5 3 10 6" xfId="27591" xr:uid="{1502DF85-63E9-443C-B6DC-0FF6AA27A4F5}"/>
    <cellStyle name="Normal 5 3 11" xfId="2594" xr:uid="{00000000-0005-0000-0000-00006F190000}"/>
    <cellStyle name="Normal 5 3 11 2" xfId="6877" xr:uid="{00000000-0005-0000-0000-000070190000}"/>
    <cellStyle name="Normal 5 3 11 2 2" xfId="15327" xr:uid="{F4E1842D-2630-4F87-B460-BDC4D4CE60FA}"/>
    <cellStyle name="Normal 5 3 11 2 3" xfId="23774" xr:uid="{0FB69C05-5228-4781-BBF4-0017BBA6BE1B}"/>
    <cellStyle name="Normal 5 3 11 2 4" xfId="32221" xr:uid="{AED01D26-0629-4173-9BB8-75B28F42B9FB}"/>
    <cellStyle name="Normal 5 3 11 3" xfId="11109" xr:uid="{1AB6D9BB-BF89-448E-A048-CF643061DC07}"/>
    <cellStyle name="Normal 5 3 11 4" xfId="19557" xr:uid="{373301F9-4CE1-4287-B2EE-703483EDF5EB}"/>
    <cellStyle name="Normal 5 3 11 5" xfId="28004" xr:uid="{1325224C-FB6C-4FCB-9F7E-CFA24BAAF92F}"/>
    <cellStyle name="Normal 5 3 12" xfId="4812" xr:uid="{00000000-0005-0000-0000-000071190000}"/>
    <cellStyle name="Normal 5 3 12 2" xfId="13262" xr:uid="{E90F4358-58F7-44C2-BE71-EA2613534E80}"/>
    <cellStyle name="Normal 5 3 12 3" xfId="21709" xr:uid="{9174A0B7-FF42-4A24-93CB-442F16EEAFAA}"/>
    <cellStyle name="Normal 5 3 12 4" xfId="30156" xr:uid="{6A50442A-9937-40F6-90E7-5150ED6AA83C}"/>
    <cellStyle name="Normal 5 3 13" xfId="9044" xr:uid="{FAC3E101-19AB-4E45-8AD0-3CC489B6F75D}"/>
    <cellStyle name="Normal 5 3 14" xfId="17492" xr:uid="{6312F4A9-9776-41EB-A153-26E5C5859833}"/>
    <cellStyle name="Normal 5 3 15" xfId="25939" xr:uid="{955D169B-F6E4-417F-89A6-7D323EDD8935}"/>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FF2DEE00-7F6B-486E-A600-1F365160085F}"/>
    <cellStyle name="Normal 5 3 3 10 3" xfId="21710" xr:uid="{38C628DE-5500-4838-A621-F23DDFE5B0C0}"/>
    <cellStyle name="Normal 5 3 3 10 4" xfId="30157" xr:uid="{0C4FB4AD-DD77-491A-A67F-AD419B818524}"/>
    <cellStyle name="Normal 5 3 3 11" xfId="9045" xr:uid="{E7D019AB-3D75-4799-8D96-4ADA8A6517F7}"/>
    <cellStyle name="Normal 5 3 3 12" xfId="17493" xr:uid="{C156150E-910F-4809-BE33-57B7FC25E706}"/>
    <cellStyle name="Normal 5 3 3 13" xfId="25940" xr:uid="{C93BD27D-3756-468D-B76A-98B48CFADBEE}"/>
    <cellStyle name="Normal 5 3 3 2" xfId="442" xr:uid="{00000000-0005-0000-0000-000076190000}"/>
    <cellStyle name="Normal 5 3 3 2 10" xfId="9046" xr:uid="{E5D6309C-45DA-4E6D-A5AB-02FD04990338}"/>
    <cellStyle name="Normal 5 3 3 2 11" xfId="17494" xr:uid="{6F87BBFD-291E-4112-90E2-F04BB309F54D}"/>
    <cellStyle name="Normal 5 3 3 2 12" xfId="25941" xr:uid="{A28C8CD7-F183-47E3-9977-4F11CE390AB9}"/>
    <cellStyle name="Normal 5 3 3 2 2" xfId="443" xr:uid="{00000000-0005-0000-0000-000077190000}"/>
    <cellStyle name="Normal 5 3 3 2 2 10" xfId="17495" xr:uid="{CE36C21A-37D4-4F90-87F4-6BC15C071112}"/>
    <cellStyle name="Normal 5 3 3 2 2 11" xfId="25942" xr:uid="{27989F33-77AC-4B42-942E-9980AEA783F0}"/>
    <cellStyle name="Normal 5 3 3 2 2 2" xfId="444" xr:uid="{00000000-0005-0000-0000-000078190000}"/>
    <cellStyle name="Normal 5 3 3 2 2 2 10" xfId="25943" xr:uid="{EE5C5049-626E-4896-A30B-ACF1E44FCD89}"/>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2AB8B8D3-E410-44F0-8125-6B065D0DFBB2}"/>
    <cellStyle name="Normal 5 3 3 2 2 2 2 2 2 3" xfId="24271" xr:uid="{197D8D3D-33D7-43F0-8FDE-AE2409B96D9D}"/>
    <cellStyle name="Normal 5 3 3 2 2 2 2 2 2 4" xfId="32718" xr:uid="{C66AECF9-5F9F-483B-A4A0-8DDB30816355}"/>
    <cellStyle name="Normal 5 3 3 2 2 2 2 2 3" xfId="11606" xr:uid="{869A63DF-942E-4DBD-8A9F-B809BCBC78E6}"/>
    <cellStyle name="Normal 5 3 3 2 2 2 2 2 4" xfId="20054" xr:uid="{DA1A3F1E-AB35-4CC6-B887-E43A731DC00F}"/>
    <cellStyle name="Normal 5 3 3 2 2 2 2 2 5" xfId="28501" xr:uid="{939FA5A3-F437-4E5B-864C-7FEEAB231E86}"/>
    <cellStyle name="Normal 5 3 3 2 2 2 2 3" xfId="5229" xr:uid="{00000000-0005-0000-0000-00007C190000}"/>
    <cellStyle name="Normal 5 3 3 2 2 2 2 3 2" xfId="13679" xr:uid="{74B2FA81-A4C5-41E7-9AB8-8B44FFDE4BED}"/>
    <cellStyle name="Normal 5 3 3 2 2 2 2 3 3" xfId="22126" xr:uid="{CC9B59BE-997C-4BA2-8537-0AB347765F2F}"/>
    <cellStyle name="Normal 5 3 3 2 2 2 2 3 4" xfId="30573" xr:uid="{1B31E9A5-777D-439B-9147-D9BE11D13186}"/>
    <cellStyle name="Normal 5 3 3 2 2 2 2 4" xfId="9461" xr:uid="{7DA91A66-EA49-41DB-A14A-40241DCCB24D}"/>
    <cellStyle name="Normal 5 3 3 2 2 2 2 5" xfId="17909" xr:uid="{3BE0E2A9-6676-404B-9C56-225D691239A6}"/>
    <cellStyle name="Normal 5 3 3 2 2 2 2 6" xfId="26356" xr:uid="{7B34DD4A-C8D6-4AC9-9A81-F735983102C7}"/>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916D3D83-AD06-44D2-BC38-AA5588D46FF0}"/>
    <cellStyle name="Normal 5 3 3 2 2 2 3 2 2 3" xfId="24684" xr:uid="{B8326B3D-0C75-4552-B4B3-ECCF089E21E9}"/>
    <cellStyle name="Normal 5 3 3 2 2 2 3 2 2 4" xfId="33131" xr:uid="{C69D1AF3-2102-432C-9C8F-FEE5C96FEA8C}"/>
    <cellStyle name="Normal 5 3 3 2 2 2 3 2 3" xfId="12019" xr:uid="{9A7FE72E-3C5C-48C5-A619-4308D4F7E5EC}"/>
    <cellStyle name="Normal 5 3 3 2 2 2 3 2 4" xfId="20467" xr:uid="{16301DFA-0A44-4513-9C11-199C39223011}"/>
    <cellStyle name="Normal 5 3 3 2 2 2 3 2 5" xfId="28914" xr:uid="{F76BF864-063A-4EDB-B273-BB109A1E732E}"/>
    <cellStyle name="Normal 5 3 3 2 2 2 3 3" xfId="5642" xr:uid="{00000000-0005-0000-0000-000080190000}"/>
    <cellStyle name="Normal 5 3 3 2 2 2 3 3 2" xfId="14092" xr:uid="{4F805E5F-957B-4069-9025-464A7751458A}"/>
    <cellStyle name="Normal 5 3 3 2 2 2 3 3 3" xfId="22539" xr:uid="{0FF6BEE0-B949-4F31-A1C2-14F7AD35C879}"/>
    <cellStyle name="Normal 5 3 3 2 2 2 3 3 4" xfId="30986" xr:uid="{1000D357-1047-4FF2-845B-A9D97461966F}"/>
    <cellStyle name="Normal 5 3 3 2 2 2 3 4" xfId="9874" xr:uid="{499D320E-CB90-4DD0-BC7B-FD1E300E23E7}"/>
    <cellStyle name="Normal 5 3 3 2 2 2 3 5" xfId="18322" xr:uid="{C0E822EC-A1C0-440A-B247-2698C2A6D874}"/>
    <cellStyle name="Normal 5 3 3 2 2 2 3 6" xfId="26769" xr:uid="{DD081B2B-3C37-4166-A77B-1C8B787E7DC5}"/>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BAD464D9-A9C2-4DDE-B997-F1262BF73985}"/>
    <cellStyle name="Normal 5 3 3 2 2 2 4 2 2 3" xfId="25097" xr:uid="{23999AFC-1E2E-44B6-B8D5-655A37FE086B}"/>
    <cellStyle name="Normal 5 3 3 2 2 2 4 2 2 4" xfId="33544" xr:uid="{7FC2477F-A490-4CCE-8CDF-E9FB1961E838}"/>
    <cellStyle name="Normal 5 3 3 2 2 2 4 2 3" xfId="12432" xr:uid="{0B86FD2E-EC95-4F39-B4B0-36B826495689}"/>
    <cellStyle name="Normal 5 3 3 2 2 2 4 2 4" xfId="20880" xr:uid="{53D11633-E770-4C80-8DC0-7EA72B2CF271}"/>
    <cellStyle name="Normal 5 3 3 2 2 2 4 2 5" xfId="29327" xr:uid="{63645C7A-4DA7-4056-B780-BBE420B583AF}"/>
    <cellStyle name="Normal 5 3 3 2 2 2 4 3" xfId="6055" xr:uid="{00000000-0005-0000-0000-000084190000}"/>
    <cellStyle name="Normal 5 3 3 2 2 2 4 3 2" xfId="14505" xr:uid="{0911283A-B596-4773-B13E-967DB5EBF44B}"/>
    <cellStyle name="Normal 5 3 3 2 2 2 4 3 3" xfId="22952" xr:uid="{46708639-C156-446A-8F70-F42A416F27E2}"/>
    <cellStyle name="Normal 5 3 3 2 2 2 4 3 4" xfId="31399" xr:uid="{2934313B-D9A6-4B72-84D3-E84C8FF3058F}"/>
    <cellStyle name="Normal 5 3 3 2 2 2 4 4" xfId="10287" xr:uid="{CF21BAE1-E7B5-4CAC-83D7-3F05C863C191}"/>
    <cellStyle name="Normal 5 3 3 2 2 2 4 5" xfId="18735" xr:uid="{1CD18C88-63EC-4F64-A125-E4D862AB0225}"/>
    <cellStyle name="Normal 5 3 3 2 2 2 4 6" xfId="27182" xr:uid="{2876EC2D-5A9D-4368-A7EE-6C3164325C5E}"/>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7E9D1B3E-5251-4905-B9EB-624989AC63D6}"/>
    <cellStyle name="Normal 5 3 3 2 2 2 5 2 2 3" xfId="25510" xr:uid="{CA61D16F-D50B-4B9F-AA74-D8DC2AD1D15F}"/>
    <cellStyle name="Normal 5 3 3 2 2 2 5 2 2 4" xfId="33957" xr:uid="{CEAE9753-AFF1-4B51-BBED-B0704AFE8D28}"/>
    <cellStyle name="Normal 5 3 3 2 2 2 5 2 3" xfId="12845" xr:uid="{AE969788-81AE-4E2D-9738-42C8BF123A54}"/>
    <cellStyle name="Normal 5 3 3 2 2 2 5 2 4" xfId="21293" xr:uid="{934EC23F-A2BA-4C42-8045-213F2D1C74D9}"/>
    <cellStyle name="Normal 5 3 3 2 2 2 5 2 5" xfId="29740" xr:uid="{ABF75AD2-30A9-4FCA-AEFF-5C3F17B609B2}"/>
    <cellStyle name="Normal 5 3 3 2 2 2 5 3" xfId="6468" xr:uid="{00000000-0005-0000-0000-000088190000}"/>
    <cellStyle name="Normal 5 3 3 2 2 2 5 3 2" xfId="14918" xr:uid="{4C1E4B61-77A3-4437-A57A-DF0C776F7306}"/>
    <cellStyle name="Normal 5 3 3 2 2 2 5 3 3" xfId="23365" xr:uid="{F8DA445B-DAF7-4F78-A4FB-48AFDAB70201}"/>
    <cellStyle name="Normal 5 3 3 2 2 2 5 3 4" xfId="31812" xr:uid="{4924588C-7177-4C4A-963C-C97652B3450E}"/>
    <cellStyle name="Normal 5 3 3 2 2 2 5 4" xfId="10700" xr:uid="{1CB95F3F-D393-4149-AB24-8499E340CBD0}"/>
    <cellStyle name="Normal 5 3 3 2 2 2 5 5" xfId="19148" xr:uid="{5B8F0295-9021-451F-8DA8-ADD2CDA79B50}"/>
    <cellStyle name="Normal 5 3 3 2 2 2 5 6" xfId="27595" xr:uid="{D152A7C0-A4F9-4694-848C-5239AC883D65}"/>
    <cellStyle name="Normal 5 3 3 2 2 2 6" xfId="2598" xr:uid="{00000000-0005-0000-0000-000089190000}"/>
    <cellStyle name="Normal 5 3 3 2 2 2 6 2" xfId="6881" xr:uid="{00000000-0005-0000-0000-00008A190000}"/>
    <cellStyle name="Normal 5 3 3 2 2 2 6 2 2" xfId="15331" xr:uid="{A65CD5E3-7A95-4DD4-A0D0-E10E1F77F600}"/>
    <cellStyle name="Normal 5 3 3 2 2 2 6 2 3" xfId="23778" xr:uid="{FA76F3C2-3253-440E-91EE-E7D5B3D2175F}"/>
    <cellStyle name="Normal 5 3 3 2 2 2 6 2 4" xfId="32225" xr:uid="{92CB3A03-A26E-4C25-AB68-0DF78DF0719A}"/>
    <cellStyle name="Normal 5 3 3 2 2 2 6 3" xfId="11113" xr:uid="{1409DEB0-95F2-472F-A814-48941736541D}"/>
    <cellStyle name="Normal 5 3 3 2 2 2 6 4" xfId="19561" xr:uid="{A66D5B0D-63BE-4A19-A973-2EDB3D6EC0F1}"/>
    <cellStyle name="Normal 5 3 3 2 2 2 6 5" xfId="28008" xr:uid="{DB5D1481-5795-4287-A7B6-AC83D9A72672}"/>
    <cellStyle name="Normal 5 3 3 2 2 2 7" xfId="4816" xr:uid="{00000000-0005-0000-0000-00008B190000}"/>
    <cellStyle name="Normal 5 3 3 2 2 2 7 2" xfId="13266" xr:uid="{25AA7990-DFA8-4C44-99D2-BCC0EBBE86FB}"/>
    <cellStyle name="Normal 5 3 3 2 2 2 7 3" xfId="21713" xr:uid="{48D4DC40-8358-4F63-A05F-9903C6016DD6}"/>
    <cellStyle name="Normal 5 3 3 2 2 2 7 4" xfId="30160" xr:uid="{A1648AB9-9580-478D-A1FB-AE3558FC4F13}"/>
    <cellStyle name="Normal 5 3 3 2 2 2 8" xfId="9048" xr:uid="{25876245-DE83-4F51-AFCC-74D0F0B283F3}"/>
    <cellStyle name="Normal 5 3 3 2 2 2 9" xfId="17496" xr:uid="{9DCD1467-233C-4E84-B0D2-9905F5C17116}"/>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5C5DDB3A-72B9-4293-A131-8C147042B8B7}"/>
    <cellStyle name="Normal 5 3 3 2 2 3 2 2 3" xfId="24270" xr:uid="{0A0AD02F-6B75-4325-B6ED-6C8437D2F4BB}"/>
    <cellStyle name="Normal 5 3 3 2 2 3 2 2 4" xfId="32717" xr:uid="{E7B5E71B-0B6B-4D9E-AAA7-ECDAA51982A9}"/>
    <cellStyle name="Normal 5 3 3 2 2 3 2 3" xfId="11605" xr:uid="{09FD08EC-26DC-415B-A456-8C56ABA2C1E0}"/>
    <cellStyle name="Normal 5 3 3 2 2 3 2 4" xfId="20053" xr:uid="{96FA7F1A-F57C-4208-B8D6-4661793156F1}"/>
    <cellStyle name="Normal 5 3 3 2 2 3 2 5" xfId="28500" xr:uid="{3550A60D-EAFE-44EA-9262-95A762F5B958}"/>
    <cellStyle name="Normal 5 3 3 2 2 3 3" xfId="5228" xr:uid="{00000000-0005-0000-0000-00008F190000}"/>
    <cellStyle name="Normal 5 3 3 2 2 3 3 2" xfId="13678" xr:uid="{2FD038BE-290B-47F0-9A1F-B3127DBB86F5}"/>
    <cellStyle name="Normal 5 3 3 2 2 3 3 3" xfId="22125" xr:uid="{06D561E6-EB62-47D6-A885-0D4B8CBA4006}"/>
    <cellStyle name="Normal 5 3 3 2 2 3 3 4" xfId="30572" xr:uid="{EA4DBA99-F4EA-4A0B-95DB-DA81606BEABA}"/>
    <cellStyle name="Normal 5 3 3 2 2 3 4" xfId="9460" xr:uid="{25D28696-AEDD-4418-9426-BCFA38C3C1F7}"/>
    <cellStyle name="Normal 5 3 3 2 2 3 5" xfId="17908" xr:uid="{2652BFD6-6F15-42B2-B4B8-FC438B5A192C}"/>
    <cellStyle name="Normal 5 3 3 2 2 3 6" xfId="26355" xr:uid="{8EAC0974-FDAF-4671-989A-C4C45E97685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573994E1-DD08-4E5A-93A3-D206DCB3070B}"/>
    <cellStyle name="Normal 5 3 3 2 2 4 2 2 3" xfId="24683" xr:uid="{974103F6-39E9-477E-B2D2-BA054B2C4E0A}"/>
    <cellStyle name="Normal 5 3 3 2 2 4 2 2 4" xfId="33130" xr:uid="{F86358C2-4A56-4A2C-B114-BD79B15A17AB}"/>
    <cellStyle name="Normal 5 3 3 2 2 4 2 3" xfId="12018" xr:uid="{F0A48C8A-89EE-4063-A245-3D234C57171B}"/>
    <cellStyle name="Normal 5 3 3 2 2 4 2 4" xfId="20466" xr:uid="{6EEB4763-D3EA-460A-A3EC-FBF3DE5EFD76}"/>
    <cellStyle name="Normal 5 3 3 2 2 4 2 5" xfId="28913" xr:uid="{2687AEF1-78E1-47B4-A5A4-4242217D186B}"/>
    <cellStyle name="Normal 5 3 3 2 2 4 3" xfId="5641" xr:uid="{00000000-0005-0000-0000-000093190000}"/>
    <cellStyle name="Normal 5 3 3 2 2 4 3 2" xfId="14091" xr:uid="{59BE8818-C920-4C1B-B80F-997EC35877CF}"/>
    <cellStyle name="Normal 5 3 3 2 2 4 3 3" xfId="22538" xr:uid="{D8CE2059-6E12-48DE-9AB7-8AC6CEAC3650}"/>
    <cellStyle name="Normal 5 3 3 2 2 4 3 4" xfId="30985" xr:uid="{4AEEE6A2-07CF-4EAB-BC31-5C631DD5B65A}"/>
    <cellStyle name="Normal 5 3 3 2 2 4 4" xfId="9873" xr:uid="{5E34A8B1-F47F-44E0-9D5A-F0888B9915A8}"/>
    <cellStyle name="Normal 5 3 3 2 2 4 5" xfId="18321" xr:uid="{FD442E6E-13A4-46C8-8D6A-EE025DF03034}"/>
    <cellStyle name="Normal 5 3 3 2 2 4 6" xfId="26768" xr:uid="{5A2AA517-FA1B-4784-9F6B-9DC62AF2E5EE}"/>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05EB00A1-6230-4B30-A809-29328D7A345A}"/>
    <cellStyle name="Normal 5 3 3 2 2 5 2 2 3" xfId="25096" xr:uid="{F41C9B6D-A289-4949-97FE-437C3C1E4290}"/>
    <cellStyle name="Normal 5 3 3 2 2 5 2 2 4" xfId="33543" xr:uid="{343E156D-7481-4539-8939-4860BABD4D9C}"/>
    <cellStyle name="Normal 5 3 3 2 2 5 2 3" xfId="12431" xr:uid="{11FFD58F-23F0-40C6-A021-948CB8B6204B}"/>
    <cellStyle name="Normal 5 3 3 2 2 5 2 4" xfId="20879" xr:uid="{4DC8DAA5-32D0-4A37-98A6-862ACD2654EA}"/>
    <cellStyle name="Normal 5 3 3 2 2 5 2 5" xfId="29326" xr:uid="{3FBDDB43-6F58-40AD-BF76-877E4B9F6D6D}"/>
    <cellStyle name="Normal 5 3 3 2 2 5 3" xfId="6054" xr:uid="{00000000-0005-0000-0000-000097190000}"/>
    <cellStyle name="Normal 5 3 3 2 2 5 3 2" xfId="14504" xr:uid="{D6374FE9-29A0-4F4D-866B-8604DFBF1231}"/>
    <cellStyle name="Normal 5 3 3 2 2 5 3 3" xfId="22951" xr:uid="{DAE9EC19-13C4-4F83-8173-DB30C77ADFEA}"/>
    <cellStyle name="Normal 5 3 3 2 2 5 3 4" xfId="31398" xr:uid="{BE26013F-5C81-487D-B202-B6F2E3F71D0B}"/>
    <cellStyle name="Normal 5 3 3 2 2 5 4" xfId="10286" xr:uid="{1A92AEB6-61AE-42E9-B40C-A3B4AA5C8F66}"/>
    <cellStyle name="Normal 5 3 3 2 2 5 5" xfId="18734" xr:uid="{5D5F7702-1C59-40C2-958E-C5644EF05FC5}"/>
    <cellStyle name="Normal 5 3 3 2 2 5 6" xfId="27181" xr:uid="{7383E692-36B1-40A0-8060-391CA98031FC}"/>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3C9E30FC-0430-4406-818F-E9317A4B42AA}"/>
    <cellStyle name="Normal 5 3 3 2 2 6 2 2 3" xfId="25509" xr:uid="{8500EC7E-5A4D-4268-AC57-3FE772D9EC99}"/>
    <cellStyle name="Normal 5 3 3 2 2 6 2 2 4" xfId="33956" xr:uid="{8924C2E1-4A54-4FFE-A2BB-0DF12FFFF81E}"/>
    <cellStyle name="Normal 5 3 3 2 2 6 2 3" xfId="12844" xr:uid="{659FA4AA-806C-417F-A160-5DD383860B72}"/>
    <cellStyle name="Normal 5 3 3 2 2 6 2 4" xfId="21292" xr:uid="{3F77F78D-750E-42B5-B7D0-D79848611909}"/>
    <cellStyle name="Normal 5 3 3 2 2 6 2 5" xfId="29739" xr:uid="{74D70B51-F895-4FB7-8906-3883BBFCD573}"/>
    <cellStyle name="Normal 5 3 3 2 2 6 3" xfId="6467" xr:uid="{00000000-0005-0000-0000-00009B190000}"/>
    <cellStyle name="Normal 5 3 3 2 2 6 3 2" xfId="14917" xr:uid="{C487A0E9-5CCE-47A2-8628-E82F5C172ED6}"/>
    <cellStyle name="Normal 5 3 3 2 2 6 3 3" xfId="23364" xr:uid="{F7716EAB-53F9-493C-BDA1-39B3DA1AF2A5}"/>
    <cellStyle name="Normal 5 3 3 2 2 6 3 4" xfId="31811" xr:uid="{B36E1DD0-BE98-464F-968D-AAB4380867CA}"/>
    <cellStyle name="Normal 5 3 3 2 2 6 4" xfId="10699" xr:uid="{773F081E-239E-42CD-B6CE-2240ED6C883D}"/>
    <cellStyle name="Normal 5 3 3 2 2 6 5" xfId="19147" xr:uid="{9E4FDA6F-FBFE-4367-8B5F-963909CF1CB7}"/>
    <cellStyle name="Normal 5 3 3 2 2 6 6" xfId="27594" xr:uid="{B490E0A2-BE38-4C52-A392-FA83849367C6}"/>
    <cellStyle name="Normal 5 3 3 2 2 7" xfId="2597" xr:uid="{00000000-0005-0000-0000-00009C190000}"/>
    <cellStyle name="Normal 5 3 3 2 2 7 2" xfId="6880" xr:uid="{00000000-0005-0000-0000-00009D190000}"/>
    <cellStyle name="Normal 5 3 3 2 2 7 2 2" xfId="15330" xr:uid="{9E769F50-6CF1-43F0-B54F-D2F7D11D9F17}"/>
    <cellStyle name="Normal 5 3 3 2 2 7 2 3" xfId="23777" xr:uid="{EE55DF32-D67A-4BC2-BC72-7063249D981B}"/>
    <cellStyle name="Normal 5 3 3 2 2 7 2 4" xfId="32224" xr:uid="{D66C1BEE-5306-4978-A99A-DE877452CEB3}"/>
    <cellStyle name="Normal 5 3 3 2 2 7 3" xfId="11112" xr:uid="{094FF27A-AA15-4FFC-B67C-8F0156B0C7EF}"/>
    <cellStyle name="Normal 5 3 3 2 2 7 4" xfId="19560" xr:uid="{F8850A49-33CC-416D-A3CA-11D5A45A3FD7}"/>
    <cellStyle name="Normal 5 3 3 2 2 7 5" xfId="28007" xr:uid="{9EEB788D-5A70-4F09-B79C-268ACC719238}"/>
    <cellStyle name="Normal 5 3 3 2 2 8" xfId="4815" xr:uid="{00000000-0005-0000-0000-00009E190000}"/>
    <cellStyle name="Normal 5 3 3 2 2 8 2" xfId="13265" xr:uid="{8DC6CB16-675A-45B3-B321-4B81B052E23C}"/>
    <cellStyle name="Normal 5 3 3 2 2 8 3" xfId="21712" xr:uid="{D5CC7874-84AB-4E94-A975-6A7A6360C9B1}"/>
    <cellStyle name="Normal 5 3 3 2 2 8 4" xfId="30159" xr:uid="{04E953BA-5FB2-4BF3-BCC6-CBEEA97D65FC}"/>
    <cellStyle name="Normal 5 3 3 2 2 9" xfId="9047" xr:uid="{ECBBBF31-38B2-4F87-B723-9E2D640A9A32}"/>
    <cellStyle name="Normal 5 3 3 2 3" xfId="445" xr:uid="{00000000-0005-0000-0000-00009F190000}"/>
    <cellStyle name="Normal 5 3 3 2 3 10" xfId="25944" xr:uid="{9FF89F14-0BD3-4146-8DDA-726E3E5D479E}"/>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23D87E85-CA27-4631-A32E-9A70D1478E7B}"/>
    <cellStyle name="Normal 5 3 3 2 3 2 2 2 3" xfId="24272" xr:uid="{7232A11C-8856-4FF9-BBBD-E3163A8571D3}"/>
    <cellStyle name="Normal 5 3 3 2 3 2 2 2 4" xfId="32719" xr:uid="{91E0B861-F4FD-4E0D-B4FB-4DF8B414D546}"/>
    <cellStyle name="Normal 5 3 3 2 3 2 2 3" xfId="11607" xr:uid="{48810110-F30C-46F8-90D2-11E1213CC6EC}"/>
    <cellStyle name="Normal 5 3 3 2 3 2 2 4" xfId="20055" xr:uid="{E672556F-D514-40F6-A0E5-2FC5C51D720F}"/>
    <cellStyle name="Normal 5 3 3 2 3 2 2 5" xfId="28502" xr:uid="{F45A79B2-58DB-46AD-ACD7-64CAB8136D60}"/>
    <cellStyle name="Normal 5 3 3 2 3 2 3" xfId="5230" xr:uid="{00000000-0005-0000-0000-0000A3190000}"/>
    <cellStyle name="Normal 5 3 3 2 3 2 3 2" xfId="13680" xr:uid="{6BCAE277-1B0B-4C8B-A6FB-8FB5DD0E3B15}"/>
    <cellStyle name="Normal 5 3 3 2 3 2 3 3" xfId="22127" xr:uid="{C46ED9D9-AB44-4916-A96A-6AA3AA9CC2EF}"/>
    <cellStyle name="Normal 5 3 3 2 3 2 3 4" xfId="30574" xr:uid="{4A82D49D-FFA0-445A-991C-C9510EB6C3E3}"/>
    <cellStyle name="Normal 5 3 3 2 3 2 4" xfId="9462" xr:uid="{07C580EC-B510-4549-8468-7FABBA22FF50}"/>
    <cellStyle name="Normal 5 3 3 2 3 2 5" xfId="17910" xr:uid="{B1ADF10C-6F98-433F-9C46-FD9E4B2CB1B7}"/>
    <cellStyle name="Normal 5 3 3 2 3 2 6" xfId="26357" xr:uid="{ADC28371-11B1-447D-82BE-04EE94F6E679}"/>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7D15A0C0-931D-4452-8745-DBCDF07F3174}"/>
    <cellStyle name="Normal 5 3 3 2 3 3 2 2 3" xfId="24685" xr:uid="{217A2FE8-A2A8-40DD-8515-DABEC1B5B3AC}"/>
    <cellStyle name="Normal 5 3 3 2 3 3 2 2 4" xfId="33132" xr:uid="{CAFB1A0F-C0D2-48D9-83F4-73A097555E83}"/>
    <cellStyle name="Normal 5 3 3 2 3 3 2 3" xfId="12020" xr:uid="{5D347131-9F03-43BD-A50D-403050C94D3F}"/>
    <cellStyle name="Normal 5 3 3 2 3 3 2 4" xfId="20468" xr:uid="{F2366AF4-99AB-43A5-B6AA-CCC2A9D8F7B0}"/>
    <cellStyle name="Normal 5 3 3 2 3 3 2 5" xfId="28915" xr:uid="{67EB199A-5B2E-441B-A20D-EBDBD71593A0}"/>
    <cellStyle name="Normal 5 3 3 2 3 3 3" xfId="5643" xr:uid="{00000000-0005-0000-0000-0000A7190000}"/>
    <cellStyle name="Normal 5 3 3 2 3 3 3 2" xfId="14093" xr:uid="{7148CF8D-BA9C-43E9-B6BE-D09928A7C3AC}"/>
    <cellStyle name="Normal 5 3 3 2 3 3 3 3" xfId="22540" xr:uid="{BEB0AF64-D80E-4B8F-8708-79908F21EA25}"/>
    <cellStyle name="Normal 5 3 3 2 3 3 3 4" xfId="30987" xr:uid="{C67BF357-9F69-4278-A839-9D8B42FD8ACC}"/>
    <cellStyle name="Normal 5 3 3 2 3 3 4" xfId="9875" xr:uid="{F0C3D37E-F36D-4315-8B78-A292FF0DA48C}"/>
    <cellStyle name="Normal 5 3 3 2 3 3 5" xfId="18323" xr:uid="{F0FDF883-ADFC-4643-988A-5BC04C15CFD8}"/>
    <cellStyle name="Normal 5 3 3 2 3 3 6" xfId="26770" xr:uid="{4CC21CBE-E19B-41E1-85FE-D967AC1B5B67}"/>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0E57286B-386E-4423-A69B-2B323E3786E6}"/>
    <cellStyle name="Normal 5 3 3 2 3 4 2 2 3" xfId="25098" xr:uid="{131403A4-AF79-4486-8EAC-821C4BFE07DC}"/>
    <cellStyle name="Normal 5 3 3 2 3 4 2 2 4" xfId="33545" xr:uid="{97909C09-7647-4201-BFE0-619FE4937485}"/>
    <cellStyle name="Normal 5 3 3 2 3 4 2 3" xfId="12433" xr:uid="{D5F955C2-83C2-4DE1-A1C0-A28A9616E655}"/>
    <cellStyle name="Normal 5 3 3 2 3 4 2 4" xfId="20881" xr:uid="{FFB86870-3F7A-4A01-936B-71E1EB7EEA55}"/>
    <cellStyle name="Normal 5 3 3 2 3 4 2 5" xfId="29328" xr:uid="{9B8DA77F-D827-41C1-9E24-53A4BC8F8498}"/>
    <cellStyle name="Normal 5 3 3 2 3 4 3" xfId="6056" xr:uid="{00000000-0005-0000-0000-0000AB190000}"/>
    <cellStyle name="Normal 5 3 3 2 3 4 3 2" xfId="14506" xr:uid="{8DA25E90-3BBD-4224-8FB8-9C7BCFE7C841}"/>
    <cellStyle name="Normal 5 3 3 2 3 4 3 3" xfId="22953" xr:uid="{333E3160-5844-4BCC-A8AE-1633FD85EB23}"/>
    <cellStyle name="Normal 5 3 3 2 3 4 3 4" xfId="31400" xr:uid="{27BD6B73-6E5D-4840-B58C-D75F8426485E}"/>
    <cellStyle name="Normal 5 3 3 2 3 4 4" xfId="10288" xr:uid="{BB7FC6CC-DBB1-4A74-A880-007AC6CDB4B4}"/>
    <cellStyle name="Normal 5 3 3 2 3 4 5" xfId="18736" xr:uid="{B5381706-0691-4E42-B5C3-8BC505F5FBE1}"/>
    <cellStyle name="Normal 5 3 3 2 3 4 6" xfId="27183" xr:uid="{7E367C78-0304-4892-99C2-BD4DF56C20F4}"/>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91592591-9491-4EA6-9D59-DA8C5D0A6F3C}"/>
    <cellStyle name="Normal 5 3 3 2 3 5 2 2 3" xfId="25511" xr:uid="{F4AA7314-1B5B-416B-B2EA-D736ED2EDFC2}"/>
    <cellStyle name="Normal 5 3 3 2 3 5 2 2 4" xfId="33958" xr:uid="{937BAA34-AB6C-4E4F-B2BF-509F336FE8FA}"/>
    <cellStyle name="Normal 5 3 3 2 3 5 2 3" xfId="12846" xr:uid="{9693AAAE-226E-41F5-B684-519F4DE68ADC}"/>
    <cellStyle name="Normal 5 3 3 2 3 5 2 4" xfId="21294" xr:uid="{B6AA91A8-97A6-448D-9CF5-AB5ADD44A7C2}"/>
    <cellStyle name="Normal 5 3 3 2 3 5 2 5" xfId="29741" xr:uid="{E98B2D37-7A9F-4709-8387-1145928A0990}"/>
    <cellStyle name="Normal 5 3 3 2 3 5 3" xfId="6469" xr:uid="{00000000-0005-0000-0000-0000AF190000}"/>
    <cellStyle name="Normal 5 3 3 2 3 5 3 2" xfId="14919" xr:uid="{2288D257-F566-4C4E-9236-B13609857B35}"/>
    <cellStyle name="Normal 5 3 3 2 3 5 3 3" xfId="23366" xr:uid="{93F4A83B-CB17-4E95-8512-F91840D9683C}"/>
    <cellStyle name="Normal 5 3 3 2 3 5 3 4" xfId="31813" xr:uid="{DCD74641-22E0-4C6C-87C5-6D0144D2DAAA}"/>
    <cellStyle name="Normal 5 3 3 2 3 5 4" xfId="10701" xr:uid="{807CC8E2-0BE6-43CE-9433-1B521F311235}"/>
    <cellStyle name="Normal 5 3 3 2 3 5 5" xfId="19149" xr:uid="{50AD27A6-0C39-4384-9DA0-06011954C802}"/>
    <cellStyle name="Normal 5 3 3 2 3 5 6" xfId="27596" xr:uid="{424797C5-8DF1-4F6E-AD33-E9C10F945F2C}"/>
    <cellStyle name="Normal 5 3 3 2 3 6" xfId="2599" xr:uid="{00000000-0005-0000-0000-0000B0190000}"/>
    <cellStyle name="Normal 5 3 3 2 3 6 2" xfId="6882" xr:uid="{00000000-0005-0000-0000-0000B1190000}"/>
    <cellStyle name="Normal 5 3 3 2 3 6 2 2" xfId="15332" xr:uid="{5E2D1FC7-F3B0-41CF-B403-01E057ABBFDB}"/>
    <cellStyle name="Normal 5 3 3 2 3 6 2 3" xfId="23779" xr:uid="{44A8618E-9F7C-4BF8-9DBF-232C602E6B6D}"/>
    <cellStyle name="Normal 5 3 3 2 3 6 2 4" xfId="32226" xr:uid="{9470CAA7-2868-487B-9F26-B6D0191F5E7E}"/>
    <cellStyle name="Normal 5 3 3 2 3 6 3" xfId="11114" xr:uid="{F410E2B2-035A-4312-B3F3-DF85310F9E82}"/>
    <cellStyle name="Normal 5 3 3 2 3 6 4" xfId="19562" xr:uid="{695ABEF8-0166-4928-A61F-197CD09A5481}"/>
    <cellStyle name="Normal 5 3 3 2 3 6 5" xfId="28009" xr:uid="{03A53FD2-028C-4D5C-ABB2-397B49F7066E}"/>
    <cellStyle name="Normal 5 3 3 2 3 7" xfId="4817" xr:uid="{00000000-0005-0000-0000-0000B2190000}"/>
    <cellStyle name="Normal 5 3 3 2 3 7 2" xfId="13267" xr:uid="{123EFDA1-1D2F-467E-A0B4-22DF7C310DC9}"/>
    <cellStyle name="Normal 5 3 3 2 3 7 3" xfId="21714" xr:uid="{955940CF-C457-4564-B7F5-5F652F6E0196}"/>
    <cellStyle name="Normal 5 3 3 2 3 7 4" xfId="30161" xr:uid="{1444ABAB-1E8A-4C2E-8F87-8A88BA599B4E}"/>
    <cellStyle name="Normal 5 3 3 2 3 8" xfId="9049" xr:uid="{3189581C-405A-4092-955B-48D5058F3AAE}"/>
    <cellStyle name="Normal 5 3 3 2 3 9" xfId="17497" xr:uid="{4C0A86B0-40BB-4C25-896E-E42AFC747E34}"/>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0079C98A-DCEC-4E28-B4BF-B2E48EA079EA}"/>
    <cellStyle name="Normal 5 3 3 2 4 2 2 3" xfId="24269" xr:uid="{3BF05A03-2B77-4D9B-8453-0160F7BA3833}"/>
    <cellStyle name="Normal 5 3 3 2 4 2 2 4" xfId="32716" xr:uid="{F318E657-75C9-4BB0-AB4D-D42EB7664E8B}"/>
    <cellStyle name="Normal 5 3 3 2 4 2 3" xfId="11604" xr:uid="{28769A8A-B2B6-4B5D-9F81-736D5CA2FD10}"/>
    <cellStyle name="Normal 5 3 3 2 4 2 4" xfId="20052" xr:uid="{A739A3B3-52E8-43B4-B4E5-9362A84209B4}"/>
    <cellStyle name="Normal 5 3 3 2 4 2 5" xfId="28499" xr:uid="{4B867DC9-0F59-4D2C-AEAA-C0B526BBF4A8}"/>
    <cellStyle name="Normal 5 3 3 2 4 3" xfId="5227" xr:uid="{00000000-0005-0000-0000-0000B6190000}"/>
    <cellStyle name="Normal 5 3 3 2 4 3 2" xfId="13677" xr:uid="{763CA6EE-475F-4047-A280-95FCA46304F0}"/>
    <cellStyle name="Normal 5 3 3 2 4 3 3" xfId="22124" xr:uid="{F6198EF9-758F-4604-82D1-0C145E088C3C}"/>
    <cellStyle name="Normal 5 3 3 2 4 3 4" xfId="30571" xr:uid="{19848426-C2B0-4F92-821D-7A6FE7150B4C}"/>
    <cellStyle name="Normal 5 3 3 2 4 4" xfId="9459" xr:uid="{BD0F550C-179A-4362-8A79-7548E4C41C89}"/>
    <cellStyle name="Normal 5 3 3 2 4 5" xfId="17907" xr:uid="{EB577AF4-416A-4664-9340-C895078B2862}"/>
    <cellStyle name="Normal 5 3 3 2 4 6" xfId="26354" xr:uid="{7CD50A58-9D98-4E87-82B3-7514F36669EC}"/>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CE672CF3-E598-4AF3-B4A1-2A3C633DC49E}"/>
    <cellStyle name="Normal 5 3 3 2 5 2 2 3" xfId="24682" xr:uid="{C287F9FE-B0B8-4E99-8509-07E858D07A65}"/>
    <cellStyle name="Normal 5 3 3 2 5 2 2 4" xfId="33129" xr:uid="{4790E9DD-A80B-4680-92FA-1E8AEBEDAA9B}"/>
    <cellStyle name="Normal 5 3 3 2 5 2 3" xfId="12017" xr:uid="{6F24CF63-6CB0-40A1-932C-4831C8C3CD60}"/>
    <cellStyle name="Normal 5 3 3 2 5 2 4" xfId="20465" xr:uid="{7F853AFE-0E17-4379-8AC6-A930F0A5DE9C}"/>
    <cellStyle name="Normal 5 3 3 2 5 2 5" xfId="28912" xr:uid="{AA52334F-D320-4A3D-B30E-02CCDD2A0A5B}"/>
    <cellStyle name="Normal 5 3 3 2 5 3" xfId="5640" xr:uid="{00000000-0005-0000-0000-0000BA190000}"/>
    <cellStyle name="Normal 5 3 3 2 5 3 2" xfId="14090" xr:uid="{D1DD3A1E-EDAD-412A-86CF-AB7871B0B339}"/>
    <cellStyle name="Normal 5 3 3 2 5 3 3" xfId="22537" xr:uid="{2FB22EB0-3ADC-4D01-ACE7-B0546F18E60E}"/>
    <cellStyle name="Normal 5 3 3 2 5 3 4" xfId="30984" xr:uid="{F6BE708F-7719-44D1-9576-40EA8EAF467C}"/>
    <cellStyle name="Normal 5 3 3 2 5 4" xfId="9872" xr:uid="{E116F5E8-8807-455C-BDDF-00F0EE3783C9}"/>
    <cellStyle name="Normal 5 3 3 2 5 5" xfId="18320" xr:uid="{30980F6D-C05F-4C03-8363-00A152599952}"/>
    <cellStyle name="Normal 5 3 3 2 5 6" xfId="26767" xr:uid="{7C5E0039-CF56-42B9-9304-4C53E543C322}"/>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B4510B67-8A05-4ACA-AD39-5BC9E87431C5}"/>
    <cellStyle name="Normal 5 3 3 2 6 2 2 3" xfId="25095" xr:uid="{F98BC52E-E388-4096-BADF-E8AB8AF40476}"/>
    <cellStyle name="Normal 5 3 3 2 6 2 2 4" xfId="33542" xr:uid="{4D8E1BC1-E4BD-440E-AE9A-5EF18E59AC9D}"/>
    <cellStyle name="Normal 5 3 3 2 6 2 3" xfId="12430" xr:uid="{4F7CA987-8F3C-4FA3-97DF-AA7AABB6434C}"/>
    <cellStyle name="Normal 5 3 3 2 6 2 4" xfId="20878" xr:uid="{E66887EE-A34D-4288-B9F0-065909F20461}"/>
    <cellStyle name="Normal 5 3 3 2 6 2 5" xfId="29325" xr:uid="{6D78328A-7A3F-463D-9889-85C4E3AD5580}"/>
    <cellStyle name="Normal 5 3 3 2 6 3" xfId="6053" xr:uid="{00000000-0005-0000-0000-0000BE190000}"/>
    <cellStyle name="Normal 5 3 3 2 6 3 2" xfId="14503" xr:uid="{69653568-9E8D-4D11-ABF7-D0BDA1ABF334}"/>
    <cellStyle name="Normal 5 3 3 2 6 3 3" xfId="22950" xr:uid="{94145255-E1F1-494A-8D55-756A289E633F}"/>
    <cellStyle name="Normal 5 3 3 2 6 3 4" xfId="31397" xr:uid="{042573FD-7B45-4A87-877A-E8B25E62E9AA}"/>
    <cellStyle name="Normal 5 3 3 2 6 4" xfId="10285" xr:uid="{CFCB3B28-AECD-4BE0-9954-39A62EEBAFA8}"/>
    <cellStyle name="Normal 5 3 3 2 6 5" xfId="18733" xr:uid="{DFFB28E2-A14D-46BA-9FA9-4076293BB0CD}"/>
    <cellStyle name="Normal 5 3 3 2 6 6" xfId="27180" xr:uid="{47D7CEA3-6B93-476B-B243-B7F1C2DC99C4}"/>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AA7D0992-F859-4B1E-B634-F1F327436136}"/>
    <cellStyle name="Normal 5 3 3 2 7 2 2 3" xfId="25508" xr:uid="{1E50EA87-8772-43C1-8501-AA7E43F6471A}"/>
    <cellStyle name="Normal 5 3 3 2 7 2 2 4" xfId="33955" xr:uid="{E00E8EC7-8284-4737-9103-C2250E1A1133}"/>
    <cellStyle name="Normal 5 3 3 2 7 2 3" xfId="12843" xr:uid="{168789C9-047B-4740-88F7-83374FAF77FA}"/>
    <cellStyle name="Normal 5 3 3 2 7 2 4" xfId="21291" xr:uid="{BE6A13D8-E7C0-4931-B10B-D70256C919D9}"/>
    <cellStyle name="Normal 5 3 3 2 7 2 5" xfId="29738" xr:uid="{666E9C52-D532-4D9C-808A-C759CA7C7444}"/>
    <cellStyle name="Normal 5 3 3 2 7 3" xfId="6466" xr:uid="{00000000-0005-0000-0000-0000C2190000}"/>
    <cellStyle name="Normal 5 3 3 2 7 3 2" xfId="14916" xr:uid="{9CF63711-B544-4CE3-9CE8-F8D99032B198}"/>
    <cellStyle name="Normal 5 3 3 2 7 3 3" xfId="23363" xr:uid="{5F069B8B-65FE-4343-A415-A3D53AEA42FC}"/>
    <cellStyle name="Normal 5 3 3 2 7 3 4" xfId="31810" xr:uid="{61DEC950-1DE8-4A24-84FA-FBA2344976F9}"/>
    <cellStyle name="Normal 5 3 3 2 7 4" xfId="10698" xr:uid="{DDFA3A87-8D7A-4569-933B-ACDC6DBFEC9B}"/>
    <cellStyle name="Normal 5 3 3 2 7 5" xfId="19146" xr:uid="{F06ABE31-2DEA-4E8D-A8E9-9A5BBD5261A4}"/>
    <cellStyle name="Normal 5 3 3 2 7 6" xfId="27593" xr:uid="{A0E00093-6087-4A67-9DBC-31EA1B8FA04E}"/>
    <cellStyle name="Normal 5 3 3 2 8" xfId="2596" xr:uid="{00000000-0005-0000-0000-0000C3190000}"/>
    <cellStyle name="Normal 5 3 3 2 8 2" xfId="6879" xr:uid="{00000000-0005-0000-0000-0000C4190000}"/>
    <cellStyle name="Normal 5 3 3 2 8 2 2" xfId="15329" xr:uid="{48B56714-041C-4F63-B8B7-3EDC1D17EE20}"/>
    <cellStyle name="Normal 5 3 3 2 8 2 3" xfId="23776" xr:uid="{D0F587A9-EA02-4FA5-A84F-C7283C370855}"/>
    <cellStyle name="Normal 5 3 3 2 8 2 4" xfId="32223" xr:uid="{01B7113D-2F7D-4089-BE49-94CA19D1ECDD}"/>
    <cellStyle name="Normal 5 3 3 2 8 3" xfId="11111" xr:uid="{37B97398-BFE7-4E09-93F7-2A9D0BF089C1}"/>
    <cellStyle name="Normal 5 3 3 2 8 4" xfId="19559" xr:uid="{0B1C1454-386E-48F5-A871-B580C039C07E}"/>
    <cellStyle name="Normal 5 3 3 2 8 5" xfId="28006" xr:uid="{BCA0CA5E-24C7-48DB-829B-C1F78190DB37}"/>
    <cellStyle name="Normal 5 3 3 2 9" xfId="4814" xr:uid="{00000000-0005-0000-0000-0000C5190000}"/>
    <cellStyle name="Normal 5 3 3 2 9 2" xfId="13264" xr:uid="{DC9A40DE-0082-403E-BC4C-E7992BED4526}"/>
    <cellStyle name="Normal 5 3 3 2 9 3" xfId="21711" xr:uid="{9F353005-24B2-4CBC-AD00-63672287ECEF}"/>
    <cellStyle name="Normal 5 3 3 2 9 4" xfId="30158" xr:uid="{E48ACA24-D837-458F-9098-A380FED3F34F}"/>
    <cellStyle name="Normal 5 3 3 3" xfId="446" xr:uid="{00000000-0005-0000-0000-0000C6190000}"/>
    <cellStyle name="Normal 5 3 3 3 10" xfId="17498" xr:uid="{2EE0EE73-7B9F-4E5A-802A-9746423BB307}"/>
    <cellStyle name="Normal 5 3 3 3 11" xfId="25945" xr:uid="{7A3F4379-2502-4CB7-81EB-DE44E92A7527}"/>
    <cellStyle name="Normal 5 3 3 3 2" xfId="447" xr:uid="{00000000-0005-0000-0000-0000C7190000}"/>
    <cellStyle name="Normal 5 3 3 3 2 10" xfId="25946" xr:uid="{22B0086B-9145-4FC1-A6BC-F1268874BB6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9AE22C28-507A-4AC6-BCC3-6EB047CAB46B}"/>
    <cellStyle name="Normal 5 3 3 3 2 2 2 2 3" xfId="24274" xr:uid="{9E28F839-94C3-40E4-AE72-B9D0425C8A1B}"/>
    <cellStyle name="Normal 5 3 3 3 2 2 2 2 4" xfId="32721" xr:uid="{D9EC6E4C-E34E-40D9-838C-8BA36C8BCA81}"/>
    <cellStyle name="Normal 5 3 3 3 2 2 2 3" xfId="11609" xr:uid="{03330B39-BF65-4CFB-817A-764A0723CF59}"/>
    <cellStyle name="Normal 5 3 3 3 2 2 2 4" xfId="20057" xr:uid="{50910CEB-549B-486E-8E74-318E68C5CB33}"/>
    <cellStyle name="Normal 5 3 3 3 2 2 2 5" xfId="28504" xr:uid="{7DEF66D7-4260-48B3-8EFC-0FBC5B64A80E}"/>
    <cellStyle name="Normal 5 3 3 3 2 2 3" xfId="5232" xr:uid="{00000000-0005-0000-0000-0000CB190000}"/>
    <cellStyle name="Normal 5 3 3 3 2 2 3 2" xfId="13682" xr:uid="{290DC86D-4BD3-4DC0-A706-D20D151AA95F}"/>
    <cellStyle name="Normal 5 3 3 3 2 2 3 3" xfId="22129" xr:uid="{2E0E8A85-6ACF-4704-A8B7-358304F7C9A2}"/>
    <cellStyle name="Normal 5 3 3 3 2 2 3 4" xfId="30576" xr:uid="{AACCFAED-0850-47D9-96A6-642DC16C280A}"/>
    <cellStyle name="Normal 5 3 3 3 2 2 4" xfId="9464" xr:uid="{948BBC51-24CA-4D4C-9BA0-B8754BD89669}"/>
    <cellStyle name="Normal 5 3 3 3 2 2 5" xfId="17912" xr:uid="{D1B2A0CB-7AF4-42A3-8385-0BEFB46E9B2A}"/>
    <cellStyle name="Normal 5 3 3 3 2 2 6" xfId="26359" xr:uid="{36AE8668-FC25-426F-8688-A12C043EAE68}"/>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5E0F8194-B3FE-4B83-B982-CFC0982DB1B6}"/>
    <cellStyle name="Normal 5 3 3 3 2 3 2 2 3" xfId="24687" xr:uid="{9690C5B4-9930-4634-BC3C-12841761187F}"/>
    <cellStyle name="Normal 5 3 3 3 2 3 2 2 4" xfId="33134" xr:uid="{2A3EA85C-3BB9-4EC9-9A4E-FDE4A8B08265}"/>
    <cellStyle name="Normal 5 3 3 3 2 3 2 3" xfId="12022" xr:uid="{B725D1AE-3A06-4783-8464-70A75EAFAD7F}"/>
    <cellStyle name="Normal 5 3 3 3 2 3 2 4" xfId="20470" xr:uid="{C30052F6-4DFF-4BF6-AA0F-63FCB7EBC022}"/>
    <cellStyle name="Normal 5 3 3 3 2 3 2 5" xfId="28917" xr:uid="{840E5418-68D6-4B7C-8297-1BBA7607F97C}"/>
    <cellStyle name="Normal 5 3 3 3 2 3 3" xfId="5645" xr:uid="{00000000-0005-0000-0000-0000CF190000}"/>
    <cellStyle name="Normal 5 3 3 3 2 3 3 2" xfId="14095" xr:uid="{91C47DED-3CA0-40BB-B855-0F12F8CBFFEA}"/>
    <cellStyle name="Normal 5 3 3 3 2 3 3 3" xfId="22542" xr:uid="{4BB9F7C6-BF35-4EC5-B4C1-D1EBCEB047C6}"/>
    <cellStyle name="Normal 5 3 3 3 2 3 3 4" xfId="30989" xr:uid="{24BF91A6-D517-4040-897F-E9BC4DAA539A}"/>
    <cellStyle name="Normal 5 3 3 3 2 3 4" xfId="9877" xr:uid="{FA7B90E4-3E71-414E-A170-3E0F09B12085}"/>
    <cellStyle name="Normal 5 3 3 3 2 3 5" xfId="18325" xr:uid="{0086D1AE-32AD-47CE-877E-36CAD9D78B1A}"/>
    <cellStyle name="Normal 5 3 3 3 2 3 6" xfId="26772" xr:uid="{275F4A06-3566-4571-A776-9817F9FF36C3}"/>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784CA0DF-988E-4282-9866-BD78CD917E6F}"/>
    <cellStyle name="Normal 5 3 3 3 2 4 2 2 3" xfId="25100" xr:uid="{7DBB1427-FCA9-4E94-9393-9B2F58F23E34}"/>
    <cellStyle name="Normal 5 3 3 3 2 4 2 2 4" xfId="33547" xr:uid="{86D15684-5EC0-4F60-B247-D92D429D220E}"/>
    <cellStyle name="Normal 5 3 3 3 2 4 2 3" xfId="12435" xr:uid="{3703CFD6-97BA-44E8-915A-3C34085D2312}"/>
    <cellStyle name="Normal 5 3 3 3 2 4 2 4" xfId="20883" xr:uid="{351A781E-538E-4C72-B04E-F92829070508}"/>
    <cellStyle name="Normal 5 3 3 3 2 4 2 5" xfId="29330" xr:uid="{67449336-5EE2-466D-A938-E75B1DACC0FC}"/>
    <cellStyle name="Normal 5 3 3 3 2 4 3" xfId="6058" xr:uid="{00000000-0005-0000-0000-0000D3190000}"/>
    <cellStyle name="Normal 5 3 3 3 2 4 3 2" xfId="14508" xr:uid="{338C8529-B2E3-453C-BA60-62AF39FE3505}"/>
    <cellStyle name="Normal 5 3 3 3 2 4 3 3" xfId="22955" xr:uid="{CBBC21D6-F0C5-4AF1-BB0F-0F2D3A046CDE}"/>
    <cellStyle name="Normal 5 3 3 3 2 4 3 4" xfId="31402" xr:uid="{183797A5-C4BF-42A1-9ECB-CF057278374A}"/>
    <cellStyle name="Normal 5 3 3 3 2 4 4" xfId="10290" xr:uid="{E3DE0913-2F53-4263-AB46-693EEA505175}"/>
    <cellStyle name="Normal 5 3 3 3 2 4 5" xfId="18738" xr:uid="{0B3EF475-BF75-4851-8EEA-26919193943D}"/>
    <cellStyle name="Normal 5 3 3 3 2 4 6" xfId="27185" xr:uid="{4023CB19-37A8-4B89-B3D1-36D514F717EA}"/>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9AB5AE66-F799-41BE-B305-96638C79CAF7}"/>
    <cellStyle name="Normal 5 3 3 3 2 5 2 2 3" xfId="25513" xr:uid="{A2BB4506-C5B3-4259-A6F2-F0608B08B74C}"/>
    <cellStyle name="Normal 5 3 3 3 2 5 2 2 4" xfId="33960" xr:uid="{B00DDAB2-779A-4862-9CC6-EC0C64CAB8E7}"/>
    <cellStyle name="Normal 5 3 3 3 2 5 2 3" xfId="12848" xr:uid="{6AD31673-EACC-475C-9038-8DF830A4095B}"/>
    <cellStyle name="Normal 5 3 3 3 2 5 2 4" xfId="21296" xr:uid="{EEAF6736-3CAF-419D-86AB-BBDA80816A67}"/>
    <cellStyle name="Normal 5 3 3 3 2 5 2 5" xfId="29743" xr:uid="{89F627CB-F95C-4118-AF28-E8FBD8AAE701}"/>
    <cellStyle name="Normal 5 3 3 3 2 5 3" xfId="6471" xr:uid="{00000000-0005-0000-0000-0000D7190000}"/>
    <cellStyle name="Normal 5 3 3 3 2 5 3 2" xfId="14921" xr:uid="{6C86892C-2394-4930-9F29-2C7DBB7D82CB}"/>
    <cellStyle name="Normal 5 3 3 3 2 5 3 3" xfId="23368" xr:uid="{94C36312-A8AF-4AD8-88DF-409469B3D586}"/>
    <cellStyle name="Normal 5 3 3 3 2 5 3 4" xfId="31815" xr:uid="{9840494E-AF62-490D-8622-2128CA17F83D}"/>
    <cellStyle name="Normal 5 3 3 3 2 5 4" xfId="10703" xr:uid="{4D995908-E021-45D3-B9AD-2B52FF0FF422}"/>
    <cellStyle name="Normal 5 3 3 3 2 5 5" xfId="19151" xr:uid="{E8E7BE05-99C6-4890-BAFE-9B58189396C0}"/>
    <cellStyle name="Normal 5 3 3 3 2 5 6" xfId="27598" xr:uid="{1809A36B-3037-43B9-872D-60F81BDBBDD3}"/>
    <cellStyle name="Normal 5 3 3 3 2 6" xfId="2601" xr:uid="{00000000-0005-0000-0000-0000D8190000}"/>
    <cellStyle name="Normal 5 3 3 3 2 6 2" xfId="6884" xr:uid="{00000000-0005-0000-0000-0000D9190000}"/>
    <cellStyle name="Normal 5 3 3 3 2 6 2 2" xfId="15334" xr:uid="{0B28B6CB-48D6-4178-8609-65C8455CB64E}"/>
    <cellStyle name="Normal 5 3 3 3 2 6 2 3" xfId="23781" xr:uid="{AEB22C51-CFBE-4EC4-A7DE-17E58C5A9803}"/>
    <cellStyle name="Normal 5 3 3 3 2 6 2 4" xfId="32228" xr:uid="{4C2CA816-9C37-4C7B-B259-16F9B2CC7CFE}"/>
    <cellStyle name="Normal 5 3 3 3 2 6 3" xfId="11116" xr:uid="{705FDEAF-92F4-4029-9172-49689E770FD6}"/>
    <cellStyle name="Normal 5 3 3 3 2 6 4" xfId="19564" xr:uid="{6F1917CB-4043-453C-BF6D-707FB0B10728}"/>
    <cellStyle name="Normal 5 3 3 3 2 6 5" xfId="28011" xr:uid="{B5A18CA1-06B2-4AA1-9683-24674EB2F9CE}"/>
    <cellStyle name="Normal 5 3 3 3 2 7" xfId="4819" xr:uid="{00000000-0005-0000-0000-0000DA190000}"/>
    <cellStyle name="Normal 5 3 3 3 2 7 2" xfId="13269" xr:uid="{0099252A-A2DB-493F-A6CD-972F9FCACFCB}"/>
    <cellStyle name="Normal 5 3 3 3 2 7 3" xfId="21716" xr:uid="{F2EDF2AB-1C88-4925-9E4A-A498A4A9CF62}"/>
    <cellStyle name="Normal 5 3 3 3 2 7 4" xfId="30163" xr:uid="{9FBD71E5-C157-4B33-B19F-7C1767F922AF}"/>
    <cellStyle name="Normal 5 3 3 3 2 8" xfId="9051" xr:uid="{82B14DE3-CE60-46F3-BA85-8F546DA9EE33}"/>
    <cellStyle name="Normal 5 3 3 3 2 9" xfId="17499" xr:uid="{B2D4E32B-C1C6-4AEC-81DD-7638FEA71664}"/>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8E5ADC97-FC6D-4FBC-8DEC-3589C9225C29}"/>
    <cellStyle name="Normal 5 3 3 3 3 2 2 3" xfId="24273" xr:uid="{172803DB-DCCB-4CAC-B76E-33B86F97567C}"/>
    <cellStyle name="Normal 5 3 3 3 3 2 2 4" xfId="32720" xr:uid="{0EB204F0-B44F-419A-B132-0C242773B94D}"/>
    <cellStyle name="Normal 5 3 3 3 3 2 3" xfId="11608" xr:uid="{41549411-356F-4CF5-B6E4-C532CB2B16C0}"/>
    <cellStyle name="Normal 5 3 3 3 3 2 4" xfId="20056" xr:uid="{7069DFF6-0B21-4AF0-AC9D-E0A835CA1A49}"/>
    <cellStyle name="Normal 5 3 3 3 3 2 5" xfId="28503" xr:uid="{794919A6-D94C-4CD9-A741-C7E234DEA1FB}"/>
    <cellStyle name="Normal 5 3 3 3 3 3" xfId="5231" xr:uid="{00000000-0005-0000-0000-0000DE190000}"/>
    <cellStyle name="Normal 5 3 3 3 3 3 2" xfId="13681" xr:uid="{F7247396-9BC1-41DB-813D-19BA0E5EC770}"/>
    <cellStyle name="Normal 5 3 3 3 3 3 3" xfId="22128" xr:uid="{474AA47F-3E67-4715-96B0-6C1C8E512435}"/>
    <cellStyle name="Normal 5 3 3 3 3 3 4" xfId="30575" xr:uid="{563F74C3-A1C7-4BFF-92CC-1FCA0B90D863}"/>
    <cellStyle name="Normal 5 3 3 3 3 4" xfId="9463" xr:uid="{F08C20EC-D7AA-4C1C-AE26-9A4C1C4EC732}"/>
    <cellStyle name="Normal 5 3 3 3 3 5" xfId="17911" xr:uid="{046C778F-7B0A-4CC7-8DA6-0A92950DB6D8}"/>
    <cellStyle name="Normal 5 3 3 3 3 6" xfId="26358" xr:uid="{E45CDC98-5F75-40B4-AD58-816F3AB04B32}"/>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9432B055-6701-4DDF-B1EF-FAA7CE05157F}"/>
    <cellStyle name="Normal 5 3 3 3 4 2 2 3" xfId="24686" xr:uid="{DC51E780-D903-49C2-8EDF-B0071CF8CDA4}"/>
    <cellStyle name="Normal 5 3 3 3 4 2 2 4" xfId="33133" xr:uid="{9542FE8B-1A1D-4929-8D7E-3FEA0D91AA33}"/>
    <cellStyle name="Normal 5 3 3 3 4 2 3" xfId="12021" xr:uid="{A3397A9A-23AF-4F87-ABB1-D30575E4CE50}"/>
    <cellStyle name="Normal 5 3 3 3 4 2 4" xfId="20469" xr:uid="{C9D431F6-A510-424D-9CF9-B1F70686DF28}"/>
    <cellStyle name="Normal 5 3 3 3 4 2 5" xfId="28916" xr:uid="{F97B2685-4038-4F2B-AC4A-C280F34C437E}"/>
    <cellStyle name="Normal 5 3 3 3 4 3" xfId="5644" xr:uid="{00000000-0005-0000-0000-0000E2190000}"/>
    <cellStyle name="Normal 5 3 3 3 4 3 2" xfId="14094" xr:uid="{DB77E35E-07FC-48AB-A60C-EAD10F02A3F3}"/>
    <cellStyle name="Normal 5 3 3 3 4 3 3" xfId="22541" xr:uid="{3E8624BA-5570-4E3A-95EE-07671F202083}"/>
    <cellStyle name="Normal 5 3 3 3 4 3 4" xfId="30988" xr:uid="{6E8CB34A-8990-4163-A474-C7A82BDA8643}"/>
    <cellStyle name="Normal 5 3 3 3 4 4" xfId="9876" xr:uid="{9CA11B82-1BF3-4941-A171-4C806A0078FE}"/>
    <cellStyle name="Normal 5 3 3 3 4 5" xfId="18324" xr:uid="{21E6834F-68AB-4DCA-B24A-F3061768AE10}"/>
    <cellStyle name="Normal 5 3 3 3 4 6" xfId="26771" xr:uid="{6130AE89-0BE3-4B4A-8D0A-EA70CB8DF577}"/>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8DAC44D0-6BEE-413C-A147-D3861214F2B3}"/>
    <cellStyle name="Normal 5 3 3 3 5 2 2 3" xfId="25099" xr:uid="{30B8C73B-5F3D-41C9-AD0D-708BF26C9036}"/>
    <cellStyle name="Normal 5 3 3 3 5 2 2 4" xfId="33546" xr:uid="{674CEFA0-16F9-402D-AE72-C12F4849E3C0}"/>
    <cellStyle name="Normal 5 3 3 3 5 2 3" xfId="12434" xr:uid="{81BF1A48-5A25-4B5D-8613-A81F73BA974D}"/>
    <cellStyle name="Normal 5 3 3 3 5 2 4" xfId="20882" xr:uid="{3A5EF9CE-7C7C-40C6-B9B2-0ED5FA37CAC8}"/>
    <cellStyle name="Normal 5 3 3 3 5 2 5" xfId="29329" xr:uid="{D4793C04-0151-450F-A1F4-DE6863F70321}"/>
    <cellStyle name="Normal 5 3 3 3 5 3" xfId="6057" xr:uid="{00000000-0005-0000-0000-0000E6190000}"/>
    <cellStyle name="Normal 5 3 3 3 5 3 2" xfId="14507" xr:uid="{F0EE995C-9B9E-4A67-BBF2-D9C9492EE21D}"/>
    <cellStyle name="Normal 5 3 3 3 5 3 3" xfId="22954" xr:uid="{2EACF910-3F68-4D24-A7A6-B72679F1372E}"/>
    <cellStyle name="Normal 5 3 3 3 5 3 4" xfId="31401" xr:uid="{BA9CC76A-4863-4FB6-A580-E42088E4CD9F}"/>
    <cellStyle name="Normal 5 3 3 3 5 4" xfId="10289" xr:uid="{C5C99D31-281C-40AC-963A-CB143DFEB3E3}"/>
    <cellStyle name="Normal 5 3 3 3 5 5" xfId="18737" xr:uid="{DF3C1293-29D8-47A4-B694-13518E53C833}"/>
    <cellStyle name="Normal 5 3 3 3 5 6" xfId="27184" xr:uid="{F6E5D6C0-498B-40C1-B1BE-0703A8FDB872}"/>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9FA191E8-CCA1-42C6-AF57-21EB8B88570A}"/>
    <cellStyle name="Normal 5 3 3 3 6 2 2 3" xfId="25512" xr:uid="{78D66841-7251-48E5-8C79-F79AD4E5CA0F}"/>
    <cellStyle name="Normal 5 3 3 3 6 2 2 4" xfId="33959" xr:uid="{089DCC95-D181-4F3C-8A16-90B8398FE8CC}"/>
    <cellStyle name="Normal 5 3 3 3 6 2 3" xfId="12847" xr:uid="{38AC3F15-A445-4AD4-A3AD-01BB4751B8CC}"/>
    <cellStyle name="Normal 5 3 3 3 6 2 4" xfId="21295" xr:uid="{99B2618B-1D55-46E8-B8BA-9DA07714BBFF}"/>
    <cellStyle name="Normal 5 3 3 3 6 2 5" xfId="29742" xr:uid="{EEF23313-CFC7-4002-B47D-937A887223CD}"/>
    <cellStyle name="Normal 5 3 3 3 6 3" xfId="6470" xr:uid="{00000000-0005-0000-0000-0000EA190000}"/>
    <cellStyle name="Normal 5 3 3 3 6 3 2" xfId="14920" xr:uid="{8AD420FF-5EE0-41A0-A008-FAD347EFF087}"/>
    <cellStyle name="Normal 5 3 3 3 6 3 3" xfId="23367" xr:uid="{F08C253B-27BB-4FC1-800E-4A8348E62F5F}"/>
    <cellStyle name="Normal 5 3 3 3 6 3 4" xfId="31814" xr:uid="{D71C3279-1251-4C58-A0EB-7B5D07B0EC60}"/>
    <cellStyle name="Normal 5 3 3 3 6 4" xfId="10702" xr:uid="{0EA382E3-B2BA-45FB-8FBE-48A9DF819B31}"/>
    <cellStyle name="Normal 5 3 3 3 6 5" xfId="19150" xr:uid="{41A6616C-30A5-4371-89EC-D0FA2CF9EC63}"/>
    <cellStyle name="Normal 5 3 3 3 6 6" xfId="27597" xr:uid="{C34F6CA8-08E0-4B10-AF6D-AEEBA6DFDC48}"/>
    <cellStyle name="Normal 5 3 3 3 7" xfId="2600" xr:uid="{00000000-0005-0000-0000-0000EB190000}"/>
    <cellStyle name="Normal 5 3 3 3 7 2" xfId="6883" xr:uid="{00000000-0005-0000-0000-0000EC190000}"/>
    <cellStyle name="Normal 5 3 3 3 7 2 2" xfId="15333" xr:uid="{89F7A819-4751-4A3D-B50B-31D21EBFC595}"/>
    <cellStyle name="Normal 5 3 3 3 7 2 3" xfId="23780" xr:uid="{4B0FDECD-C42A-469A-A18C-17056983E92F}"/>
    <cellStyle name="Normal 5 3 3 3 7 2 4" xfId="32227" xr:uid="{CE360317-41C6-43C5-9503-15DD3190783C}"/>
    <cellStyle name="Normal 5 3 3 3 7 3" xfId="11115" xr:uid="{B0273CD3-5B4C-4786-B6B5-A99E68D6E2B3}"/>
    <cellStyle name="Normal 5 3 3 3 7 4" xfId="19563" xr:uid="{C3D154C2-8C48-4BAA-88B0-1B87B8898E21}"/>
    <cellStyle name="Normal 5 3 3 3 7 5" xfId="28010" xr:uid="{61377B47-1CEC-4E42-A22C-5154B1D50462}"/>
    <cellStyle name="Normal 5 3 3 3 8" xfId="4818" xr:uid="{00000000-0005-0000-0000-0000ED190000}"/>
    <cellStyle name="Normal 5 3 3 3 8 2" xfId="13268" xr:uid="{D836CDC8-582E-44A6-8900-265F0C6FDA3E}"/>
    <cellStyle name="Normal 5 3 3 3 8 3" xfId="21715" xr:uid="{3A443AAA-2BCD-4966-A66E-B78A4A97FCF9}"/>
    <cellStyle name="Normal 5 3 3 3 8 4" xfId="30162" xr:uid="{374506D0-71AA-467D-A158-8E4E68838E54}"/>
    <cellStyle name="Normal 5 3 3 3 9" xfId="9050" xr:uid="{D7E323E7-2DDB-4259-9F53-1D64C2BDAB21}"/>
    <cellStyle name="Normal 5 3 3 4" xfId="448" xr:uid="{00000000-0005-0000-0000-0000EE190000}"/>
    <cellStyle name="Normal 5 3 3 4 10" xfId="25947" xr:uid="{07BF1B5C-AF75-40FD-A6DC-C393770BAABC}"/>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606F3D4D-D992-441A-AE7C-3BBC0DA9713E}"/>
    <cellStyle name="Normal 5 3 3 4 2 2 2 3" xfId="24275" xr:uid="{4922C913-D1A0-4363-98F0-9431B7877AA4}"/>
    <cellStyle name="Normal 5 3 3 4 2 2 2 4" xfId="32722" xr:uid="{F8F734FF-77CE-4FC3-B7E0-839AF624E195}"/>
    <cellStyle name="Normal 5 3 3 4 2 2 3" xfId="11610" xr:uid="{8404F86A-A8D6-4A20-8DFE-93C6E8CF8F46}"/>
    <cellStyle name="Normal 5 3 3 4 2 2 4" xfId="20058" xr:uid="{884CA7C4-CD04-4B85-98F8-39A82077D5F8}"/>
    <cellStyle name="Normal 5 3 3 4 2 2 5" xfId="28505" xr:uid="{B66C92E0-F20B-4535-B6FB-16ACCAC65A7A}"/>
    <cellStyle name="Normal 5 3 3 4 2 3" xfId="5233" xr:uid="{00000000-0005-0000-0000-0000F2190000}"/>
    <cellStyle name="Normal 5 3 3 4 2 3 2" xfId="13683" xr:uid="{07C815DF-CC5D-42FD-A8FF-C746F6A7F841}"/>
    <cellStyle name="Normal 5 3 3 4 2 3 3" xfId="22130" xr:uid="{63265386-95C7-4019-9A77-6002EE899FE5}"/>
    <cellStyle name="Normal 5 3 3 4 2 3 4" xfId="30577" xr:uid="{3E9AB295-E809-47E4-9EE8-4AD6B184626A}"/>
    <cellStyle name="Normal 5 3 3 4 2 4" xfId="9465" xr:uid="{84EE9613-1C81-4DA9-BB00-D73A655E8F66}"/>
    <cellStyle name="Normal 5 3 3 4 2 5" xfId="17913" xr:uid="{BA1F5444-C895-4460-A507-26861545D107}"/>
    <cellStyle name="Normal 5 3 3 4 2 6" xfId="26360" xr:uid="{B1B65A71-A1C6-4203-AC8B-1226E93C52CD}"/>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7E7931A0-A923-438F-89A7-9033A6954B9B}"/>
    <cellStyle name="Normal 5 3 3 4 3 2 2 3" xfId="24688" xr:uid="{0E4CB466-5F95-4B96-A1C7-39C5900BD214}"/>
    <cellStyle name="Normal 5 3 3 4 3 2 2 4" xfId="33135" xr:uid="{B19C8849-61FA-4745-8317-FCF16036355E}"/>
    <cellStyle name="Normal 5 3 3 4 3 2 3" xfId="12023" xr:uid="{4C500CBE-E288-45E9-AEC3-8CDF4F49A143}"/>
    <cellStyle name="Normal 5 3 3 4 3 2 4" xfId="20471" xr:uid="{D2D0666A-13CF-495B-97F2-8F4B3839A0B3}"/>
    <cellStyle name="Normal 5 3 3 4 3 2 5" xfId="28918" xr:uid="{D54A60E6-0184-4C82-8D7D-1D006B9A43BD}"/>
    <cellStyle name="Normal 5 3 3 4 3 3" xfId="5646" xr:uid="{00000000-0005-0000-0000-0000F6190000}"/>
    <cellStyle name="Normal 5 3 3 4 3 3 2" xfId="14096" xr:uid="{42F43128-BE78-42D0-8A0E-005958E63B6F}"/>
    <cellStyle name="Normal 5 3 3 4 3 3 3" xfId="22543" xr:uid="{AB05C407-DB25-4AAE-B789-A2D1A4D9734C}"/>
    <cellStyle name="Normal 5 3 3 4 3 3 4" xfId="30990" xr:uid="{3F022D14-6B32-4C5A-95DD-66DF9CA4A574}"/>
    <cellStyle name="Normal 5 3 3 4 3 4" xfId="9878" xr:uid="{28403AA9-B568-41AF-9B0B-263FBD7DA62E}"/>
    <cellStyle name="Normal 5 3 3 4 3 5" xfId="18326" xr:uid="{A281B162-DB2B-4DB1-9B6C-7AE98114303D}"/>
    <cellStyle name="Normal 5 3 3 4 3 6" xfId="26773" xr:uid="{8BD074EF-0F8F-4819-B736-B51EAD15E5B3}"/>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A63769F2-06D7-4449-8985-FA6B0F27B568}"/>
    <cellStyle name="Normal 5 3 3 4 4 2 2 3" xfId="25101" xr:uid="{B5027373-5626-43ED-B684-9FED042CD03F}"/>
    <cellStyle name="Normal 5 3 3 4 4 2 2 4" xfId="33548" xr:uid="{FDE302FD-0973-40BB-B97D-C099E3468072}"/>
    <cellStyle name="Normal 5 3 3 4 4 2 3" xfId="12436" xr:uid="{56671D3C-99D9-49CF-867F-980A4454DF7B}"/>
    <cellStyle name="Normal 5 3 3 4 4 2 4" xfId="20884" xr:uid="{F21B0206-B389-4314-8310-FD2246923A8B}"/>
    <cellStyle name="Normal 5 3 3 4 4 2 5" xfId="29331" xr:uid="{0A45B8C2-F77B-447F-BA6B-98F7FC34EC79}"/>
    <cellStyle name="Normal 5 3 3 4 4 3" xfId="6059" xr:uid="{00000000-0005-0000-0000-0000FA190000}"/>
    <cellStyle name="Normal 5 3 3 4 4 3 2" xfId="14509" xr:uid="{631206D5-4AB1-44BE-A4CA-C54F10ABD245}"/>
    <cellStyle name="Normal 5 3 3 4 4 3 3" xfId="22956" xr:uid="{3E08731A-3473-46DD-BE73-38A3641DB2C9}"/>
    <cellStyle name="Normal 5 3 3 4 4 3 4" xfId="31403" xr:uid="{7782462C-AC91-4961-A972-B15AD1ACAFA7}"/>
    <cellStyle name="Normal 5 3 3 4 4 4" xfId="10291" xr:uid="{0C0ADEB1-101F-4C27-B3C1-DF73F1CEA426}"/>
    <cellStyle name="Normal 5 3 3 4 4 5" xfId="18739" xr:uid="{393E5B49-19FD-4C0A-BA5D-780BF5647A3A}"/>
    <cellStyle name="Normal 5 3 3 4 4 6" xfId="27186" xr:uid="{AA9B09A2-E49E-4EC7-A14C-F63F3AAD39E1}"/>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796B4254-5494-4DED-83B0-EA06821FF4A3}"/>
    <cellStyle name="Normal 5 3 3 4 5 2 2 3" xfId="25514" xr:uid="{B792C174-4172-4FCB-A62F-4484AD9898D3}"/>
    <cellStyle name="Normal 5 3 3 4 5 2 2 4" xfId="33961" xr:uid="{6400EDEE-324A-4674-8D49-11227CECC2BC}"/>
    <cellStyle name="Normal 5 3 3 4 5 2 3" xfId="12849" xr:uid="{C5364085-232E-4BF9-B8C6-5546E7EBD8BB}"/>
    <cellStyle name="Normal 5 3 3 4 5 2 4" xfId="21297" xr:uid="{2CDA5905-3D76-48C2-B078-B5300D676203}"/>
    <cellStyle name="Normal 5 3 3 4 5 2 5" xfId="29744" xr:uid="{D28285CD-CD82-4EB6-90FC-D0732C0819CB}"/>
    <cellStyle name="Normal 5 3 3 4 5 3" xfId="6472" xr:uid="{00000000-0005-0000-0000-0000FE190000}"/>
    <cellStyle name="Normal 5 3 3 4 5 3 2" xfId="14922" xr:uid="{06E886B4-90B0-41E7-858D-D05EB1A22C97}"/>
    <cellStyle name="Normal 5 3 3 4 5 3 3" xfId="23369" xr:uid="{8DE35285-F473-43D8-A389-DD5E34936EE2}"/>
    <cellStyle name="Normal 5 3 3 4 5 3 4" xfId="31816" xr:uid="{E3E6B255-99E1-4A23-A15B-53A3B900960D}"/>
    <cellStyle name="Normal 5 3 3 4 5 4" xfId="10704" xr:uid="{B9CB1B69-7F35-49C3-9B15-3001F5A43558}"/>
    <cellStyle name="Normal 5 3 3 4 5 5" xfId="19152" xr:uid="{5A951B29-C5C8-41CC-9C9F-A217F307BD21}"/>
    <cellStyle name="Normal 5 3 3 4 5 6" xfId="27599" xr:uid="{83266764-E35A-4F7C-9F6C-C11370BEE87D}"/>
    <cellStyle name="Normal 5 3 3 4 6" xfId="2602" xr:uid="{00000000-0005-0000-0000-0000FF190000}"/>
    <cellStyle name="Normal 5 3 3 4 6 2" xfId="6885" xr:uid="{00000000-0005-0000-0000-0000001A0000}"/>
    <cellStyle name="Normal 5 3 3 4 6 2 2" xfId="15335" xr:uid="{C5193977-6866-4406-AB1B-A87C3E65997B}"/>
    <cellStyle name="Normal 5 3 3 4 6 2 3" xfId="23782" xr:uid="{2E3558C3-4190-4C04-A4CA-97127FA8361D}"/>
    <cellStyle name="Normal 5 3 3 4 6 2 4" xfId="32229" xr:uid="{661287CB-F052-49C5-AA22-17C8FF366A4D}"/>
    <cellStyle name="Normal 5 3 3 4 6 3" xfId="11117" xr:uid="{D2558738-F9C2-433D-AA70-1F4A82CCD204}"/>
    <cellStyle name="Normal 5 3 3 4 6 4" xfId="19565" xr:uid="{79A3F1F7-8279-4B3D-AB98-3267E708F94D}"/>
    <cellStyle name="Normal 5 3 3 4 6 5" xfId="28012" xr:uid="{B88821BD-A7B9-4365-9C8C-A3DEAFC64DC4}"/>
    <cellStyle name="Normal 5 3 3 4 7" xfId="4820" xr:uid="{00000000-0005-0000-0000-0000011A0000}"/>
    <cellStyle name="Normal 5 3 3 4 7 2" xfId="13270" xr:uid="{94B67D15-4F00-44C1-8668-C9D7B15E7496}"/>
    <cellStyle name="Normal 5 3 3 4 7 3" xfId="21717" xr:uid="{58DBE31D-0617-4CA7-BCAD-29F274AC54D9}"/>
    <cellStyle name="Normal 5 3 3 4 7 4" xfId="30164" xr:uid="{516380C0-1512-4D28-A057-E59A0A727256}"/>
    <cellStyle name="Normal 5 3 3 4 8" xfId="9052" xr:uid="{35356E2C-946D-4D81-8273-DD560629DE65}"/>
    <cellStyle name="Normal 5 3 3 4 9" xfId="17500" xr:uid="{B38AB45E-9BA9-422B-82C1-A3258F846A04}"/>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5D30AF6F-ED56-4FF4-A744-8184B0A572E6}"/>
    <cellStyle name="Normal 5 3 3 5 2 2 3" xfId="24268" xr:uid="{4FABEEEB-9ADD-4D8A-B47F-039BFEA8790B}"/>
    <cellStyle name="Normal 5 3 3 5 2 2 4" xfId="32715" xr:uid="{59968495-1538-4A5E-84E2-CFFDE035B379}"/>
    <cellStyle name="Normal 5 3 3 5 2 3" xfId="11603" xr:uid="{41EF8116-3CD0-450C-82E5-CC50C7F45116}"/>
    <cellStyle name="Normal 5 3 3 5 2 4" xfId="20051" xr:uid="{06F71626-9D94-4BC5-BB4A-0A25D8693340}"/>
    <cellStyle name="Normal 5 3 3 5 2 5" xfId="28498" xr:uid="{5ACF4584-B089-4EE8-96C0-C036B2286F82}"/>
    <cellStyle name="Normal 5 3 3 5 3" xfId="5226" xr:uid="{00000000-0005-0000-0000-0000051A0000}"/>
    <cellStyle name="Normal 5 3 3 5 3 2" xfId="13676" xr:uid="{630347B6-FDBE-41DF-AA48-546E6B4A7157}"/>
    <cellStyle name="Normal 5 3 3 5 3 3" xfId="22123" xr:uid="{F06662E2-8A8D-4DA3-AB0F-F313815AB8E6}"/>
    <cellStyle name="Normal 5 3 3 5 3 4" xfId="30570" xr:uid="{63C91E22-D34B-48E6-8D15-3E97D1CE875E}"/>
    <cellStyle name="Normal 5 3 3 5 4" xfId="9458" xr:uid="{0910CEA9-D8CE-45C8-8DF7-49914BFF4444}"/>
    <cellStyle name="Normal 5 3 3 5 5" xfId="17906" xr:uid="{78B261B9-25C7-470D-A80E-01812B7934A4}"/>
    <cellStyle name="Normal 5 3 3 5 6" xfId="26353" xr:uid="{D82C1172-E43F-4750-B93C-F3B0435906B3}"/>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DC071CA4-781C-4214-A4A6-3D093F330679}"/>
    <cellStyle name="Normal 5 3 3 6 2 2 3" xfId="24681" xr:uid="{45377E02-1A02-4220-B49F-ACABE6F6C23B}"/>
    <cellStyle name="Normal 5 3 3 6 2 2 4" xfId="33128" xr:uid="{7CE98AFA-1AC8-4085-95F0-7A0DCB53318D}"/>
    <cellStyle name="Normal 5 3 3 6 2 3" xfId="12016" xr:uid="{8C0C21FB-ACC4-4954-9F4E-4A8AC84EEA5D}"/>
    <cellStyle name="Normal 5 3 3 6 2 4" xfId="20464" xr:uid="{B688CC12-7102-49A0-87E0-F2FFA0E39085}"/>
    <cellStyle name="Normal 5 3 3 6 2 5" xfId="28911" xr:uid="{0708E61A-5FD1-47EB-88A2-031A094A9B49}"/>
    <cellStyle name="Normal 5 3 3 6 3" xfId="5639" xr:uid="{00000000-0005-0000-0000-0000091A0000}"/>
    <cellStyle name="Normal 5 3 3 6 3 2" xfId="14089" xr:uid="{2AAEB9B7-44A2-45FF-AA4E-D6F4DBDF04F5}"/>
    <cellStyle name="Normal 5 3 3 6 3 3" xfId="22536" xr:uid="{C2C436EF-FDCF-4089-AE8E-3D29B0FCED39}"/>
    <cellStyle name="Normal 5 3 3 6 3 4" xfId="30983" xr:uid="{F1F62FBD-DC00-4D0F-9F6E-F6F1D1A0F7B2}"/>
    <cellStyle name="Normal 5 3 3 6 4" xfId="9871" xr:uid="{F5B267C5-6F38-45E2-B199-B64653CFDE2C}"/>
    <cellStyle name="Normal 5 3 3 6 5" xfId="18319" xr:uid="{12D230E7-7DAC-4109-8E68-160CA34E7DF1}"/>
    <cellStyle name="Normal 5 3 3 6 6" xfId="26766" xr:uid="{49195140-9E80-43E8-B1C7-053EE498421D}"/>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23343639-DD7F-481C-890C-1061AAD8E965}"/>
    <cellStyle name="Normal 5 3 3 7 2 2 3" xfId="25094" xr:uid="{D0C177A5-3E3C-4019-8162-0F3CDD783444}"/>
    <cellStyle name="Normal 5 3 3 7 2 2 4" xfId="33541" xr:uid="{27C819D0-21CE-4E48-B509-08B9308FC624}"/>
    <cellStyle name="Normal 5 3 3 7 2 3" xfId="12429" xr:uid="{4A241130-065E-4E5F-8AC1-914318F72213}"/>
    <cellStyle name="Normal 5 3 3 7 2 4" xfId="20877" xr:uid="{AD938794-0B57-4EA8-8A9E-F1DC43011E88}"/>
    <cellStyle name="Normal 5 3 3 7 2 5" xfId="29324" xr:uid="{FB915B29-2FA6-4084-8FB6-1ADCE974E51C}"/>
    <cellStyle name="Normal 5 3 3 7 3" xfId="6052" xr:uid="{00000000-0005-0000-0000-00000D1A0000}"/>
    <cellStyle name="Normal 5 3 3 7 3 2" xfId="14502" xr:uid="{6598FA37-6DD7-443E-9324-B369925F0046}"/>
    <cellStyle name="Normal 5 3 3 7 3 3" xfId="22949" xr:uid="{08E66DA9-EFFA-43BA-85F6-E9D5435FFFF7}"/>
    <cellStyle name="Normal 5 3 3 7 3 4" xfId="31396" xr:uid="{0A8252B8-60D4-4618-ADAD-1DD7776A96CB}"/>
    <cellStyle name="Normal 5 3 3 7 4" xfId="10284" xr:uid="{7258B9B6-8CAA-443C-8A13-CD41DC5E8C69}"/>
    <cellStyle name="Normal 5 3 3 7 5" xfId="18732" xr:uid="{CB588B4C-FC0B-4CD0-A9B1-0A7BAB79E6AE}"/>
    <cellStyle name="Normal 5 3 3 7 6" xfId="27179" xr:uid="{29E5916B-7098-440E-A8E5-6219367ED313}"/>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03D914A3-525C-4577-A015-9C0319655876}"/>
    <cellStyle name="Normal 5 3 3 8 2 2 3" xfId="25507" xr:uid="{0024BDD0-0C78-493A-A090-5BE3DFC3A1CC}"/>
    <cellStyle name="Normal 5 3 3 8 2 2 4" xfId="33954" xr:uid="{24734AD4-B79A-458A-8B77-474BDDBB82F8}"/>
    <cellStyle name="Normal 5 3 3 8 2 3" xfId="12842" xr:uid="{BCA39274-4B71-4D38-BC74-411E10A4F231}"/>
    <cellStyle name="Normal 5 3 3 8 2 4" xfId="21290" xr:uid="{73BC1A99-3BF6-44A7-9518-9C254D050E1C}"/>
    <cellStyle name="Normal 5 3 3 8 2 5" xfId="29737" xr:uid="{620FB57B-2F5E-4730-AF3B-9ED1CBDD9E5F}"/>
    <cellStyle name="Normal 5 3 3 8 3" xfId="6465" xr:uid="{00000000-0005-0000-0000-0000111A0000}"/>
    <cellStyle name="Normal 5 3 3 8 3 2" xfId="14915" xr:uid="{425EEFED-A9D8-4469-91C7-97769F3E6BB4}"/>
    <cellStyle name="Normal 5 3 3 8 3 3" xfId="23362" xr:uid="{DCB93A7C-1579-40F9-8259-659FD937A66B}"/>
    <cellStyle name="Normal 5 3 3 8 3 4" xfId="31809" xr:uid="{892922E1-94DC-4C3B-8608-390D12ED9F12}"/>
    <cellStyle name="Normal 5 3 3 8 4" xfId="10697" xr:uid="{ED86EDEB-D989-4B3B-90D1-E3788E789996}"/>
    <cellStyle name="Normal 5 3 3 8 5" xfId="19145" xr:uid="{A04F1D76-8BFE-4FA8-8083-0556FF47D37C}"/>
    <cellStyle name="Normal 5 3 3 8 6" xfId="27592" xr:uid="{1478AA7C-0896-4D4C-AE97-AA9CB2C9ACD6}"/>
    <cellStyle name="Normal 5 3 3 9" xfId="2595" xr:uid="{00000000-0005-0000-0000-0000121A0000}"/>
    <cellStyle name="Normal 5 3 3 9 2" xfId="6878" xr:uid="{00000000-0005-0000-0000-0000131A0000}"/>
    <cellStyle name="Normal 5 3 3 9 2 2" xfId="15328" xr:uid="{E3DCDEFA-6D27-4DA7-94F2-A052C7E1DF33}"/>
    <cellStyle name="Normal 5 3 3 9 2 3" xfId="23775" xr:uid="{78015572-AA94-4F9D-BA98-01249A389882}"/>
    <cellStyle name="Normal 5 3 3 9 2 4" xfId="32222" xr:uid="{5CC877BD-C201-44A6-93EF-97DFC5BD014A}"/>
    <cellStyle name="Normal 5 3 3 9 3" xfId="11110" xr:uid="{2D55C1DE-807C-4905-B909-E2507F62D402}"/>
    <cellStyle name="Normal 5 3 3 9 4" xfId="19558" xr:uid="{AE474B0A-07BA-4520-92F8-CF0F7F6CE8C1}"/>
    <cellStyle name="Normal 5 3 3 9 5" xfId="28005" xr:uid="{118B1195-41A2-499E-B65A-7489EE1B5DF9}"/>
    <cellStyle name="Normal 5 3 4" xfId="449" xr:uid="{00000000-0005-0000-0000-0000141A0000}"/>
    <cellStyle name="Normal 5 3 4 10" xfId="9053" xr:uid="{A5E7B57F-1547-4594-88DE-214FCC77BD2C}"/>
    <cellStyle name="Normal 5 3 4 11" xfId="17501" xr:uid="{2C14141D-FB7C-48A4-9CF2-94DEA0894034}"/>
    <cellStyle name="Normal 5 3 4 12" xfId="25948" xr:uid="{04931CDC-731C-414F-8888-E812E12AD808}"/>
    <cellStyle name="Normal 5 3 4 2" xfId="450" xr:uid="{00000000-0005-0000-0000-0000151A0000}"/>
    <cellStyle name="Normal 5 3 4 2 10" xfId="17502" xr:uid="{4A5B83F7-4DFB-4CC1-B8D0-E04191F7CF70}"/>
    <cellStyle name="Normal 5 3 4 2 11" xfId="25949" xr:uid="{C45CFF8C-3E49-4F69-B649-C24ECF4E3ACF}"/>
    <cellStyle name="Normal 5 3 4 2 2" xfId="451" xr:uid="{00000000-0005-0000-0000-0000161A0000}"/>
    <cellStyle name="Normal 5 3 4 2 2 10" xfId="25950" xr:uid="{E0BB65E4-516C-4855-ACE2-1D03A33808ED}"/>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C2C92F4A-7A06-4313-AC35-90AE8101CF7B}"/>
    <cellStyle name="Normal 5 3 4 2 2 2 2 2 3" xfId="24278" xr:uid="{771EF460-D9E0-4DF3-8303-9A308A610089}"/>
    <cellStyle name="Normal 5 3 4 2 2 2 2 2 4" xfId="32725" xr:uid="{7F651392-6C9B-40A0-AD6F-E8CC1B64A55D}"/>
    <cellStyle name="Normal 5 3 4 2 2 2 2 3" xfId="11613" xr:uid="{DA788742-E9CA-4B82-A739-E4F5A21D8258}"/>
    <cellStyle name="Normal 5 3 4 2 2 2 2 4" xfId="20061" xr:uid="{0A40330E-91EF-4E97-90EF-27091CE6AA6F}"/>
    <cellStyle name="Normal 5 3 4 2 2 2 2 5" xfId="28508" xr:uid="{8BAFAFC7-91A5-425B-B808-3443BC24541F}"/>
    <cellStyle name="Normal 5 3 4 2 2 2 3" xfId="5236" xr:uid="{00000000-0005-0000-0000-00001A1A0000}"/>
    <cellStyle name="Normal 5 3 4 2 2 2 3 2" xfId="13686" xr:uid="{FC2598AD-5559-412A-B8A2-A8BDA335C29F}"/>
    <cellStyle name="Normal 5 3 4 2 2 2 3 3" xfId="22133" xr:uid="{E129E249-B51C-438D-81B6-700120E0E3A6}"/>
    <cellStyle name="Normal 5 3 4 2 2 2 3 4" xfId="30580" xr:uid="{5097D600-7DB5-467A-A938-4D71F27A2C2B}"/>
    <cellStyle name="Normal 5 3 4 2 2 2 4" xfId="9468" xr:uid="{EBC91D24-948C-43F4-A25B-28F76ED23645}"/>
    <cellStyle name="Normal 5 3 4 2 2 2 5" xfId="17916" xr:uid="{7BD30579-64A8-4C69-9E0B-547B3B01BD93}"/>
    <cellStyle name="Normal 5 3 4 2 2 2 6" xfId="26363" xr:uid="{0733490E-9894-4C68-BCBE-783E3B140382}"/>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61E274E9-4B28-4620-89EE-B9C03A54672A}"/>
    <cellStyle name="Normal 5 3 4 2 2 3 2 2 3" xfId="24691" xr:uid="{2B49DAAB-2597-45F1-A339-7A9867FCC2B5}"/>
    <cellStyle name="Normal 5 3 4 2 2 3 2 2 4" xfId="33138" xr:uid="{72BD5435-3F95-44EF-A00F-A1E938F49312}"/>
    <cellStyle name="Normal 5 3 4 2 2 3 2 3" xfId="12026" xr:uid="{5CB1F6FB-5933-45C7-96A2-A58D9DFB7C45}"/>
    <cellStyle name="Normal 5 3 4 2 2 3 2 4" xfId="20474" xr:uid="{760A2D39-09DD-4857-B4E0-0BB677AD8066}"/>
    <cellStyle name="Normal 5 3 4 2 2 3 2 5" xfId="28921" xr:uid="{13FC3C5A-93D1-4AE7-B473-03730327A807}"/>
    <cellStyle name="Normal 5 3 4 2 2 3 3" xfId="5649" xr:uid="{00000000-0005-0000-0000-00001E1A0000}"/>
    <cellStyle name="Normal 5 3 4 2 2 3 3 2" xfId="14099" xr:uid="{714C1117-01FD-4645-B905-8EC93A4642BF}"/>
    <cellStyle name="Normal 5 3 4 2 2 3 3 3" xfId="22546" xr:uid="{48579A8C-17AF-4587-AA2D-9352C2414C00}"/>
    <cellStyle name="Normal 5 3 4 2 2 3 3 4" xfId="30993" xr:uid="{806AA5BC-5D61-4F51-BB28-384FB9C85E5D}"/>
    <cellStyle name="Normal 5 3 4 2 2 3 4" xfId="9881" xr:uid="{0F9BF2B7-A6FB-4A90-87F1-097D5B322F81}"/>
    <cellStyle name="Normal 5 3 4 2 2 3 5" xfId="18329" xr:uid="{E300CB0E-CB9A-4733-A60A-B92151651FBE}"/>
    <cellStyle name="Normal 5 3 4 2 2 3 6" xfId="26776" xr:uid="{A1D0E119-7AFF-4CD1-BFD0-2F01AA4B36CF}"/>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9A538858-DFAF-49B9-9C01-46557EFE7172}"/>
    <cellStyle name="Normal 5 3 4 2 2 4 2 2 3" xfId="25104" xr:uid="{8D924A0E-A019-48D0-B08C-447C6D9900C4}"/>
    <cellStyle name="Normal 5 3 4 2 2 4 2 2 4" xfId="33551" xr:uid="{EEFFE175-6F2C-4208-B63C-211F718F00B5}"/>
    <cellStyle name="Normal 5 3 4 2 2 4 2 3" xfId="12439" xr:uid="{9CE03FB7-440F-4049-B6F6-B17E761800B8}"/>
    <cellStyle name="Normal 5 3 4 2 2 4 2 4" xfId="20887" xr:uid="{2841E402-B6A9-4EA1-A5CF-19DAAF3EB142}"/>
    <cellStyle name="Normal 5 3 4 2 2 4 2 5" xfId="29334" xr:uid="{0D7D2F66-1107-493E-817E-2F14A1F74C42}"/>
    <cellStyle name="Normal 5 3 4 2 2 4 3" xfId="6062" xr:uid="{00000000-0005-0000-0000-0000221A0000}"/>
    <cellStyle name="Normal 5 3 4 2 2 4 3 2" xfId="14512" xr:uid="{664FA1CA-291D-48F6-9A31-B5B93094AAF6}"/>
    <cellStyle name="Normal 5 3 4 2 2 4 3 3" xfId="22959" xr:uid="{F7A39DF6-312C-4682-8993-6E708B81BCE1}"/>
    <cellStyle name="Normal 5 3 4 2 2 4 3 4" xfId="31406" xr:uid="{414200AD-1AFF-4CBC-A2A7-7FD3486D4137}"/>
    <cellStyle name="Normal 5 3 4 2 2 4 4" xfId="10294" xr:uid="{B6106521-625E-4FF0-B7CE-936A6BA53AD3}"/>
    <cellStyle name="Normal 5 3 4 2 2 4 5" xfId="18742" xr:uid="{5156CF72-11E4-4461-B97C-0B3B97946F29}"/>
    <cellStyle name="Normal 5 3 4 2 2 4 6" xfId="27189" xr:uid="{3D7B16B0-CAB3-4F5A-B2E2-81C8B26D6CC2}"/>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0881E31C-6FE2-4C87-96E0-FD5C5634FB70}"/>
    <cellStyle name="Normal 5 3 4 2 2 5 2 2 3" xfId="25517" xr:uid="{025D5D97-1E18-41AF-A2A8-B4AF85C473EF}"/>
    <cellStyle name="Normal 5 3 4 2 2 5 2 2 4" xfId="33964" xr:uid="{CE9B9463-EA9C-4338-8456-67DD0EBCD7D5}"/>
    <cellStyle name="Normal 5 3 4 2 2 5 2 3" xfId="12852" xr:uid="{1AA1EC9B-FDD2-49EB-9E1F-2777F303C475}"/>
    <cellStyle name="Normal 5 3 4 2 2 5 2 4" xfId="21300" xr:uid="{63CCEB78-6653-467A-AC45-EF3092DE09C1}"/>
    <cellStyle name="Normal 5 3 4 2 2 5 2 5" xfId="29747" xr:uid="{7D9A2997-EE6C-4CDA-BB3B-920BB35A8578}"/>
    <cellStyle name="Normal 5 3 4 2 2 5 3" xfId="6475" xr:uid="{00000000-0005-0000-0000-0000261A0000}"/>
    <cellStyle name="Normal 5 3 4 2 2 5 3 2" xfId="14925" xr:uid="{79CB8248-676D-4757-A53B-F6F62CA5FD7C}"/>
    <cellStyle name="Normal 5 3 4 2 2 5 3 3" xfId="23372" xr:uid="{A9304B4B-C0CA-4CF7-940B-48BB308639C6}"/>
    <cellStyle name="Normal 5 3 4 2 2 5 3 4" xfId="31819" xr:uid="{2719F037-4785-4C3A-AF24-8B5CE156AF84}"/>
    <cellStyle name="Normal 5 3 4 2 2 5 4" xfId="10707" xr:uid="{ECF43518-296A-4926-B643-BFBFE443C580}"/>
    <cellStyle name="Normal 5 3 4 2 2 5 5" xfId="19155" xr:uid="{4FBBCDFB-887A-4B99-9F21-D336559DA082}"/>
    <cellStyle name="Normal 5 3 4 2 2 5 6" xfId="27602" xr:uid="{B3433E8C-165E-415D-8ECC-4FFD943D3903}"/>
    <cellStyle name="Normal 5 3 4 2 2 6" xfId="2605" xr:uid="{00000000-0005-0000-0000-0000271A0000}"/>
    <cellStyle name="Normal 5 3 4 2 2 6 2" xfId="6888" xr:uid="{00000000-0005-0000-0000-0000281A0000}"/>
    <cellStyle name="Normal 5 3 4 2 2 6 2 2" xfId="15338" xr:uid="{42A0BCA4-0089-412D-A3AD-845FB09902A1}"/>
    <cellStyle name="Normal 5 3 4 2 2 6 2 3" xfId="23785" xr:uid="{111F44B3-4457-42B2-BF68-4FEF1CF3B0B9}"/>
    <cellStyle name="Normal 5 3 4 2 2 6 2 4" xfId="32232" xr:uid="{7AEFB315-D33E-4E72-9C86-447046C20EE3}"/>
    <cellStyle name="Normal 5 3 4 2 2 6 3" xfId="11120" xr:uid="{A3D518B4-FA62-46AE-A125-63481DAA0DCE}"/>
    <cellStyle name="Normal 5 3 4 2 2 6 4" xfId="19568" xr:uid="{93A9EB4A-01E4-48C1-B67E-C7D89F40EF1C}"/>
    <cellStyle name="Normal 5 3 4 2 2 6 5" xfId="28015" xr:uid="{D2A6513A-1E70-4906-914B-8EB207CBCC0C}"/>
    <cellStyle name="Normal 5 3 4 2 2 7" xfId="4823" xr:uid="{00000000-0005-0000-0000-0000291A0000}"/>
    <cellStyle name="Normal 5 3 4 2 2 7 2" xfId="13273" xr:uid="{2DCBFDBD-D74D-4385-B017-CCA5A78E5F8A}"/>
    <cellStyle name="Normal 5 3 4 2 2 7 3" xfId="21720" xr:uid="{5B77AD88-1DF6-4B76-B1CE-3EA8DBD43F00}"/>
    <cellStyle name="Normal 5 3 4 2 2 7 4" xfId="30167" xr:uid="{40F39BFC-4CB3-4804-A8A4-F237A8B23889}"/>
    <cellStyle name="Normal 5 3 4 2 2 8" xfId="9055" xr:uid="{47C8E3E3-4C84-4DCF-95A1-5958164E55A3}"/>
    <cellStyle name="Normal 5 3 4 2 2 9" xfId="17503" xr:uid="{D00FBC3F-BE5C-4114-BFD5-B64EAFE75DED}"/>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EC95F719-1C61-42D4-9AD2-A9636740AE06}"/>
    <cellStyle name="Normal 5 3 4 2 3 2 2 3" xfId="24277" xr:uid="{D9BEF82C-AD99-4C63-87EC-0A56C58B36A9}"/>
    <cellStyle name="Normal 5 3 4 2 3 2 2 4" xfId="32724" xr:uid="{6DA456EC-D4DD-4AA1-8E37-5AB55959705D}"/>
    <cellStyle name="Normal 5 3 4 2 3 2 3" xfId="11612" xr:uid="{B5E6BBD9-B3D1-4B6A-BAEC-85FAC0E50280}"/>
    <cellStyle name="Normal 5 3 4 2 3 2 4" xfId="20060" xr:uid="{8AAAD053-15D5-4546-95D4-D9F3F8C2B7B9}"/>
    <cellStyle name="Normal 5 3 4 2 3 2 5" xfId="28507" xr:uid="{2F098712-4514-4A3D-91DC-171A0B0D6689}"/>
    <cellStyle name="Normal 5 3 4 2 3 3" xfId="5235" xr:uid="{00000000-0005-0000-0000-00002D1A0000}"/>
    <cellStyle name="Normal 5 3 4 2 3 3 2" xfId="13685" xr:uid="{1D565B73-DABC-4717-A5B8-A009A0B05495}"/>
    <cellStyle name="Normal 5 3 4 2 3 3 3" xfId="22132" xr:uid="{228C7456-DF43-4353-8686-9F7AE87C9EDF}"/>
    <cellStyle name="Normal 5 3 4 2 3 3 4" xfId="30579" xr:uid="{88150E06-9E04-4DE7-B9C7-E92B7CC010BD}"/>
    <cellStyle name="Normal 5 3 4 2 3 4" xfId="9467" xr:uid="{A6B02198-ADDF-462E-B865-961F266ED203}"/>
    <cellStyle name="Normal 5 3 4 2 3 5" xfId="17915" xr:uid="{2AE1B721-C5AA-451B-8583-76AF3CCA2E39}"/>
    <cellStyle name="Normal 5 3 4 2 3 6" xfId="26362" xr:uid="{81AD823E-9C25-4F13-969E-77B27CB44C35}"/>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3889F81D-813C-46C1-8927-7F4D840683B2}"/>
    <cellStyle name="Normal 5 3 4 2 4 2 2 3" xfId="24690" xr:uid="{D343EF20-9C5C-4E0F-978A-60DB08A433B9}"/>
    <cellStyle name="Normal 5 3 4 2 4 2 2 4" xfId="33137" xr:uid="{156D17E9-38BC-4A88-A956-482449699526}"/>
    <cellStyle name="Normal 5 3 4 2 4 2 3" xfId="12025" xr:uid="{DB50C165-645C-4F5C-82E0-5EFC9096DE3E}"/>
    <cellStyle name="Normal 5 3 4 2 4 2 4" xfId="20473" xr:uid="{68D2B8C6-F3A0-423F-A956-2EBFE7EB8B89}"/>
    <cellStyle name="Normal 5 3 4 2 4 2 5" xfId="28920" xr:uid="{0EE0BB32-871C-478C-AD8A-99E3C53007E0}"/>
    <cellStyle name="Normal 5 3 4 2 4 3" xfId="5648" xr:uid="{00000000-0005-0000-0000-0000311A0000}"/>
    <cellStyle name="Normal 5 3 4 2 4 3 2" xfId="14098" xr:uid="{39C203BB-5BF2-4475-89E1-CE0881643A54}"/>
    <cellStyle name="Normal 5 3 4 2 4 3 3" xfId="22545" xr:uid="{182C7E98-8C9B-45B2-9738-76C0A8A69CE9}"/>
    <cellStyle name="Normal 5 3 4 2 4 3 4" xfId="30992" xr:uid="{2372090E-C64E-4EBE-BC0D-5902F812888F}"/>
    <cellStyle name="Normal 5 3 4 2 4 4" xfId="9880" xr:uid="{AAA5B4F0-C514-41B0-869B-86FDEEB275F1}"/>
    <cellStyle name="Normal 5 3 4 2 4 5" xfId="18328" xr:uid="{A51357DA-C345-4130-A1F1-0D9C15AA2CC7}"/>
    <cellStyle name="Normal 5 3 4 2 4 6" xfId="26775" xr:uid="{77501097-2E74-4A1D-A090-23CD25B90BDA}"/>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EF51E380-8A6B-4545-915A-C4FDD0B894B5}"/>
    <cellStyle name="Normal 5 3 4 2 5 2 2 3" xfId="25103" xr:uid="{19C0AEB7-9E51-442B-A030-B86DF72C4853}"/>
    <cellStyle name="Normal 5 3 4 2 5 2 2 4" xfId="33550" xr:uid="{3D9C5A89-BBB3-477E-8EB1-75778187B64B}"/>
    <cellStyle name="Normal 5 3 4 2 5 2 3" xfId="12438" xr:uid="{F267EAE9-C468-4DD9-B8E1-6B1E868D83BA}"/>
    <cellStyle name="Normal 5 3 4 2 5 2 4" xfId="20886" xr:uid="{E9056F1F-EB36-4699-8496-E720D59753AC}"/>
    <cellStyle name="Normal 5 3 4 2 5 2 5" xfId="29333" xr:uid="{C4F4B5BD-A6A9-4360-85FD-F3F79756D4F0}"/>
    <cellStyle name="Normal 5 3 4 2 5 3" xfId="6061" xr:uid="{00000000-0005-0000-0000-0000351A0000}"/>
    <cellStyle name="Normal 5 3 4 2 5 3 2" xfId="14511" xr:uid="{0D256EC7-BFE0-4FFB-A96E-EFAA17BB9875}"/>
    <cellStyle name="Normal 5 3 4 2 5 3 3" xfId="22958" xr:uid="{76708BEF-390E-4F9F-A0F8-D455DC25672A}"/>
    <cellStyle name="Normal 5 3 4 2 5 3 4" xfId="31405" xr:uid="{22265F3D-6ACB-4298-9362-49E2A847438E}"/>
    <cellStyle name="Normal 5 3 4 2 5 4" xfId="10293" xr:uid="{1BE38452-700C-454F-ACB4-A54D601F27F9}"/>
    <cellStyle name="Normal 5 3 4 2 5 5" xfId="18741" xr:uid="{B5B319C6-4448-4711-9D0F-FA15D4B34C5D}"/>
    <cellStyle name="Normal 5 3 4 2 5 6" xfId="27188" xr:uid="{F7C06099-D460-481A-A85B-B1AEFB0F18E5}"/>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7F1263C6-A535-4BD1-A394-0D34456B2E4F}"/>
    <cellStyle name="Normal 5 3 4 2 6 2 2 3" xfId="25516" xr:uid="{8D3E68B7-5613-44ED-8309-B93DA6F529D6}"/>
    <cellStyle name="Normal 5 3 4 2 6 2 2 4" xfId="33963" xr:uid="{78113418-1EA7-4EFC-83B5-3BB39DD05405}"/>
    <cellStyle name="Normal 5 3 4 2 6 2 3" xfId="12851" xr:uid="{638DD5CC-4149-437A-9A34-CDFFCA5258C4}"/>
    <cellStyle name="Normal 5 3 4 2 6 2 4" xfId="21299" xr:uid="{167F2314-9481-429C-B01C-1A2863044B7B}"/>
    <cellStyle name="Normal 5 3 4 2 6 2 5" xfId="29746" xr:uid="{D37809B7-4264-4882-8BD7-303303C733E5}"/>
    <cellStyle name="Normal 5 3 4 2 6 3" xfId="6474" xr:uid="{00000000-0005-0000-0000-0000391A0000}"/>
    <cellStyle name="Normal 5 3 4 2 6 3 2" xfId="14924" xr:uid="{96E53E76-1B64-4611-AEC8-45820273FFDF}"/>
    <cellStyle name="Normal 5 3 4 2 6 3 3" xfId="23371" xr:uid="{A8D49036-70D1-431E-BB81-1B5CB27A8BAB}"/>
    <cellStyle name="Normal 5 3 4 2 6 3 4" xfId="31818" xr:uid="{FCA878D1-52C0-47C7-B4E2-4EF4553248BD}"/>
    <cellStyle name="Normal 5 3 4 2 6 4" xfId="10706" xr:uid="{8382B599-5887-490B-83A0-517F80734C12}"/>
    <cellStyle name="Normal 5 3 4 2 6 5" xfId="19154" xr:uid="{F7BD8FD8-7FBD-4823-A375-27EF0E352073}"/>
    <cellStyle name="Normal 5 3 4 2 6 6" xfId="27601" xr:uid="{78F05AC3-831F-4171-BB0A-A601E4EE53C1}"/>
    <cellStyle name="Normal 5 3 4 2 7" xfId="2604" xr:uid="{00000000-0005-0000-0000-00003A1A0000}"/>
    <cellStyle name="Normal 5 3 4 2 7 2" xfId="6887" xr:uid="{00000000-0005-0000-0000-00003B1A0000}"/>
    <cellStyle name="Normal 5 3 4 2 7 2 2" xfId="15337" xr:uid="{F50F9B73-1681-449E-983D-35394110965C}"/>
    <cellStyle name="Normal 5 3 4 2 7 2 3" xfId="23784" xr:uid="{7725192B-8D5C-4CDF-8861-4AC12CEB3DFE}"/>
    <cellStyle name="Normal 5 3 4 2 7 2 4" xfId="32231" xr:uid="{1CAD3B3E-2689-4D59-89D5-A8F4D71EB325}"/>
    <cellStyle name="Normal 5 3 4 2 7 3" xfId="11119" xr:uid="{4F36BB42-CB94-427E-845C-59867EF66A29}"/>
    <cellStyle name="Normal 5 3 4 2 7 4" xfId="19567" xr:uid="{52D7780C-15DA-41A6-8C4D-D794786CB042}"/>
    <cellStyle name="Normal 5 3 4 2 7 5" xfId="28014" xr:uid="{6494FB92-3679-4FD7-92FE-B9CFBC1C4AF0}"/>
    <cellStyle name="Normal 5 3 4 2 8" xfId="4822" xr:uid="{00000000-0005-0000-0000-00003C1A0000}"/>
    <cellStyle name="Normal 5 3 4 2 8 2" xfId="13272" xr:uid="{AA59191A-4A6C-4016-884C-47087D3A1E1A}"/>
    <cellStyle name="Normal 5 3 4 2 8 3" xfId="21719" xr:uid="{2F2732EE-8399-4B65-BF1A-C4CBE5CB93E7}"/>
    <cellStyle name="Normal 5 3 4 2 8 4" xfId="30166" xr:uid="{ED75110A-2062-406D-8D7E-C64A5BAA0369}"/>
    <cellStyle name="Normal 5 3 4 2 9" xfId="9054" xr:uid="{01085018-8516-4FC4-B7DE-EE7B9546794D}"/>
    <cellStyle name="Normal 5 3 4 3" xfId="452" xr:uid="{00000000-0005-0000-0000-00003D1A0000}"/>
    <cellStyle name="Normal 5 3 4 3 10" xfId="25951" xr:uid="{5EA41152-4954-4B55-9A44-2C6E485E9566}"/>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2AC7F71C-0334-4D09-9F01-33C569AB2EA4}"/>
    <cellStyle name="Normal 5 3 4 3 2 2 2 3" xfId="24279" xr:uid="{6D2EE615-A4C7-4F4B-B4C1-EBC3F85F7898}"/>
    <cellStyle name="Normal 5 3 4 3 2 2 2 4" xfId="32726" xr:uid="{7AA6906C-BD37-497A-B021-733023B6FD52}"/>
    <cellStyle name="Normal 5 3 4 3 2 2 3" xfId="11614" xr:uid="{0978A71D-9FCE-49D3-93C2-E7009017E1E4}"/>
    <cellStyle name="Normal 5 3 4 3 2 2 4" xfId="20062" xr:uid="{A0A59D97-577B-4343-AEE3-53EE7F8989AF}"/>
    <cellStyle name="Normal 5 3 4 3 2 2 5" xfId="28509" xr:uid="{7B5E6F9D-6B9D-40F6-8935-07472240DC0C}"/>
    <cellStyle name="Normal 5 3 4 3 2 3" xfId="5237" xr:uid="{00000000-0005-0000-0000-0000411A0000}"/>
    <cellStyle name="Normal 5 3 4 3 2 3 2" xfId="13687" xr:uid="{70938746-AEB1-46DE-9946-AD46F016306D}"/>
    <cellStyle name="Normal 5 3 4 3 2 3 3" xfId="22134" xr:uid="{AAFBD7A7-3D1F-4118-9C47-B22DFE16AA21}"/>
    <cellStyle name="Normal 5 3 4 3 2 3 4" xfId="30581" xr:uid="{CA9FBDC2-79DB-4CF7-B870-800BB2EEFC32}"/>
    <cellStyle name="Normal 5 3 4 3 2 4" xfId="9469" xr:uid="{B3BD6646-E439-490E-B55D-18B43D36ECD3}"/>
    <cellStyle name="Normal 5 3 4 3 2 5" xfId="17917" xr:uid="{E6847CCA-480B-4E6D-812C-42748A18BC6C}"/>
    <cellStyle name="Normal 5 3 4 3 2 6" xfId="26364" xr:uid="{E9B18108-4F37-4835-911A-F77F9C4822FB}"/>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FD5105DC-7500-412C-8283-94AC97A499D5}"/>
    <cellStyle name="Normal 5 3 4 3 3 2 2 3" xfId="24692" xr:uid="{A50EF362-6813-4D7E-8B9E-7AA218B313CD}"/>
    <cellStyle name="Normal 5 3 4 3 3 2 2 4" xfId="33139" xr:uid="{52F5C169-F585-4C7E-A651-767528B1B88C}"/>
    <cellStyle name="Normal 5 3 4 3 3 2 3" xfId="12027" xr:uid="{EBC2F0E3-1AA5-40B3-B9EE-B33CFD8A0549}"/>
    <cellStyle name="Normal 5 3 4 3 3 2 4" xfId="20475" xr:uid="{B15E0BA2-49E3-46CB-89A2-9EF4F590023D}"/>
    <cellStyle name="Normal 5 3 4 3 3 2 5" xfId="28922" xr:uid="{63C2E733-9FFA-4D39-836C-85DA2DFAEC01}"/>
    <cellStyle name="Normal 5 3 4 3 3 3" xfId="5650" xr:uid="{00000000-0005-0000-0000-0000451A0000}"/>
    <cellStyle name="Normal 5 3 4 3 3 3 2" xfId="14100" xr:uid="{FF2A7133-C824-4011-A6AE-DAD820A81CEF}"/>
    <cellStyle name="Normal 5 3 4 3 3 3 3" xfId="22547" xr:uid="{5DAD9953-DAB4-47CB-8407-9C39F353B9E6}"/>
    <cellStyle name="Normal 5 3 4 3 3 3 4" xfId="30994" xr:uid="{6653F87A-161A-4BB7-B37C-EAAF936FABC0}"/>
    <cellStyle name="Normal 5 3 4 3 3 4" xfId="9882" xr:uid="{B7972815-9925-483A-BA93-EDB98FB46C2F}"/>
    <cellStyle name="Normal 5 3 4 3 3 5" xfId="18330" xr:uid="{77EADABC-3590-4DB6-B22C-2ED0FB371CDC}"/>
    <cellStyle name="Normal 5 3 4 3 3 6" xfId="26777" xr:uid="{27318527-EAE5-4488-94B4-92FAC06903E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13438B12-65B0-4349-B76C-E7910C55B10C}"/>
    <cellStyle name="Normal 5 3 4 3 4 2 2 3" xfId="25105" xr:uid="{5144CA85-36EE-4F1B-9B47-82038AB5D4CB}"/>
    <cellStyle name="Normal 5 3 4 3 4 2 2 4" xfId="33552" xr:uid="{9FA24292-5DA3-46C1-9387-71AD5FC59DDF}"/>
    <cellStyle name="Normal 5 3 4 3 4 2 3" xfId="12440" xr:uid="{2F40B539-7D1D-4E69-AA17-514030F455CC}"/>
    <cellStyle name="Normal 5 3 4 3 4 2 4" xfId="20888" xr:uid="{80A81755-0F07-45D6-A4F6-909C65C2D7F3}"/>
    <cellStyle name="Normal 5 3 4 3 4 2 5" xfId="29335" xr:uid="{D73C2DD7-4782-4C8C-BD0E-FD0FB5F6381E}"/>
    <cellStyle name="Normal 5 3 4 3 4 3" xfId="6063" xr:uid="{00000000-0005-0000-0000-0000491A0000}"/>
    <cellStyle name="Normal 5 3 4 3 4 3 2" xfId="14513" xr:uid="{2AD05435-3231-47A8-AAA8-C329D1A02AF1}"/>
    <cellStyle name="Normal 5 3 4 3 4 3 3" xfId="22960" xr:uid="{500DD807-E5BB-462F-A1A6-254FDE6F548F}"/>
    <cellStyle name="Normal 5 3 4 3 4 3 4" xfId="31407" xr:uid="{E8C8C894-117F-49C3-B61C-CB351C864719}"/>
    <cellStyle name="Normal 5 3 4 3 4 4" xfId="10295" xr:uid="{D779D833-1609-4A5E-A54B-F667F7424516}"/>
    <cellStyle name="Normal 5 3 4 3 4 5" xfId="18743" xr:uid="{23F14A33-2069-4D49-B9ED-3AE97F37A1AB}"/>
    <cellStyle name="Normal 5 3 4 3 4 6" xfId="27190" xr:uid="{AACC8964-C3BD-41CF-9E10-474430AE8382}"/>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E283C09B-9F38-4BA4-A531-CB9E7A16DC9A}"/>
    <cellStyle name="Normal 5 3 4 3 5 2 2 3" xfId="25518" xr:uid="{304F7790-E24F-43FF-89D1-BE5E5CD11A7E}"/>
    <cellStyle name="Normal 5 3 4 3 5 2 2 4" xfId="33965" xr:uid="{E5922426-F0A0-403B-A360-EB6EE6252973}"/>
    <cellStyle name="Normal 5 3 4 3 5 2 3" xfId="12853" xr:uid="{80B2280D-D81D-4A2E-917B-65E9D8081F79}"/>
    <cellStyle name="Normal 5 3 4 3 5 2 4" xfId="21301" xr:uid="{CF72AD43-E077-444E-A02A-FB54CFC82DA9}"/>
    <cellStyle name="Normal 5 3 4 3 5 2 5" xfId="29748" xr:uid="{FDA3183A-38FE-4652-899B-61F7B03E3A4F}"/>
    <cellStyle name="Normal 5 3 4 3 5 3" xfId="6476" xr:uid="{00000000-0005-0000-0000-00004D1A0000}"/>
    <cellStyle name="Normal 5 3 4 3 5 3 2" xfId="14926" xr:uid="{CD01B11B-61AA-430F-ADF5-B31360491E41}"/>
    <cellStyle name="Normal 5 3 4 3 5 3 3" xfId="23373" xr:uid="{D314E0B4-F4DB-4D8C-8442-1C49A164E6B0}"/>
    <cellStyle name="Normal 5 3 4 3 5 3 4" xfId="31820" xr:uid="{A6B5D460-7874-417E-B20A-F08A88013F0D}"/>
    <cellStyle name="Normal 5 3 4 3 5 4" xfId="10708" xr:uid="{1474541F-3A9D-4C21-9180-433EF3BF1670}"/>
    <cellStyle name="Normal 5 3 4 3 5 5" xfId="19156" xr:uid="{6C67B3CB-0179-40C1-AC7B-6B5B3D2015EF}"/>
    <cellStyle name="Normal 5 3 4 3 5 6" xfId="27603" xr:uid="{A91CB48B-4A85-4DA8-8CBE-82A0A3E39524}"/>
    <cellStyle name="Normal 5 3 4 3 6" xfId="2606" xr:uid="{00000000-0005-0000-0000-00004E1A0000}"/>
    <cellStyle name="Normal 5 3 4 3 6 2" xfId="6889" xr:uid="{00000000-0005-0000-0000-00004F1A0000}"/>
    <cellStyle name="Normal 5 3 4 3 6 2 2" xfId="15339" xr:uid="{3F403D39-FCE4-4202-A462-CAB48D9CA53D}"/>
    <cellStyle name="Normal 5 3 4 3 6 2 3" xfId="23786" xr:uid="{8C48FBF0-6641-458A-9D5D-803D7A45BC01}"/>
    <cellStyle name="Normal 5 3 4 3 6 2 4" xfId="32233" xr:uid="{A50ADE7D-F207-4D72-940C-0FEA4ADAF156}"/>
    <cellStyle name="Normal 5 3 4 3 6 3" xfId="11121" xr:uid="{16D3DE0F-5895-4435-9C8C-6299DF3AACAF}"/>
    <cellStyle name="Normal 5 3 4 3 6 4" xfId="19569" xr:uid="{6FA033E5-330E-4251-B2FD-E7C8BF9743C5}"/>
    <cellStyle name="Normal 5 3 4 3 6 5" xfId="28016" xr:uid="{C2D54633-641F-4FF0-8910-7E9557EE2AF1}"/>
    <cellStyle name="Normal 5 3 4 3 7" xfId="4824" xr:uid="{00000000-0005-0000-0000-0000501A0000}"/>
    <cellStyle name="Normal 5 3 4 3 7 2" xfId="13274" xr:uid="{3468F1E8-7EF4-44C0-A6B5-2D439F1702BD}"/>
    <cellStyle name="Normal 5 3 4 3 7 3" xfId="21721" xr:uid="{0EF80FFB-6BD2-4F5A-B7C4-9034D1231CCA}"/>
    <cellStyle name="Normal 5 3 4 3 7 4" xfId="30168" xr:uid="{CCFB59CB-53E9-4B8D-A8D8-00E53D72736E}"/>
    <cellStyle name="Normal 5 3 4 3 8" xfId="9056" xr:uid="{97BEB93A-138D-4B67-9610-EC431FF1B05C}"/>
    <cellStyle name="Normal 5 3 4 3 9" xfId="17504" xr:uid="{E6429083-BC1A-4080-A04D-B90C331C03BD}"/>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E4EC67DA-9E9F-4CE8-B4A6-F07414A4C821}"/>
    <cellStyle name="Normal 5 3 4 4 2 2 3" xfId="24276" xr:uid="{4916CD0D-F0E0-4748-91D0-A45DF7AD40EC}"/>
    <cellStyle name="Normal 5 3 4 4 2 2 4" xfId="32723" xr:uid="{6982726B-083E-4F95-A682-2480A1AC1C4F}"/>
    <cellStyle name="Normal 5 3 4 4 2 3" xfId="11611" xr:uid="{AC49ACDD-D78E-4BF5-B4D0-E15B12499AB0}"/>
    <cellStyle name="Normal 5 3 4 4 2 4" xfId="20059" xr:uid="{51271261-09FD-4254-86CD-E9A62E598283}"/>
    <cellStyle name="Normal 5 3 4 4 2 5" xfId="28506" xr:uid="{F67C4C07-A891-42FB-8389-D6D8B9822199}"/>
    <cellStyle name="Normal 5 3 4 4 3" xfId="5234" xr:uid="{00000000-0005-0000-0000-0000541A0000}"/>
    <cellStyle name="Normal 5 3 4 4 3 2" xfId="13684" xr:uid="{DB979A79-4FEF-48C5-9DBE-87EDD1DAD167}"/>
    <cellStyle name="Normal 5 3 4 4 3 3" xfId="22131" xr:uid="{C0EA8F9E-1968-44D6-BB07-A2BECC57CA2A}"/>
    <cellStyle name="Normal 5 3 4 4 3 4" xfId="30578" xr:uid="{BBCA253E-D814-4EB4-9D96-1B4AA795DA98}"/>
    <cellStyle name="Normal 5 3 4 4 4" xfId="9466" xr:uid="{359E570B-F0D3-4F57-AD1A-ABED5629652E}"/>
    <cellStyle name="Normal 5 3 4 4 5" xfId="17914" xr:uid="{786518B7-7CEF-460C-9A55-1D1992A53DCC}"/>
    <cellStyle name="Normal 5 3 4 4 6" xfId="26361" xr:uid="{7B907DB0-CF7F-4562-ACE5-4914B48E228E}"/>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AC0C53E0-C040-4AAF-A1EF-5F0C0A8077BF}"/>
    <cellStyle name="Normal 5 3 4 5 2 2 3" xfId="24689" xr:uid="{455271B4-D7DD-4654-BFE8-182E645A9627}"/>
    <cellStyle name="Normal 5 3 4 5 2 2 4" xfId="33136" xr:uid="{75845E07-B7F0-4F38-B2F8-5249C3FBDD80}"/>
    <cellStyle name="Normal 5 3 4 5 2 3" xfId="12024" xr:uid="{E5198011-CF1E-4CA8-ACB2-F81581C4F85C}"/>
    <cellStyle name="Normal 5 3 4 5 2 4" xfId="20472" xr:uid="{0486AADF-7FA6-4A24-99AD-BC501A4B3666}"/>
    <cellStyle name="Normal 5 3 4 5 2 5" xfId="28919" xr:uid="{5DC61157-E4B3-4D61-A631-1C4A5FB0A9FF}"/>
    <cellStyle name="Normal 5 3 4 5 3" xfId="5647" xr:uid="{00000000-0005-0000-0000-0000581A0000}"/>
    <cellStyle name="Normal 5 3 4 5 3 2" xfId="14097" xr:uid="{652E3FFF-5777-4B69-A05E-056EFCB0569A}"/>
    <cellStyle name="Normal 5 3 4 5 3 3" xfId="22544" xr:uid="{3F218767-5E41-4EAE-8CBE-1F8D34D19F85}"/>
    <cellStyle name="Normal 5 3 4 5 3 4" xfId="30991" xr:uid="{172AE1F9-3835-4246-AEB7-FF12AA611ED3}"/>
    <cellStyle name="Normal 5 3 4 5 4" xfId="9879" xr:uid="{16FCAEDB-389B-45B0-A155-B636DB5A7B88}"/>
    <cellStyle name="Normal 5 3 4 5 5" xfId="18327" xr:uid="{C26E7E70-BA20-45F0-9667-B56D6DEC3F16}"/>
    <cellStyle name="Normal 5 3 4 5 6" xfId="26774" xr:uid="{56C2C27B-BE36-4179-9092-881A1F0FE299}"/>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03D2375C-48B1-45BD-B150-F071AC1D8A40}"/>
    <cellStyle name="Normal 5 3 4 6 2 2 3" xfId="25102" xr:uid="{834E0436-1BD5-4F5B-98A0-369E38E22BC3}"/>
    <cellStyle name="Normal 5 3 4 6 2 2 4" xfId="33549" xr:uid="{9DE87AAE-1C91-40E4-AC7F-13E2D64EA45B}"/>
    <cellStyle name="Normal 5 3 4 6 2 3" xfId="12437" xr:uid="{E3BEF566-5121-4579-9A4B-9767697F2E42}"/>
    <cellStyle name="Normal 5 3 4 6 2 4" xfId="20885" xr:uid="{9304101D-AEBB-4A54-80FF-6B930CFEF32E}"/>
    <cellStyle name="Normal 5 3 4 6 2 5" xfId="29332" xr:uid="{EB8637DB-18CF-43E1-93F0-9473660E8F20}"/>
    <cellStyle name="Normal 5 3 4 6 3" xfId="6060" xr:uid="{00000000-0005-0000-0000-00005C1A0000}"/>
    <cellStyle name="Normal 5 3 4 6 3 2" xfId="14510" xr:uid="{D5526316-FA40-4B27-B9CA-9C07967A9E95}"/>
    <cellStyle name="Normal 5 3 4 6 3 3" xfId="22957" xr:uid="{B7D106FC-EE9D-4CC6-ACF4-F1C4F7709737}"/>
    <cellStyle name="Normal 5 3 4 6 3 4" xfId="31404" xr:uid="{1EB51FF8-2EC6-45C8-9123-A08EC54400AD}"/>
    <cellStyle name="Normal 5 3 4 6 4" xfId="10292" xr:uid="{CF33DA26-B7DC-4B36-9AF7-5D9A4613C5F9}"/>
    <cellStyle name="Normal 5 3 4 6 5" xfId="18740" xr:uid="{D9E5745B-D558-4B90-9FC4-E0673361F7CF}"/>
    <cellStyle name="Normal 5 3 4 6 6" xfId="27187" xr:uid="{5C9B951F-82C5-47D9-8C6C-CE97B08E695E}"/>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4645E383-D647-491E-AAED-AA3BD26EA82A}"/>
    <cellStyle name="Normal 5 3 4 7 2 2 3" xfId="25515" xr:uid="{C4CE6D2B-4ADB-4D86-98B0-CF5A62AC7341}"/>
    <cellStyle name="Normal 5 3 4 7 2 2 4" xfId="33962" xr:uid="{3BC0D778-3FA9-42C5-B669-6D7B8B90F153}"/>
    <cellStyle name="Normal 5 3 4 7 2 3" xfId="12850" xr:uid="{0F5FBD9B-F4FF-48BC-9B94-3C955A3AE4F2}"/>
    <cellStyle name="Normal 5 3 4 7 2 4" xfId="21298" xr:uid="{68CA4502-C3D8-4F69-84DA-FD13FE9CAF18}"/>
    <cellStyle name="Normal 5 3 4 7 2 5" xfId="29745" xr:uid="{625841B0-037A-42F8-ABBE-1805B0BB4C2C}"/>
    <cellStyle name="Normal 5 3 4 7 3" xfId="6473" xr:uid="{00000000-0005-0000-0000-0000601A0000}"/>
    <cellStyle name="Normal 5 3 4 7 3 2" xfId="14923" xr:uid="{98BACC51-7651-40FF-8119-90F2A4BD83CE}"/>
    <cellStyle name="Normal 5 3 4 7 3 3" xfId="23370" xr:uid="{A5A1A130-CD0A-4076-8E0F-1FD74775D46E}"/>
    <cellStyle name="Normal 5 3 4 7 3 4" xfId="31817" xr:uid="{3BBD2620-1B37-4F3B-858E-B36B76C7A35B}"/>
    <cellStyle name="Normal 5 3 4 7 4" xfId="10705" xr:uid="{4805B90F-DAB8-46E7-9E75-2D730233725E}"/>
    <cellStyle name="Normal 5 3 4 7 5" xfId="19153" xr:uid="{0FDE650F-6C65-4399-A2CF-55709EC7BD65}"/>
    <cellStyle name="Normal 5 3 4 7 6" xfId="27600" xr:uid="{FAD35B49-ED8B-46D2-BDDF-294EB77000BB}"/>
    <cellStyle name="Normal 5 3 4 8" xfId="2603" xr:uid="{00000000-0005-0000-0000-0000611A0000}"/>
    <cellStyle name="Normal 5 3 4 8 2" xfId="6886" xr:uid="{00000000-0005-0000-0000-0000621A0000}"/>
    <cellStyle name="Normal 5 3 4 8 2 2" xfId="15336" xr:uid="{44DA56EA-B4E6-4BA8-A85F-AD47EEB5A17A}"/>
    <cellStyle name="Normal 5 3 4 8 2 3" xfId="23783" xr:uid="{28130B7D-03CE-4704-9722-B1C1D1C84596}"/>
    <cellStyle name="Normal 5 3 4 8 2 4" xfId="32230" xr:uid="{8533F306-6A9E-4566-8E08-3E21D724ECF1}"/>
    <cellStyle name="Normal 5 3 4 8 3" xfId="11118" xr:uid="{0AE4337D-844A-4960-9E5B-18FAC7B0A29C}"/>
    <cellStyle name="Normal 5 3 4 8 4" xfId="19566" xr:uid="{B10CA78C-3F8F-4362-ADCD-FC0CD55B1776}"/>
    <cellStyle name="Normal 5 3 4 8 5" xfId="28013" xr:uid="{C0C75490-BBEB-4DDA-8783-024F9B4385D6}"/>
    <cellStyle name="Normal 5 3 4 9" xfId="4821" xr:uid="{00000000-0005-0000-0000-0000631A0000}"/>
    <cellStyle name="Normal 5 3 4 9 2" xfId="13271" xr:uid="{1A3874E5-8D68-4984-8938-D1950EA8686C}"/>
    <cellStyle name="Normal 5 3 4 9 3" xfId="21718" xr:uid="{C6E3182B-9432-4700-A95F-21F5466326C6}"/>
    <cellStyle name="Normal 5 3 4 9 4" xfId="30165" xr:uid="{5D657755-D4EE-4B0A-9280-9378FBE36D91}"/>
    <cellStyle name="Normal 5 3 5" xfId="453" xr:uid="{00000000-0005-0000-0000-0000641A0000}"/>
    <cellStyle name="Normal 5 3 5 10" xfId="17505" xr:uid="{E74A41F8-60DD-4CBA-88C8-8C6BDE634B9E}"/>
    <cellStyle name="Normal 5 3 5 11" xfId="25952" xr:uid="{E34A6BA2-F7D1-47C8-B77D-99963FF5198C}"/>
    <cellStyle name="Normal 5 3 5 2" xfId="454" xr:uid="{00000000-0005-0000-0000-0000651A0000}"/>
    <cellStyle name="Normal 5 3 5 2 10" xfId="25953" xr:uid="{2D6CDDAD-D85C-4B90-8AD3-0A8EC2B2E7A2}"/>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CF541260-96C4-40AA-9874-36C438E57B72}"/>
    <cellStyle name="Normal 5 3 5 2 2 2 2 3" xfId="24281" xr:uid="{C7E284B6-B509-4A36-9EDA-30044D1FA69A}"/>
    <cellStyle name="Normal 5 3 5 2 2 2 2 4" xfId="32728" xr:uid="{21CC27E7-9A22-41BC-9318-A60CB8E716B8}"/>
    <cellStyle name="Normal 5 3 5 2 2 2 3" xfId="11616" xr:uid="{669BE6BF-8B0F-46C6-B2B9-4E9A51E777BC}"/>
    <cellStyle name="Normal 5 3 5 2 2 2 4" xfId="20064" xr:uid="{686D85C0-0C7C-4AE0-B8F4-170FA71048C7}"/>
    <cellStyle name="Normal 5 3 5 2 2 2 5" xfId="28511" xr:uid="{BE73EB10-535D-4EC8-BDA5-C46C93C6D331}"/>
    <cellStyle name="Normal 5 3 5 2 2 3" xfId="5239" xr:uid="{00000000-0005-0000-0000-0000691A0000}"/>
    <cellStyle name="Normal 5 3 5 2 2 3 2" xfId="13689" xr:uid="{ADB292C8-E4C3-4F4B-A610-3BB2E7A33907}"/>
    <cellStyle name="Normal 5 3 5 2 2 3 3" xfId="22136" xr:uid="{7604842A-446E-436F-A845-B5FA462681EC}"/>
    <cellStyle name="Normal 5 3 5 2 2 3 4" xfId="30583" xr:uid="{5D2695A2-535E-4E95-9B9B-285A5638CD39}"/>
    <cellStyle name="Normal 5 3 5 2 2 4" xfId="9471" xr:uid="{9A5BA256-763F-4D00-8E7E-BF75C0B60F06}"/>
    <cellStyle name="Normal 5 3 5 2 2 5" xfId="17919" xr:uid="{333CF589-D078-45C1-A968-ED57875E672C}"/>
    <cellStyle name="Normal 5 3 5 2 2 6" xfId="26366" xr:uid="{69C186D6-3217-44CF-9BF5-AB725F3E9735}"/>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0300C989-CCEC-411F-8A4F-C25E39E8A9D8}"/>
    <cellStyle name="Normal 5 3 5 2 3 2 2 3" xfId="24694" xr:uid="{74FA3959-CA62-49BF-87DE-F122699D8F89}"/>
    <cellStyle name="Normal 5 3 5 2 3 2 2 4" xfId="33141" xr:uid="{90DB250B-5FFF-41A5-A5C4-90D8031B0004}"/>
    <cellStyle name="Normal 5 3 5 2 3 2 3" xfId="12029" xr:uid="{C0EC86BC-2306-4476-8812-A01A1A0BEB94}"/>
    <cellStyle name="Normal 5 3 5 2 3 2 4" xfId="20477" xr:uid="{CD0B9045-03C6-4D29-9A3D-27B3A4532978}"/>
    <cellStyle name="Normal 5 3 5 2 3 2 5" xfId="28924" xr:uid="{0AAC3C4F-9015-4B6E-862F-54B315127199}"/>
    <cellStyle name="Normal 5 3 5 2 3 3" xfId="5652" xr:uid="{00000000-0005-0000-0000-00006D1A0000}"/>
    <cellStyle name="Normal 5 3 5 2 3 3 2" xfId="14102" xr:uid="{E9DDD016-9AC3-43AB-B2BF-AB5A8BA0A1D1}"/>
    <cellStyle name="Normal 5 3 5 2 3 3 3" xfId="22549" xr:uid="{CE7E6988-523A-4095-9A13-9893E4B12C57}"/>
    <cellStyle name="Normal 5 3 5 2 3 3 4" xfId="30996" xr:uid="{C3D413D2-988E-4641-AA76-DD0A4119D2D9}"/>
    <cellStyle name="Normal 5 3 5 2 3 4" xfId="9884" xr:uid="{763AD6F9-7A0A-41F0-891A-705E79A45A31}"/>
    <cellStyle name="Normal 5 3 5 2 3 5" xfId="18332" xr:uid="{79F6336F-557E-4E4A-B615-E598E0BCF82B}"/>
    <cellStyle name="Normal 5 3 5 2 3 6" xfId="26779" xr:uid="{AE96030D-1F4C-41BF-80C7-67F595F49BFC}"/>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FC76B7CF-92A7-48F9-8A67-074C7DA829EE}"/>
    <cellStyle name="Normal 5 3 5 2 4 2 2 3" xfId="25107" xr:uid="{3F87803C-F449-4816-A074-A5B5795BE131}"/>
    <cellStyle name="Normal 5 3 5 2 4 2 2 4" xfId="33554" xr:uid="{9119F3E1-77EF-403C-9F16-E41D57A21E72}"/>
    <cellStyle name="Normal 5 3 5 2 4 2 3" xfId="12442" xr:uid="{9306C237-9A60-406F-8A08-106D67E0010A}"/>
    <cellStyle name="Normal 5 3 5 2 4 2 4" xfId="20890" xr:uid="{48BD2314-5F51-4F4D-8F97-F7853B1DDC79}"/>
    <cellStyle name="Normal 5 3 5 2 4 2 5" xfId="29337" xr:uid="{3FE2ED79-8567-4F6D-97E9-9C0F9FECC0B5}"/>
    <cellStyle name="Normal 5 3 5 2 4 3" xfId="6065" xr:uid="{00000000-0005-0000-0000-0000711A0000}"/>
    <cellStyle name="Normal 5 3 5 2 4 3 2" xfId="14515" xr:uid="{ABD9F614-2B56-4357-BD41-BD4EA5B8BEE4}"/>
    <cellStyle name="Normal 5 3 5 2 4 3 3" xfId="22962" xr:uid="{19580D3A-E690-4128-AF04-651A3205DDC3}"/>
    <cellStyle name="Normal 5 3 5 2 4 3 4" xfId="31409" xr:uid="{0D86541D-AF70-4CC5-A409-DF75EA4CC32F}"/>
    <cellStyle name="Normal 5 3 5 2 4 4" xfId="10297" xr:uid="{521B8476-4E5B-401F-AF70-3BC3D196893E}"/>
    <cellStyle name="Normal 5 3 5 2 4 5" xfId="18745" xr:uid="{C0366102-1B6B-4CCF-8656-69D0CBFBEE9D}"/>
    <cellStyle name="Normal 5 3 5 2 4 6" xfId="27192" xr:uid="{27632626-8627-48C0-97B7-918ADA74C32C}"/>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C4BC2E72-749C-42DE-9BB5-8586905144AD}"/>
    <cellStyle name="Normal 5 3 5 2 5 2 2 3" xfId="25520" xr:uid="{30E6B7B7-20AE-41A8-9D38-A776F311D90A}"/>
    <cellStyle name="Normal 5 3 5 2 5 2 2 4" xfId="33967" xr:uid="{6A009DA7-2754-4F3A-9851-1207CAD2FA99}"/>
    <cellStyle name="Normal 5 3 5 2 5 2 3" xfId="12855" xr:uid="{922908A1-CC39-4DA9-8889-6B312D8072E6}"/>
    <cellStyle name="Normal 5 3 5 2 5 2 4" xfId="21303" xr:uid="{D6E24051-3069-4760-987F-93AA51BDD132}"/>
    <cellStyle name="Normal 5 3 5 2 5 2 5" xfId="29750" xr:uid="{E7826D15-6770-425A-B2A7-D1FC55198570}"/>
    <cellStyle name="Normal 5 3 5 2 5 3" xfId="6478" xr:uid="{00000000-0005-0000-0000-0000751A0000}"/>
    <cellStyle name="Normal 5 3 5 2 5 3 2" xfId="14928" xr:uid="{32DF9C85-1303-49A4-9460-4C4B62CCD423}"/>
    <cellStyle name="Normal 5 3 5 2 5 3 3" xfId="23375" xr:uid="{F1513BB3-ECAB-4D1A-ADDC-03664EBAC894}"/>
    <cellStyle name="Normal 5 3 5 2 5 3 4" xfId="31822" xr:uid="{E84A66F8-0745-4358-AD5D-99A814C121ED}"/>
    <cellStyle name="Normal 5 3 5 2 5 4" xfId="10710" xr:uid="{8CEF1649-5F8F-45B2-98CD-97EBDF800B1B}"/>
    <cellStyle name="Normal 5 3 5 2 5 5" xfId="19158" xr:uid="{64F7FB70-1231-46AE-8AC5-BCF68C3887A0}"/>
    <cellStyle name="Normal 5 3 5 2 5 6" xfId="27605" xr:uid="{51D2498E-7734-4429-9C8A-53765F768B61}"/>
    <cellStyle name="Normal 5 3 5 2 6" xfId="2608" xr:uid="{00000000-0005-0000-0000-0000761A0000}"/>
    <cellStyle name="Normal 5 3 5 2 6 2" xfId="6891" xr:uid="{00000000-0005-0000-0000-0000771A0000}"/>
    <cellStyle name="Normal 5 3 5 2 6 2 2" xfId="15341" xr:uid="{1944962A-146D-4F06-884E-89130C6B77F8}"/>
    <cellStyle name="Normal 5 3 5 2 6 2 3" xfId="23788" xr:uid="{4D9D71B9-E078-4902-8214-EAF518223D0F}"/>
    <cellStyle name="Normal 5 3 5 2 6 2 4" xfId="32235" xr:uid="{FEF9E985-0073-42E3-A033-9A0A06DFC50A}"/>
    <cellStyle name="Normal 5 3 5 2 6 3" xfId="11123" xr:uid="{78342C2A-D13E-41D9-AFFB-3B93BDC76E1D}"/>
    <cellStyle name="Normal 5 3 5 2 6 4" xfId="19571" xr:uid="{8DE9B581-E19C-48FC-83D5-63142C6F70A0}"/>
    <cellStyle name="Normal 5 3 5 2 6 5" xfId="28018" xr:uid="{9D2289DE-1DC0-4C8B-A48A-36552A5DA298}"/>
    <cellStyle name="Normal 5 3 5 2 7" xfId="4826" xr:uid="{00000000-0005-0000-0000-0000781A0000}"/>
    <cellStyle name="Normal 5 3 5 2 7 2" xfId="13276" xr:uid="{90E9DCAB-89AE-4E67-BEFB-0A87038F72EB}"/>
    <cellStyle name="Normal 5 3 5 2 7 3" xfId="21723" xr:uid="{0C2B9789-B65B-4DC5-869A-52E25C58620D}"/>
    <cellStyle name="Normal 5 3 5 2 7 4" xfId="30170" xr:uid="{4D53C45A-D54F-4C69-B622-B22E8425EE0E}"/>
    <cellStyle name="Normal 5 3 5 2 8" xfId="9058" xr:uid="{3CEE11EE-2CD1-466D-B2C2-E4AA8EE8D503}"/>
    <cellStyle name="Normal 5 3 5 2 9" xfId="17506" xr:uid="{DB1579E9-8EAC-4CA8-85C7-FC91E5AD6039}"/>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8201D3E8-0C57-407F-9963-4DEA11340CFD}"/>
    <cellStyle name="Normal 5 3 5 3 2 2 3" xfId="24280" xr:uid="{38AB67B3-5FA8-43EF-8C11-A5FF3695D9C8}"/>
    <cellStyle name="Normal 5 3 5 3 2 2 4" xfId="32727" xr:uid="{99D857CD-E7DD-42A5-BA89-B31955AE16A9}"/>
    <cellStyle name="Normal 5 3 5 3 2 3" xfId="11615" xr:uid="{0CEA1B15-7373-4440-8CD7-9D970AE87AB7}"/>
    <cellStyle name="Normal 5 3 5 3 2 4" xfId="20063" xr:uid="{1F533886-02CD-4ADE-8490-762EA2413A5F}"/>
    <cellStyle name="Normal 5 3 5 3 2 5" xfId="28510" xr:uid="{FA8CCB11-3FFD-4A26-955F-DC3E0F9E2D80}"/>
    <cellStyle name="Normal 5 3 5 3 3" xfId="5238" xr:uid="{00000000-0005-0000-0000-00007C1A0000}"/>
    <cellStyle name="Normal 5 3 5 3 3 2" xfId="13688" xr:uid="{67F0662F-8687-4641-8AA9-24A9C25A2321}"/>
    <cellStyle name="Normal 5 3 5 3 3 3" xfId="22135" xr:uid="{4D264235-C9CD-424F-8C5D-375504D24436}"/>
    <cellStyle name="Normal 5 3 5 3 3 4" xfId="30582" xr:uid="{E1022A3C-3D03-4879-ACA8-A8C8CFA5E31A}"/>
    <cellStyle name="Normal 5 3 5 3 4" xfId="9470" xr:uid="{9BFAAA8C-C16F-4EA5-A813-E9DDBF0C9DE8}"/>
    <cellStyle name="Normal 5 3 5 3 5" xfId="17918" xr:uid="{607E4896-6A95-4151-843A-7DE03494326C}"/>
    <cellStyle name="Normal 5 3 5 3 6" xfId="26365" xr:uid="{0081E97B-932F-41CE-AC79-CCC50011D5B7}"/>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D52902EC-5962-4C76-9422-389101B5E1D8}"/>
    <cellStyle name="Normal 5 3 5 4 2 2 3" xfId="24693" xr:uid="{CF133564-8AB7-4886-8720-E220009F636A}"/>
    <cellStyle name="Normal 5 3 5 4 2 2 4" xfId="33140" xr:uid="{0308885E-7FAF-42C0-B369-E4A103ACB7E8}"/>
    <cellStyle name="Normal 5 3 5 4 2 3" xfId="12028" xr:uid="{662D3E08-3F5D-4BFD-A7A9-8A90C9EC34C4}"/>
    <cellStyle name="Normal 5 3 5 4 2 4" xfId="20476" xr:uid="{BE2D8041-9A1F-4F05-A25C-5BE076746DBE}"/>
    <cellStyle name="Normal 5 3 5 4 2 5" xfId="28923" xr:uid="{D6B1502B-769C-4B12-8BE3-B86C1C2E15AE}"/>
    <cellStyle name="Normal 5 3 5 4 3" xfId="5651" xr:uid="{00000000-0005-0000-0000-0000801A0000}"/>
    <cellStyle name="Normal 5 3 5 4 3 2" xfId="14101" xr:uid="{2882B520-AA05-4175-BEE5-584CA168473D}"/>
    <cellStyle name="Normal 5 3 5 4 3 3" xfId="22548" xr:uid="{8B5F0AE5-07E6-4D4F-92C2-6482F1983DC5}"/>
    <cellStyle name="Normal 5 3 5 4 3 4" xfId="30995" xr:uid="{6E0DB4DF-3744-4299-9C8E-11EB16EBA817}"/>
    <cellStyle name="Normal 5 3 5 4 4" xfId="9883" xr:uid="{8F4ABA01-0146-4EF5-B45D-BCACA15BD4A1}"/>
    <cellStyle name="Normal 5 3 5 4 5" xfId="18331" xr:uid="{DAB67F44-DA8A-4756-895D-03FC2C7DEFA5}"/>
    <cellStyle name="Normal 5 3 5 4 6" xfId="26778" xr:uid="{ABE50C6D-3B15-4A9E-A00D-FCE79116170C}"/>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711A0089-A34B-42D1-A250-6FBE56670D8D}"/>
    <cellStyle name="Normal 5 3 5 5 2 2 3" xfId="25106" xr:uid="{32B6632A-4875-4C8B-A173-38B13B9A0FAC}"/>
    <cellStyle name="Normal 5 3 5 5 2 2 4" xfId="33553" xr:uid="{C67510CB-809C-4BB8-A888-67EF32CD03C1}"/>
    <cellStyle name="Normal 5 3 5 5 2 3" xfId="12441" xr:uid="{8ED5B8CE-4A79-4493-B6A3-5F80BC29BB9D}"/>
    <cellStyle name="Normal 5 3 5 5 2 4" xfId="20889" xr:uid="{86A2751C-5F34-4532-B94C-362D65819216}"/>
    <cellStyle name="Normal 5 3 5 5 2 5" xfId="29336" xr:uid="{1CBAC44C-65CC-4DAF-9D19-1A3D982DC481}"/>
    <cellStyle name="Normal 5 3 5 5 3" xfId="6064" xr:uid="{00000000-0005-0000-0000-0000841A0000}"/>
    <cellStyle name="Normal 5 3 5 5 3 2" xfId="14514" xr:uid="{C1F54D30-C5B6-470B-B084-EF6F9B038FB8}"/>
    <cellStyle name="Normal 5 3 5 5 3 3" xfId="22961" xr:uid="{273245E5-6E52-4A0E-BC5A-9E3431BEA1B8}"/>
    <cellStyle name="Normal 5 3 5 5 3 4" xfId="31408" xr:uid="{3658FFED-5CDB-499F-96C7-3225136BEED9}"/>
    <cellStyle name="Normal 5 3 5 5 4" xfId="10296" xr:uid="{8144BB83-C0C0-43C4-A785-2BBA0F95F846}"/>
    <cellStyle name="Normal 5 3 5 5 5" xfId="18744" xr:uid="{E83C8C6A-B8FE-4F77-9C84-DD9077A04901}"/>
    <cellStyle name="Normal 5 3 5 5 6" xfId="27191" xr:uid="{4D888D82-7B2B-4788-AA51-CD839819CAA5}"/>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3D776512-5B63-4A84-AF0A-62B9C41A0408}"/>
    <cellStyle name="Normal 5 3 5 6 2 2 3" xfId="25519" xr:uid="{3251143B-B94D-475C-A7DA-FEF15E37C3D6}"/>
    <cellStyle name="Normal 5 3 5 6 2 2 4" xfId="33966" xr:uid="{722FD326-5710-4219-BB51-E7D717223B36}"/>
    <cellStyle name="Normal 5 3 5 6 2 3" xfId="12854" xr:uid="{618288D4-234E-4C79-B81D-A6A73967C459}"/>
    <cellStyle name="Normal 5 3 5 6 2 4" xfId="21302" xr:uid="{771C41EE-44EF-4E65-9F0F-B0ED00FEC5D5}"/>
    <cellStyle name="Normal 5 3 5 6 2 5" xfId="29749" xr:uid="{0AC72075-E44E-4922-9BF5-BEC47A07BECC}"/>
    <cellStyle name="Normal 5 3 5 6 3" xfId="6477" xr:uid="{00000000-0005-0000-0000-0000881A0000}"/>
    <cellStyle name="Normal 5 3 5 6 3 2" xfId="14927" xr:uid="{F121A24C-7378-4799-85B6-AAFCC6FD501D}"/>
    <cellStyle name="Normal 5 3 5 6 3 3" xfId="23374" xr:uid="{31A2CDAF-22CE-44C0-8565-4227F8BFD6F8}"/>
    <cellStyle name="Normal 5 3 5 6 3 4" xfId="31821" xr:uid="{9A3CB482-C5F1-4A52-BD2D-59E3625C1081}"/>
    <cellStyle name="Normal 5 3 5 6 4" xfId="10709" xr:uid="{5B0757FA-464C-40B9-BF2F-DFC02A36F37C}"/>
    <cellStyle name="Normal 5 3 5 6 5" xfId="19157" xr:uid="{8C4C1827-A050-4ADE-8B5E-70D2C1A56D0F}"/>
    <cellStyle name="Normal 5 3 5 6 6" xfId="27604" xr:uid="{3FF87EA7-6CF6-40B5-9930-608D9479D728}"/>
    <cellStyle name="Normal 5 3 5 7" xfId="2607" xr:uid="{00000000-0005-0000-0000-0000891A0000}"/>
    <cellStyle name="Normal 5 3 5 7 2" xfId="6890" xr:uid="{00000000-0005-0000-0000-00008A1A0000}"/>
    <cellStyle name="Normal 5 3 5 7 2 2" xfId="15340" xr:uid="{D1E5BBF6-6119-455F-99A8-E935354D9C1A}"/>
    <cellStyle name="Normal 5 3 5 7 2 3" xfId="23787" xr:uid="{21476CF3-B780-424E-AC96-FD3B5BD9BACF}"/>
    <cellStyle name="Normal 5 3 5 7 2 4" xfId="32234" xr:uid="{60A38B91-DD22-42DC-9651-D338AEC96612}"/>
    <cellStyle name="Normal 5 3 5 7 3" xfId="11122" xr:uid="{16337778-9316-49CE-97AB-797258831447}"/>
    <cellStyle name="Normal 5 3 5 7 4" xfId="19570" xr:uid="{C1E38980-C4CB-4500-9ABF-91F7530B2931}"/>
    <cellStyle name="Normal 5 3 5 7 5" xfId="28017" xr:uid="{9166BA4B-710C-4407-9BAB-D0507D44687D}"/>
    <cellStyle name="Normal 5 3 5 8" xfId="4825" xr:uid="{00000000-0005-0000-0000-00008B1A0000}"/>
    <cellStyle name="Normal 5 3 5 8 2" xfId="13275" xr:uid="{8D735960-8F39-418D-AC4C-462BE858902A}"/>
    <cellStyle name="Normal 5 3 5 8 3" xfId="21722" xr:uid="{2BABEB22-A7AB-42DA-BFD4-F51E26ACC618}"/>
    <cellStyle name="Normal 5 3 5 8 4" xfId="30169" xr:uid="{F43C6713-1AE3-40D8-976D-593B86BBCDBD}"/>
    <cellStyle name="Normal 5 3 5 9" xfId="9057" xr:uid="{7D9F92F9-BEAC-4F03-A1DA-8BF06C7F1165}"/>
    <cellStyle name="Normal 5 3 6" xfId="455" xr:uid="{00000000-0005-0000-0000-00008C1A0000}"/>
    <cellStyle name="Normal 5 3 6 10" xfId="25954" xr:uid="{3B9BDE04-0752-48B7-B04B-C6B608CC1B69}"/>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12E04E0D-4440-440E-AC5D-65E91F6832EC}"/>
    <cellStyle name="Normal 5 3 6 2 2 2 3" xfId="24282" xr:uid="{1B20463E-B07E-43E0-A7F0-8311F63EF8D6}"/>
    <cellStyle name="Normal 5 3 6 2 2 2 4" xfId="32729" xr:uid="{2A54C230-CD4C-4C0B-8418-D0D751DC35D5}"/>
    <cellStyle name="Normal 5 3 6 2 2 3" xfId="11617" xr:uid="{DF2DA065-9B8C-4632-B9E4-8E0E187A4B2A}"/>
    <cellStyle name="Normal 5 3 6 2 2 4" xfId="20065" xr:uid="{DC9CD78A-269E-477C-980A-A5EDB6C22610}"/>
    <cellStyle name="Normal 5 3 6 2 2 5" xfId="28512" xr:uid="{89C6D5F2-A0A0-4D63-87BF-004C7D79A1EA}"/>
    <cellStyle name="Normal 5 3 6 2 3" xfId="5240" xr:uid="{00000000-0005-0000-0000-0000901A0000}"/>
    <cellStyle name="Normal 5 3 6 2 3 2" xfId="13690" xr:uid="{9283BEE8-2F4B-430E-A6A1-FDE20464EB8C}"/>
    <cellStyle name="Normal 5 3 6 2 3 3" xfId="22137" xr:uid="{67B0554B-81E5-4AC5-9118-83DD6614874B}"/>
    <cellStyle name="Normal 5 3 6 2 3 4" xfId="30584" xr:uid="{4324D424-41CE-4351-A2CA-29551184470E}"/>
    <cellStyle name="Normal 5 3 6 2 4" xfId="9472" xr:uid="{20A91FA9-7F19-4A09-966A-3CA59FA03964}"/>
    <cellStyle name="Normal 5 3 6 2 5" xfId="17920" xr:uid="{296C4353-5FC0-457A-BA33-262BE958B77A}"/>
    <cellStyle name="Normal 5 3 6 2 6" xfId="26367" xr:uid="{EB1E0BCF-A4C8-4A85-92E1-EEBE22CA7AAC}"/>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7F562116-26EB-40E6-B0C6-0EA7A63AC2B3}"/>
    <cellStyle name="Normal 5 3 6 3 2 2 3" xfId="24695" xr:uid="{07F9A6A1-AAD0-42C6-BE62-35D9B3E0DA2D}"/>
    <cellStyle name="Normal 5 3 6 3 2 2 4" xfId="33142" xr:uid="{11DB0BE6-39FE-42EC-86C8-81BEEC614679}"/>
    <cellStyle name="Normal 5 3 6 3 2 3" xfId="12030" xr:uid="{83291390-7429-4944-B2E8-F801D5ED3E18}"/>
    <cellStyle name="Normal 5 3 6 3 2 4" xfId="20478" xr:uid="{EC60BAED-F42E-4550-8DB9-C0F3147E74FD}"/>
    <cellStyle name="Normal 5 3 6 3 2 5" xfId="28925" xr:uid="{A9A3F11C-2E54-4E84-A361-489F5BA93129}"/>
    <cellStyle name="Normal 5 3 6 3 3" xfId="5653" xr:uid="{00000000-0005-0000-0000-0000941A0000}"/>
    <cellStyle name="Normal 5 3 6 3 3 2" xfId="14103" xr:uid="{CD45D7D2-E9C1-4C95-AA9E-4A99A9384E9C}"/>
    <cellStyle name="Normal 5 3 6 3 3 3" xfId="22550" xr:uid="{BCD50AF7-2125-4C30-9972-56058716CC35}"/>
    <cellStyle name="Normal 5 3 6 3 3 4" xfId="30997" xr:uid="{FE25FDAA-55A1-40E3-895E-AE68E34A0B46}"/>
    <cellStyle name="Normal 5 3 6 3 4" xfId="9885" xr:uid="{67F2543C-E19D-4FC2-8E8B-08329D85E641}"/>
    <cellStyle name="Normal 5 3 6 3 5" xfId="18333" xr:uid="{92C77B6C-0588-440D-8092-20D5B1B3A001}"/>
    <cellStyle name="Normal 5 3 6 3 6" xfId="26780" xr:uid="{86C91C3A-0916-43F1-9DF4-8B009966B43A}"/>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8F548BB6-1C7C-4BA3-98DE-5D17830EA5EF}"/>
    <cellStyle name="Normal 5 3 6 4 2 2 3" xfId="25108" xr:uid="{BB084EC5-F9B5-4D11-9C9F-1B6F794FA772}"/>
    <cellStyle name="Normal 5 3 6 4 2 2 4" xfId="33555" xr:uid="{2946C20F-EE30-4607-81EB-2A55FE5264BF}"/>
    <cellStyle name="Normal 5 3 6 4 2 3" xfId="12443" xr:uid="{5FBCB4FC-CBED-4E7D-81BF-BD176B5B7601}"/>
    <cellStyle name="Normal 5 3 6 4 2 4" xfId="20891" xr:uid="{C6519BDF-2FDE-4968-A4D5-D3AEB0559476}"/>
    <cellStyle name="Normal 5 3 6 4 2 5" xfId="29338" xr:uid="{E334FFAC-6AB9-4BC3-81A4-70EB36E670D4}"/>
    <cellStyle name="Normal 5 3 6 4 3" xfId="6066" xr:uid="{00000000-0005-0000-0000-0000981A0000}"/>
    <cellStyle name="Normal 5 3 6 4 3 2" xfId="14516" xr:uid="{E491B72C-7243-4FB4-820E-F58329D78460}"/>
    <cellStyle name="Normal 5 3 6 4 3 3" xfId="22963" xr:uid="{00FCC317-5D8A-44D7-AC24-99E3D9DDBBCC}"/>
    <cellStyle name="Normal 5 3 6 4 3 4" xfId="31410" xr:uid="{E13CD636-54AD-4AE4-83AC-3BB1CEC0E828}"/>
    <cellStyle name="Normal 5 3 6 4 4" xfId="10298" xr:uid="{E19D089E-C4D6-48AA-B3EB-4DDC129AC2F7}"/>
    <cellStyle name="Normal 5 3 6 4 5" xfId="18746" xr:uid="{3F59FA39-8266-484B-AF15-30F36C5003DD}"/>
    <cellStyle name="Normal 5 3 6 4 6" xfId="27193" xr:uid="{38995975-AEE7-4CC3-9597-BE54E265D118}"/>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FFC2DD4D-2C16-4BA7-AC9F-2254732F6F8F}"/>
    <cellStyle name="Normal 5 3 6 5 2 2 3" xfId="25521" xr:uid="{9BE71D7A-58C5-491A-94F9-6B454EEC0D63}"/>
    <cellStyle name="Normal 5 3 6 5 2 2 4" xfId="33968" xr:uid="{F4CE0A31-E447-40A5-9001-F58CF18F8913}"/>
    <cellStyle name="Normal 5 3 6 5 2 3" xfId="12856" xr:uid="{86392A37-60EB-4475-8DA5-A4CEE06D4772}"/>
    <cellStyle name="Normal 5 3 6 5 2 4" xfId="21304" xr:uid="{828892AB-9458-4DC8-8EAE-8A11AFD3D76A}"/>
    <cellStyle name="Normal 5 3 6 5 2 5" xfId="29751" xr:uid="{0496F13A-7A62-47C9-B745-64812CE76010}"/>
    <cellStyle name="Normal 5 3 6 5 3" xfId="6479" xr:uid="{00000000-0005-0000-0000-00009C1A0000}"/>
    <cellStyle name="Normal 5 3 6 5 3 2" xfId="14929" xr:uid="{88D50722-CF06-4E40-A3D7-1A7348403A15}"/>
    <cellStyle name="Normal 5 3 6 5 3 3" xfId="23376" xr:uid="{6F058BA7-3186-4246-B2A4-2C7F87BDCE64}"/>
    <cellStyle name="Normal 5 3 6 5 3 4" xfId="31823" xr:uid="{A346F8B4-EA2F-4BDB-9B03-198193DB02D2}"/>
    <cellStyle name="Normal 5 3 6 5 4" xfId="10711" xr:uid="{309233AE-9364-4B45-AF01-C831739DB229}"/>
    <cellStyle name="Normal 5 3 6 5 5" xfId="19159" xr:uid="{C3B6F4A3-0507-4941-BCF1-FC979DBE3D58}"/>
    <cellStyle name="Normal 5 3 6 5 6" xfId="27606" xr:uid="{6E42F509-9D76-41E3-B4AD-E1A9843B0264}"/>
    <cellStyle name="Normal 5 3 6 6" xfId="2609" xr:uid="{00000000-0005-0000-0000-00009D1A0000}"/>
    <cellStyle name="Normal 5 3 6 6 2" xfId="6892" xr:uid="{00000000-0005-0000-0000-00009E1A0000}"/>
    <cellStyle name="Normal 5 3 6 6 2 2" xfId="15342" xr:uid="{E1A2963D-4570-4008-99C0-C44946D9ABEE}"/>
    <cellStyle name="Normal 5 3 6 6 2 3" xfId="23789" xr:uid="{D727046B-D516-46F0-9730-A8B780F293A3}"/>
    <cellStyle name="Normal 5 3 6 6 2 4" xfId="32236" xr:uid="{BAFE19F4-2FB6-4958-9AF3-FB4FC06B0ED5}"/>
    <cellStyle name="Normal 5 3 6 6 3" xfId="11124" xr:uid="{30844E0E-B3B2-43E3-A0FA-7901856E2AB9}"/>
    <cellStyle name="Normal 5 3 6 6 4" xfId="19572" xr:uid="{7C6A5324-BE68-4787-8AD3-4FC7296B68A0}"/>
    <cellStyle name="Normal 5 3 6 6 5" xfId="28019" xr:uid="{758367E2-6A20-4BC5-AC17-4661C6624627}"/>
    <cellStyle name="Normal 5 3 6 7" xfId="4827" xr:uid="{00000000-0005-0000-0000-00009F1A0000}"/>
    <cellStyle name="Normal 5 3 6 7 2" xfId="13277" xr:uid="{D5C7D241-872C-4566-A465-4709AAE954F7}"/>
    <cellStyle name="Normal 5 3 6 7 3" xfId="21724" xr:uid="{F01D38FF-9534-401B-B3FF-900EBC1021D8}"/>
    <cellStyle name="Normal 5 3 6 7 4" xfId="30171" xr:uid="{A1DADFF6-AEAD-4A77-8096-5F3FAB07D564}"/>
    <cellStyle name="Normal 5 3 6 8" xfId="9059" xr:uid="{B8BA3B01-DD7B-4C89-BAF1-D35CDEF2F6F4}"/>
    <cellStyle name="Normal 5 3 6 9" xfId="17507" xr:uid="{16FABC6B-E0AC-436B-B023-604F378D3779}"/>
    <cellStyle name="Normal 5 3 7" xfId="913" xr:uid="{00000000-0005-0000-0000-0000A01A0000}"/>
    <cellStyle name="Normal 5 3 7 2" xfId="3148" xr:uid="{00000000-0005-0000-0000-0000A11A0000}"/>
    <cellStyle name="Normal 5 3 7 2 2" xfId="7370" xr:uid="{00000000-0005-0000-0000-0000A21A0000}"/>
    <cellStyle name="Normal 5 3 7 2 2 2" xfId="15820" xr:uid="{A6145FBC-4078-45D4-AEEC-8BB9DECA6153}"/>
    <cellStyle name="Normal 5 3 7 2 2 3" xfId="24267" xr:uid="{5F7D4B3E-5D3A-4FE7-8946-E79ED652B28B}"/>
    <cellStyle name="Normal 5 3 7 2 2 4" xfId="32714" xr:uid="{5D1142CD-2561-4EED-959B-89FFDE62E4DC}"/>
    <cellStyle name="Normal 5 3 7 2 3" xfId="11602" xr:uid="{731BA1F4-5056-4FE3-BC78-3512E4BD5009}"/>
    <cellStyle name="Normal 5 3 7 2 4" xfId="20050" xr:uid="{67011701-140D-4CB4-9786-2E1BDEE12A1C}"/>
    <cellStyle name="Normal 5 3 7 2 5" xfId="28497" xr:uid="{982E668A-3278-4F4F-AFF4-834DF7ECBFF6}"/>
    <cellStyle name="Normal 5 3 7 3" xfId="5225" xr:uid="{00000000-0005-0000-0000-0000A31A0000}"/>
    <cellStyle name="Normal 5 3 7 3 2" xfId="13675" xr:uid="{07F81C1A-2259-4443-8ADD-1E1D731FAA22}"/>
    <cellStyle name="Normal 5 3 7 3 3" xfId="22122" xr:uid="{65226128-0006-4BE5-B8C3-D9E15F3CA3CD}"/>
    <cellStyle name="Normal 5 3 7 3 4" xfId="30569" xr:uid="{E450AB1B-EE7B-44DB-AEAE-EA8AD5A09D73}"/>
    <cellStyle name="Normal 5 3 7 4" xfId="9457" xr:uid="{8B231A96-35C6-4267-B94B-7282C5E7E1F7}"/>
    <cellStyle name="Normal 5 3 7 5" xfId="17905" xr:uid="{F8624267-391D-45B8-9074-77739972709F}"/>
    <cellStyle name="Normal 5 3 7 6" xfId="26352" xr:uid="{E68F0AAF-16AD-4462-8A25-1B6643A15DD8}"/>
    <cellStyle name="Normal 5 3 8" xfId="1331" xr:uid="{00000000-0005-0000-0000-0000A41A0000}"/>
    <cellStyle name="Normal 5 3 8 2" xfId="3561" xr:uid="{00000000-0005-0000-0000-0000A51A0000}"/>
    <cellStyle name="Normal 5 3 8 2 2" xfId="7783" xr:uid="{00000000-0005-0000-0000-0000A61A0000}"/>
    <cellStyle name="Normal 5 3 8 2 2 2" xfId="16233" xr:uid="{149E9521-3944-4756-AAD0-2329C501AAE0}"/>
    <cellStyle name="Normal 5 3 8 2 2 3" xfId="24680" xr:uid="{37F5C13F-FE1A-41E2-8EE0-717B8FB10B4E}"/>
    <cellStyle name="Normal 5 3 8 2 2 4" xfId="33127" xr:uid="{9F7FFC4A-A60B-420E-901D-E9B79350FA2D}"/>
    <cellStyle name="Normal 5 3 8 2 3" xfId="12015" xr:uid="{3F390AB9-2DDF-437B-B343-4968C870BDAE}"/>
    <cellStyle name="Normal 5 3 8 2 4" xfId="20463" xr:uid="{A1428DC8-FCB0-4C7C-9EB6-6103553AA0E0}"/>
    <cellStyle name="Normal 5 3 8 2 5" xfId="28910" xr:uid="{DB2B005D-24C8-45E4-9000-2AFBDCA23743}"/>
    <cellStyle name="Normal 5 3 8 3" xfId="5638" xr:uid="{00000000-0005-0000-0000-0000A71A0000}"/>
    <cellStyle name="Normal 5 3 8 3 2" xfId="14088" xr:uid="{D5EA6E38-C3C6-4238-8E01-E312F3DBA986}"/>
    <cellStyle name="Normal 5 3 8 3 3" xfId="22535" xr:uid="{5A814663-8276-43B7-8262-518AD719C45B}"/>
    <cellStyle name="Normal 5 3 8 3 4" xfId="30982" xr:uid="{82312BA7-865E-4FD7-9C0A-09FB418537B0}"/>
    <cellStyle name="Normal 5 3 8 4" xfId="9870" xr:uid="{F329F737-D7DC-47D5-B0FD-EA3F05BAF96F}"/>
    <cellStyle name="Normal 5 3 8 5" xfId="18318" xr:uid="{45B56779-91A2-4F09-BA1D-AF1E84FA54ED}"/>
    <cellStyle name="Normal 5 3 8 6" xfId="26765" xr:uid="{C35AFF36-59D8-4395-B048-F1849CD31A3D}"/>
    <cellStyle name="Normal 5 3 9" xfId="1744" xr:uid="{00000000-0005-0000-0000-0000A81A0000}"/>
    <cellStyle name="Normal 5 3 9 2" xfId="3974" xr:uid="{00000000-0005-0000-0000-0000A91A0000}"/>
    <cellStyle name="Normal 5 3 9 2 2" xfId="8196" xr:uid="{00000000-0005-0000-0000-0000AA1A0000}"/>
    <cellStyle name="Normal 5 3 9 2 2 2" xfId="16646" xr:uid="{5E729641-4D5D-4DE5-945E-F445EA98A439}"/>
    <cellStyle name="Normal 5 3 9 2 2 3" xfId="25093" xr:uid="{1DA1B88D-5490-4E00-925A-328CE343565D}"/>
    <cellStyle name="Normal 5 3 9 2 2 4" xfId="33540" xr:uid="{F70C227D-8F41-4099-AA82-335CCD5BBD4C}"/>
    <cellStyle name="Normal 5 3 9 2 3" xfId="12428" xr:uid="{3E491743-6545-4B11-8D66-75AE47182562}"/>
    <cellStyle name="Normal 5 3 9 2 4" xfId="20876" xr:uid="{1E52F12D-3951-4D73-923F-3319C6870957}"/>
    <cellStyle name="Normal 5 3 9 2 5" xfId="29323" xr:uid="{7D319A92-3BBC-4E6D-90D5-1767E18486C3}"/>
    <cellStyle name="Normal 5 3 9 3" xfId="6051" xr:uid="{00000000-0005-0000-0000-0000AB1A0000}"/>
    <cellStyle name="Normal 5 3 9 3 2" xfId="14501" xr:uid="{99026964-98FC-4E30-88F7-1A680B7EA930}"/>
    <cellStyle name="Normal 5 3 9 3 3" xfId="22948" xr:uid="{83655F5F-E4A2-4D16-8DD6-A82F58897F36}"/>
    <cellStyle name="Normal 5 3 9 3 4" xfId="31395" xr:uid="{A8BB71CF-5C89-4D9F-9E77-602F6EA27ACE}"/>
    <cellStyle name="Normal 5 3 9 4" xfId="10283" xr:uid="{17344E20-1456-4BAB-9E7A-65D9ACC7E2C2}"/>
    <cellStyle name="Normal 5 3 9 5" xfId="18731" xr:uid="{870A1332-D676-4F8D-B626-52DC70891A34}"/>
    <cellStyle name="Normal 5 3 9 6" xfId="27178" xr:uid="{044B99EA-2086-4FD5-A133-D57F05E67CE9}"/>
    <cellStyle name="Normal 5 4" xfId="456" xr:uid="{00000000-0005-0000-0000-0000AC1A0000}"/>
    <cellStyle name="Normal 5 4 10" xfId="4828" xr:uid="{00000000-0005-0000-0000-0000AD1A0000}"/>
    <cellStyle name="Normal 5 4 10 2" xfId="13278" xr:uid="{39FD2766-EF12-4B1D-82A6-981C237F068D}"/>
    <cellStyle name="Normal 5 4 10 3" xfId="21725" xr:uid="{D0C128A7-BDD7-4F3F-8DA0-AA58B5666556}"/>
    <cellStyle name="Normal 5 4 10 4" xfId="30172" xr:uid="{461A5A09-9041-42A4-911D-52A596208E7B}"/>
    <cellStyle name="Normal 5 4 11" xfId="9060" xr:uid="{E5CCA3B1-F18E-471C-BD17-11F7C6458622}"/>
    <cellStyle name="Normal 5 4 12" xfId="17508" xr:uid="{10A50B51-E632-458A-BB9A-84387D71C6B3}"/>
    <cellStyle name="Normal 5 4 13" xfId="25955" xr:uid="{9F1C2025-8CE0-4510-86D2-7ACF2964D6D0}"/>
    <cellStyle name="Normal 5 4 2" xfId="457" xr:uid="{00000000-0005-0000-0000-0000AE1A0000}"/>
    <cellStyle name="Normal 5 4 2 10" xfId="9061" xr:uid="{AA403817-CA75-4A52-BACB-BC643E40FE41}"/>
    <cellStyle name="Normal 5 4 2 11" xfId="17509" xr:uid="{0B0C0F21-FFDF-477F-BCEA-C39DD6DB8B12}"/>
    <cellStyle name="Normal 5 4 2 12" xfId="25956" xr:uid="{56C2228C-FFFB-4508-BC6A-5E51AA49DB37}"/>
    <cellStyle name="Normal 5 4 2 2" xfId="458" xr:uid="{00000000-0005-0000-0000-0000AF1A0000}"/>
    <cellStyle name="Normal 5 4 2 2 10" xfId="17510" xr:uid="{0264E345-59C6-414A-BC6B-5A4FD79F0428}"/>
    <cellStyle name="Normal 5 4 2 2 11" xfId="25957" xr:uid="{7225975D-C0A3-4461-A689-46A08AE548F7}"/>
    <cellStyle name="Normal 5 4 2 2 2" xfId="459" xr:uid="{00000000-0005-0000-0000-0000B01A0000}"/>
    <cellStyle name="Normal 5 4 2 2 2 10" xfId="25958" xr:uid="{7947A4FA-030A-4379-A5D8-1ECC411DD12A}"/>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A01448ED-02F7-4D23-9B96-0195EBE61CAC}"/>
    <cellStyle name="Normal 5 4 2 2 2 2 2 2 3" xfId="24286" xr:uid="{A7CAF723-E396-4088-90F5-4887D6C07633}"/>
    <cellStyle name="Normal 5 4 2 2 2 2 2 2 4" xfId="32733" xr:uid="{C7A44625-F0A5-4F12-9A87-F5A594C7F85B}"/>
    <cellStyle name="Normal 5 4 2 2 2 2 2 3" xfId="11621" xr:uid="{EC865013-3F65-4712-9ABB-E8DD21FDD913}"/>
    <cellStyle name="Normal 5 4 2 2 2 2 2 4" xfId="20069" xr:uid="{D5AD2CD1-0D06-4372-A38C-731AA477C047}"/>
    <cellStyle name="Normal 5 4 2 2 2 2 2 5" xfId="28516" xr:uid="{FE39643C-E305-4C78-8A34-FFDEE12E6067}"/>
    <cellStyle name="Normal 5 4 2 2 2 2 3" xfId="5244" xr:uid="{00000000-0005-0000-0000-0000B41A0000}"/>
    <cellStyle name="Normal 5 4 2 2 2 2 3 2" xfId="13694" xr:uid="{54C94565-78D3-4A1F-9E07-FC9A2E8A438D}"/>
    <cellStyle name="Normal 5 4 2 2 2 2 3 3" xfId="22141" xr:uid="{37E5F309-F96A-43AE-A446-1FDC2EFFCA80}"/>
    <cellStyle name="Normal 5 4 2 2 2 2 3 4" xfId="30588" xr:uid="{0DB0A37B-4280-400D-BE8C-A5B0001A6E0D}"/>
    <cellStyle name="Normal 5 4 2 2 2 2 4" xfId="9476" xr:uid="{808BE077-D7EE-4B6C-881F-8251118CBCDA}"/>
    <cellStyle name="Normal 5 4 2 2 2 2 5" xfId="17924" xr:uid="{85AA2A20-D520-4F5C-BFE3-61C802B9559B}"/>
    <cellStyle name="Normal 5 4 2 2 2 2 6" xfId="26371" xr:uid="{78045DDC-2488-4DC3-9D4E-B363B63051A2}"/>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06969994-73B0-4A8A-95B1-0CF211E0CC93}"/>
    <cellStyle name="Normal 5 4 2 2 2 3 2 2 3" xfId="24699" xr:uid="{2B5D0D31-C381-48D6-8B63-A9686E07699C}"/>
    <cellStyle name="Normal 5 4 2 2 2 3 2 2 4" xfId="33146" xr:uid="{255E9890-1917-4AD2-824A-7E25A285573B}"/>
    <cellStyle name="Normal 5 4 2 2 2 3 2 3" xfId="12034" xr:uid="{B36D826E-A17A-493A-8961-D73F02AF6379}"/>
    <cellStyle name="Normal 5 4 2 2 2 3 2 4" xfId="20482" xr:uid="{8AF2ECA5-9FF5-4C63-B5CB-A4A6350C19C9}"/>
    <cellStyle name="Normal 5 4 2 2 2 3 2 5" xfId="28929" xr:uid="{AE46E320-F9E1-4E50-87A5-82CE289AA455}"/>
    <cellStyle name="Normal 5 4 2 2 2 3 3" xfId="5657" xr:uid="{00000000-0005-0000-0000-0000B81A0000}"/>
    <cellStyle name="Normal 5 4 2 2 2 3 3 2" xfId="14107" xr:uid="{076E1261-8C66-4B12-86A3-879119F5C982}"/>
    <cellStyle name="Normal 5 4 2 2 2 3 3 3" xfId="22554" xr:uid="{21F3F2FD-6206-46C5-B553-2AAFED4A6035}"/>
    <cellStyle name="Normal 5 4 2 2 2 3 3 4" xfId="31001" xr:uid="{F7B8AC7D-01DD-4280-904F-686DD5650FC2}"/>
    <cellStyle name="Normal 5 4 2 2 2 3 4" xfId="9889" xr:uid="{85510CAD-01F9-46F8-80FD-69D1906A84D7}"/>
    <cellStyle name="Normal 5 4 2 2 2 3 5" xfId="18337" xr:uid="{6662627D-0029-46F6-811F-A2B031D7A193}"/>
    <cellStyle name="Normal 5 4 2 2 2 3 6" xfId="26784" xr:uid="{11A65EAC-1670-4D8C-BFA7-98FAE20BF4AE}"/>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3D6ADCB8-FB9C-4104-9318-1CDD7FB4C6F1}"/>
    <cellStyle name="Normal 5 4 2 2 2 4 2 2 3" xfId="25112" xr:uid="{05377A45-B633-429A-9A99-2A82949C5BB2}"/>
    <cellStyle name="Normal 5 4 2 2 2 4 2 2 4" xfId="33559" xr:uid="{8CB39639-70A0-4CE5-9465-79693FE2DD2B}"/>
    <cellStyle name="Normal 5 4 2 2 2 4 2 3" xfId="12447" xr:uid="{FA2AD732-45E0-4358-A6D1-846406F88658}"/>
    <cellStyle name="Normal 5 4 2 2 2 4 2 4" xfId="20895" xr:uid="{9EB22EBD-8C60-4A08-90D3-A69AC03663E3}"/>
    <cellStyle name="Normal 5 4 2 2 2 4 2 5" xfId="29342" xr:uid="{1EF78B5A-BFBB-4B8C-9CD0-1CF4A6AF046C}"/>
    <cellStyle name="Normal 5 4 2 2 2 4 3" xfId="6070" xr:uid="{00000000-0005-0000-0000-0000BC1A0000}"/>
    <cellStyle name="Normal 5 4 2 2 2 4 3 2" xfId="14520" xr:uid="{0CDD976E-490E-41DE-B263-3A63E7D5CD42}"/>
    <cellStyle name="Normal 5 4 2 2 2 4 3 3" xfId="22967" xr:uid="{B760D05A-8FB1-4408-8232-4CFC45616D14}"/>
    <cellStyle name="Normal 5 4 2 2 2 4 3 4" xfId="31414" xr:uid="{458D9C83-9178-4942-B30C-EEAED3BDD342}"/>
    <cellStyle name="Normal 5 4 2 2 2 4 4" xfId="10302" xr:uid="{CA53FA5E-78F2-44F7-96E7-9900F2301835}"/>
    <cellStyle name="Normal 5 4 2 2 2 4 5" xfId="18750" xr:uid="{2DF08BA1-85BB-4F07-A5BB-B23B46A077D3}"/>
    <cellStyle name="Normal 5 4 2 2 2 4 6" xfId="27197" xr:uid="{585D01D5-C822-4A48-BF85-4C5B1B6D6DA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71FB70FB-E7AC-416A-AEFB-2EA461751772}"/>
    <cellStyle name="Normal 5 4 2 2 2 5 2 2 3" xfId="25525" xr:uid="{F6BC00A7-B575-492B-83C6-43F036174EAB}"/>
    <cellStyle name="Normal 5 4 2 2 2 5 2 2 4" xfId="33972" xr:uid="{3D2447F3-6206-4719-AB64-33E87219809A}"/>
    <cellStyle name="Normal 5 4 2 2 2 5 2 3" xfId="12860" xr:uid="{53BD53A5-3C37-4F9C-A5B3-40B7EB4CD7A2}"/>
    <cellStyle name="Normal 5 4 2 2 2 5 2 4" xfId="21308" xr:uid="{D4F4FF6E-8879-4CD9-B74E-660449CDE154}"/>
    <cellStyle name="Normal 5 4 2 2 2 5 2 5" xfId="29755" xr:uid="{9CA57E02-CFFA-4ED6-96E9-08D404800C04}"/>
    <cellStyle name="Normal 5 4 2 2 2 5 3" xfId="6483" xr:uid="{00000000-0005-0000-0000-0000C01A0000}"/>
    <cellStyle name="Normal 5 4 2 2 2 5 3 2" xfId="14933" xr:uid="{A008B4B7-EC9D-43FC-96E3-73ED3F52D95F}"/>
    <cellStyle name="Normal 5 4 2 2 2 5 3 3" xfId="23380" xr:uid="{C0FCB394-B757-41BC-B63B-E436D4362B8F}"/>
    <cellStyle name="Normal 5 4 2 2 2 5 3 4" xfId="31827" xr:uid="{D0D89160-9EBF-4F94-AFCC-5D9F5D6C8FEC}"/>
    <cellStyle name="Normal 5 4 2 2 2 5 4" xfId="10715" xr:uid="{F71A71D2-C706-4E2A-8FAD-BD6161DDA49B}"/>
    <cellStyle name="Normal 5 4 2 2 2 5 5" xfId="19163" xr:uid="{A7555C1E-25B1-45B3-96DA-039D696B2411}"/>
    <cellStyle name="Normal 5 4 2 2 2 5 6" xfId="27610" xr:uid="{D1B44CAA-8E4D-42AD-8A91-60A18B596D94}"/>
    <cellStyle name="Normal 5 4 2 2 2 6" xfId="2613" xr:uid="{00000000-0005-0000-0000-0000C11A0000}"/>
    <cellStyle name="Normal 5 4 2 2 2 6 2" xfId="6896" xr:uid="{00000000-0005-0000-0000-0000C21A0000}"/>
    <cellStyle name="Normal 5 4 2 2 2 6 2 2" xfId="15346" xr:uid="{A440D87B-AF80-45AF-904B-B00BC50C52D4}"/>
    <cellStyle name="Normal 5 4 2 2 2 6 2 3" xfId="23793" xr:uid="{2939CE4F-BA54-4A82-9B02-EC2128176B76}"/>
    <cellStyle name="Normal 5 4 2 2 2 6 2 4" xfId="32240" xr:uid="{20D26921-CE19-4D8C-8C62-6393FFBFB7A3}"/>
    <cellStyle name="Normal 5 4 2 2 2 6 3" xfId="11128" xr:uid="{19A5593D-5EAA-4FB2-A3AA-078FE4EBE60F}"/>
    <cellStyle name="Normal 5 4 2 2 2 6 4" xfId="19576" xr:uid="{34FACA66-0FC6-4398-8A2D-3BD0CD2189FD}"/>
    <cellStyle name="Normal 5 4 2 2 2 6 5" xfId="28023" xr:uid="{03BFAAD7-8FD6-4C3F-8B15-D26D3C37D9EF}"/>
    <cellStyle name="Normal 5 4 2 2 2 7" xfId="4831" xr:uid="{00000000-0005-0000-0000-0000C31A0000}"/>
    <cellStyle name="Normal 5 4 2 2 2 7 2" xfId="13281" xr:uid="{15B9CAEA-815A-4452-AE62-E68C8AC19FB7}"/>
    <cellStyle name="Normal 5 4 2 2 2 7 3" xfId="21728" xr:uid="{ED4171CB-50ED-4AC0-8B34-49A2DFDE0ECB}"/>
    <cellStyle name="Normal 5 4 2 2 2 7 4" xfId="30175" xr:uid="{EE3F204B-9CB9-4077-A4D3-4745B7C4D590}"/>
    <cellStyle name="Normal 5 4 2 2 2 8" xfId="9063" xr:uid="{C49FCB0B-F705-4355-B6DB-85F07D1FE39F}"/>
    <cellStyle name="Normal 5 4 2 2 2 9" xfId="17511" xr:uid="{853C0D38-04D9-460D-AD9A-319AD6192DAB}"/>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04C82D0F-9B29-4931-B1C4-7EC7BD6224D8}"/>
    <cellStyle name="Normal 5 4 2 2 3 2 2 3" xfId="24285" xr:uid="{2B6C2CA8-5525-4B03-93C0-309C079A9E1A}"/>
    <cellStyle name="Normal 5 4 2 2 3 2 2 4" xfId="32732" xr:uid="{52D1A574-8072-4B70-9834-00DE810B8853}"/>
    <cellStyle name="Normal 5 4 2 2 3 2 3" xfId="11620" xr:uid="{8C0A073C-28AB-4DB1-9E4E-A8BA48789E93}"/>
    <cellStyle name="Normal 5 4 2 2 3 2 4" xfId="20068" xr:uid="{68CD5241-D9F3-457B-B08F-B776503C9241}"/>
    <cellStyle name="Normal 5 4 2 2 3 2 5" xfId="28515" xr:uid="{05FA6F9E-043A-42CD-B6DD-D4D1EA2E9931}"/>
    <cellStyle name="Normal 5 4 2 2 3 3" xfId="5243" xr:uid="{00000000-0005-0000-0000-0000C71A0000}"/>
    <cellStyle name="Normal 5 4 2 2 3 3 2" xfId="13693" xr:uid="{07569CAF-E4DF-4C2F-8496-A62419BB340F}"/>
    <cellStyle name="Normal 5 4 2 2 3 3 3" xfId="22140" xr:uid="{C1F2C9BC-F2A2-461B-A442-D663A4C28EB3}"/>
    <cellStyle name="Normal 5 4 2 2 3 3 4" xfId="30587" xr:uid="{0D17DE1B-29E8-4281-A6A4-7A5D78F1B9D2}"/>
    <cellStyle name="Normal 5 4 2 2 3 4" xfId="9475" xr:uid="{DA984963-05E4-4141-9C16-6C7124368314}"/>
    <cellStyle name="Normal 5 4 2 2 3 5" xfId="17923" xr:uid="{0672D74D-4D57-4A93-A7EF-2D00485E0A0B}"/>
    <cellStyle name="Normal 5 4 2 2 3 6" xfId="26370" xr:uid="{B2454FDD-4822-427E-9BDD-38F371D480E9}"/>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D0951EC8-DE3C-4F56-BB76-7A19459B5F92}"/>
    <cellStyle name="Normal 5 4 2 2 4 2 2 3" xfId="24698" xr:uid="{D96F6A7D-06B6-4541-A27C-ADC358AC6BAB}"/>
    <cellStyle name="Normal 5 4 2 2 4 2 2 4" xfId="33145" xr:uid="{5DE1AAC5-69E6-4425-BB43-9D030FBE9BD5}"/>
    <cellStyle name="Normal 5 4 2 2 4 2 3" xfId="12033" xr:uid="{A4FAEF3B-2F81-4DB1-ACA0-C7BCD382036D}"/>
    <cellStyle name="Normal 5 4 2 2 4 2 4" xfId="20481" xr:uid="{0B8BCC3C-2EDC-467E-8764-FF21C79AEF84}"/>
    <cellStyle name="Normal 5 4 2 2 4 2 5" xfId="28928" xr:uid="{5B23D354-D576-444A-BAF9-67AF84CF9A34}"/>
    <cellStyle name="Normal 5 4 2 2 4 3" xfId="5656" xr:uid="{00000000-0005-0000-0000-0000CB1A0000}"/>
    <cellStyle name="Normal 5 4 2 2 4 3 2" xfId="14106" xr:uid="{A5DC3C3F-8664-4BC6-8462-B5261E0CE95A}"/>
    <cellStyle name="Normal 5 4 2 2 4 3 3" xfId="22553" xr:uid="{1807DBB4-202A-4DB3-8119-75E3BD668383}"/>
    <cellStyle name="Normal 5 4 2 2 4 3 4" xfId="31000" xr:uid="{57A82A19-45C5-4D02-8422-E62E010A10E2}"/>
    <cellStyle name="Normal 5 4 2 2 4 4" xfId="9888" xr:uid="{2E222D48-8344-4C13-9E68-336BDE7F53FA}"/>
    <cellStyle name="Normal 5 4 2 2 4 5" xfId="18336" xr:uid="{B6FC05D9-2460-4A9A-AB94-C9F489C90E0D}"/>
    <cellStyle name="Normal 5 4 2 2 4 6" xfId="26783" xr:uid="{64759BE3-D0F5-41E9-9342-ACCCB984ADAD}"/>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AD4DE3F4-2F7E-4D19-A392-A2B1D4DBCA60}"/>
    <cellStyle name="Normal 5 4 2 2 5 2 2 3" xfId="25111" xr:uid="{F13F35B3-44E2-4706-81B9-76901F9E7843}"/>
    <cellStyle name="Normal 5 4 2 2 5 2 2 4" xfId="33558" xr:uid="{30170A24-20FB-4750-9C0C-48D691724CCC}"/>
    <cellStyle name="Normal 5 4 2 2 5 2 3" xfId="12446" xr:uid="{9888EBD9-1DD9-4B77-8330-61CA3E76A2C7}"/>
    <cellStyle name="Normal 5 4 2 2 5 2 4" xfId="20894" xr:uid="{F491BF5F-212B-4EA3-9E43-C3DA84F165E4}"/>
    <cellStyle name="Normal 5 4 2 2 5 2 5" xfId="29341" xr:uid="{A2AE0981-5DF1-46B3-970F-94E9B259B177}"/>
    <cellStyle name="Normal 5 4 2 2 5 3" xfId="6069" xr:uid="{00000000-0005-0000-0000-0000CF1A0000}"/>
    <cellStyle name="Normal 5 4 2 2 5 3 2" xfId="14519" xr:uid="{49615B7C-CCDF-49ED-A8AB-39FF44827E09}"/>
    <cellStyle name="Normal 5 4 2 2 5 3 3" xfId="22966" xr:uid="{E1C5347B-9C68-48BE-94E4-385571708A20}"/>
    <cellStyle name="Normal 5 4 2 2 5 3 4" xfId="31413" xr:uid="{F0AA7C8F-4361-4C3A-80DA-3D2088707E1F}"/>
    <cellStyle name="Normal 5 4 2 2 5 4" xfId="10301" xr:uid="{ECA1D6B2-4552-44A9-8E1D-4382ACFB3BCC}"/>
    <cellStyle name="Normal 5 4 2 2 5 5" xfId="18749" xr:uid="{90FEDCBE-342E-4BB1-B6DD-79B2F5F4D1C4}"/>
    <cellStyle name="Normal 5 4 2 2 5 6" xfId="27196" xr:uid="{A8ECA61A-BD7F-464E-9243-85F3CF77C34C}"/>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92D1BA87-AF48-4637-9E50-AFE00FFE5433}"/>
    <cellStyle name="Normal 5 4 2 2 6 2 2 3" xfId="25524" xr:uid="{6EB712A7-D916-4C1B-9D82-9A6BF340A9C9}"/>
    <cellStyle name="Normal 5 4 2 2 6 2 2 4" xfId="33971" xr:uid="{EE344DCD-969F-4C1F-A8C8-30B22EB005B2}"/>
    <cellStyle name="Normal 5 4 2 2 6 2 3" xfId="12859" xr:uid="{86E857F4-B969-4A49-BE51-A9AFF236E1AE}"/>
    <cellStyle name="Normal 5 4 2 2 6 2 4" xfId="21307" xr:uid="{E922A9CC-FE69-4C4A-B317-D5ABD644CA77}"/>
    <cellStyle name="Normal 5 4 2 2 6 2 5" xfId="29754" xr:uid="{F7D40E6E-1E9E-48C1-B8DB-65E82B5FB542}"/>
    <cellStyle name="Normal 5 4 2 2 6 3" xfId="6482" xr:uid="{00000000-0005-0000-0000-0000D31A0000}"/>
    <cellStyle name="Normal 5 4 2 2 6 3 2" xfId="14932" xr:uid="{7FFE8644-71AA-40FD-8D4E-76E358F1B62B}"/>
    <cellStyle name="Normal 5 4 2 2 6 3 3" xfId="23379" xr:uid="{2449D527-A69D-423F-B1B3-DDF97FCF7CB0}"/>
    <cellStyle name="Normal 5 4 2 2 6 3 4" xfId="31826" xr:uid="{25DD88CE-0EE7-4CC7-9671-B3585037D4D1}"/>
    <cellStyle name="Normal 5 4 2 2 6 4" xfId="10714" xr:uid="{3EE4DCE2-386A-4A66-8D10-999D55DF27DF}"/>
    <cellStyle name="Normal 5 4 2 2 6 5" xfId="19162" xr:uid="{BD9DE0E3-3454-4579-9827-661887257906}"/>
    <cellStyle name="Normal 5 4 2 2 6 6" xfId="27609" xr:uid="{6C4B821C-C472-4E75-A2FE-E87ACBA10764}"/>
    <cellStyle name="Normal 5 4 2 2 7" xfId="2612" xr:uid="{00000000-0005-0000-0000-0000D41A0000}"/>
    <cellStyle name="Normal 5 4 2 2 7 2" xfId="6895" xr:uid="{00000000-0005-0000-0000-0000D51A0000}"/>
    <cellStyle name="Normal 5 4 2 2 7 2 2" xfId="15345" xr:uid="{BCC339B3-B850-4F9C-A619-B912ABFC535B}"/>
    <cellStyle name="Normal 5 4 2 2 7 2 3" xfId="23792" xr:uid="{83406D28-C186-4816-88B1-F7E3ABF039FF}"/>
    <cellStyle name="Normal 5 4 2 2 7 2 4" xfId="32239" xr:uid="{65FBFBF0-1982-47A6-9328-4FC6A449641F}"/>
    <cellStyle name="Normal 5 4 2 2 7 3" xfId="11127" xr:uid="{78BC33D3-52F6-4D4D-B2B4-6048FAE25C99}"/>
    <cellStyle name="Normal 5 4 2 2 7 4" xfId="19575" xr:uid="{1E376DE0-58C3-4F38-8C9D-B68B5D70197B}"/>
    <cellStyle name="Normal 5 4 2 2 7 5" xfId="28022" xr:uid="{C46D8565-522D-425F-8B5E-1D6C2F127FB9}"/>
    <cellStyle name="Normal 5 4 2 2 8" xfId="4830" xr:uid="{00000000-0005-0000-0000-0000D61A0000}"/>
    <cellStyle name="Normal 5 4 2 2 8 2" xfId="13280" xr:uid="{3D93D81C-ACDE-44B1-8183-600C36D06EC2}"/>
    <cellStyle name="Normal 5 4 2 2 8 3" xfId="21727" xr:uid="{E4B6B723-92A7-4E50-8F32-3FB04D19DF11}"/>
    <cellStyle name="Normal 5 4 2 2 8 4" xfId="30174" xr:uid="{E7232BF1-4119-4004-858C-D57FA66EE129}"/>
    <cellStyle name="Normal 5 4 2 2 9" xfId="9062" xr:uid="{FE3C3804-A5B3-48E1-BB2E-BA324C49B4C1}"/>
    <cellStyle name="Normal 5 4 2 3" xfId="460" xr:uid="{00000000-0005-0000-0000-0000D71A0000}"/>
    <cellStyle name="Normal 5 4 2 3 10" xfId="25959" xr:uid="{9F1814D7-B573-4F08-AF44-E3E2A0528A96}"/>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200B9953-4F78-474C-9FF9-89F1A03A0EAD}"/>
    <cellStyle name="Normal 5 4 2 3 2 2 2 3" xfId="24287" xr:uid="{E7BFCA20-A442-454C-9E6C-B15D1F4AAB53}"/>
    <cellStyle name="Normal 5 4 2 3 2 2 2 4" xfId="32734" xr:uid="{B216A855-E4F5-4D10-B991-E1B938E01BD7}"/>
    <cellStyle name="Normal 5 4 2 3 2 2 3" xfId="11622" xr:uid="{4F2A9113-8068-4C58-A6FA-18829E3B0135}"/>
    <cellStyle name="Normal 5 4 2 3 2 2 4" xfId="20070" xr:uid="{B7A524B5-91C2-41B9-A696-5A3049D7A8FF}"/>
    <cellStyle name="Normal 5 4 2 3 2 2 5" xfId="28517" xr:uid="{BAF66002-E314-43D3-8744-7991F1C0A2F9}"/>
    <cellStyle name="Normal 5 4 2 3 2 3" xfId="5245" xr:uid="{00000000-0005-0000-0000-0000DB1A0000}"/>
    <cellStyle name="Normal 5 4 2 3 2 3 2" xfId="13695" xr:uid="{4E289E87-4E7B-442D-94A7-00F7D1E9CDA6}"/>
    <cellStyle name="Normal 5 4 2 3 2 3 3" xfId="22142" xr:uid="{69EFAAAB-B541-4213-9470-03DAD22BED24}"/>
    <cellStyle name="Normal 5 4 2 3 2 3 4" xfId="30589" xr:uid="{C378EFDE-BB9A-42C8-B2C1-8EF270CFF4F1}"/>
    <cellStyle name="Normal 5 4 2 3 2 4" xfId="9477" xr:uid="{C1FC1466-A14B-478D-83C2-6E07162AB234}"/>
    <cellStyle name="Normal 5 4 2 3 2 5" xfId="17925" xr:uid="{94F342EE-56F3-4129-BBEB-705B1A49BAE1}"/>
    <cellStyle name="Normal 5 4 2 3 2 6" xfId="26372" xr:uid="{EE8E2F78-668F-4BC9-8403-35FBE26297E3}"/>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60E04B2B-AA25-441F-A111-2DE346AE67EF}"/>
    <cellStyle name="Normal 5 4 2 3 3 2 2 3" xfId="24700" xr:uid="{0191257E-AEEC-49CD-A6D3-9003C208A8C0}"/>
    <cellStyle name="Normal 5 4 2 3 3 2 2 4" xfId="33147" xr:uid="{249E2E69-0A76-493D-84E5-CF7E17820443}"/>
    <cellStyle name="Normal 5 4 2 3 3 2 3" xfId="12035" xr:uid="{A58B96CC-942F-4530-B809-46091A428B6D}"/>
    <cellStyle name="Normal 5 4 2 3 3 2 4" xfId="20483" xr:uid="{5F908772-E05D-4BAF-9AE7-5CCAD72D23A5}"/>
    <cellStyle name="Normal 5 4 2 3 3 2 5" xfId="28930" xr:uid="{E0D07B13-E8B9-46FE-AAD4-4B8E98DCBBFD}"/>
    <cellStyle name="Normal 5 4 2 3 3 3" xfId="5658" xr:uid="{00000000-0005-0000-0000-0000DF1A0000}"/>
    <cellStyle name="Normal 5 4 2 3 3 3 2" xfId="14108" xr:uid="{D258548A-1310-4B92-A21F-80D624261173}"/>
    <cellStyle name="Normal 5 4 2 3 3 3 3" xfId="22555" xr:uid="{D80A8CF3-A242-4C2E-B9C4-176652793A59}"/>
    <cellStyle name="Normal 5 4 2 3 3 3 4" xfId="31002" xr:uid="{83225192-8D1C-4ECF-8FE2-2B8A9CF2B7EE}"/>
    <cellStyle name="Normal 5 4 2 3 3 4" xfId="9890" xr:uid="{6B5115CB-54B2-45D0-8E7A-510B7A48AC90}"/>
    <cellStyle name="Normal 5 4 2 3 3 5" xfId="18338" xr:uid="{A8D00E31-E790-48EB-A216-C5B2A93D8045}"/>
    <cellStyle name="Normal 5 4 2 3 3 6" xfId="26785" xr:uid="{68355A36-89B7-44C8-8B24-9C2D746D15E7}"/>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EE3E72F1-2A8A-449A-8CBB-02643EE22A5D}"/>
    <cellStyle name="Normal 5 4 2 3 4 2 2 3" xfId="25113" xr:uid="{73BF479D-6FD8-4E72-BC7E-387BA211B2D3}"/>
    <cellStyle name="Normal 5 4 2 3 4 2 2 4" xfId="33560" xr:uid="{B5441491-6AAA-4728-A934-6CD9DF2BE315}"/>
    <cellStyle name="Normal 5 4 2 3 4 2 3" xfId="12448" xr:uid="{852A4CBA-AF52-4732-A104-53D806A7428F}"/>
    <cellStyle name="Normal 5 4 2 3 4 2 4" xfId="20896" xr:uid="{EE4BB908-A932-4D95-A77E-499163B498EC}"/>
    <cellStyle name="Normal 5 4 2 3 4 2 5" xfId="29343" xr:uid="{AF7F6365-E89A-4B9B-9657-0962D1640458}"/>
    <cellStyle name="Normal 5 4 2 3 4 3" xfId="6071" xr:uid="{00000000-0005-0000-0000-0000E31A0000}"/>
    <cellStyle name="Normal 5 4 2 3 4 3 2" xfId="14521" xr:uid="{769CBE40-B06E-4121-B746-2A4A4727B02B}"/>
    <cellStyle name="Normal 5 4 2 3 4 3 3" xfId="22968" xr:uid="{7C8691FE-C7DD-4B32-AC92-062250BB119D}"/>
    <cellStyle name="Normal 5 4 2 3 4 3 4" xfId="31415" xr:uid="{602DEFDF-3819-47A9-B098-507FCB78E041}"/>
    <cellStyle name="Normal 5 4 2 3 4 4" xfId="10303" xr:uid="{9DF264FE-EDBE-416C-80EB-2A61B8E53161}"/>
    <cellStyle name="Normal 5 4 2 3 4 5" xfId="18751" xr:uid="{7DFE35E9-FF77-4C74-B43C-1B7C4EC91733}"/>
    <cellStyle name="Normal 5 4 2 3 4 6" xfId="27198" xr:uid="{006128F8-4997-4AC0-8916-2BF5448BD916}"/>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89BB0EC0-C4C0-4818-9BD4-1DB45D0145F1}"/>
    <cellStyle name="Normal 5 4 2 3 5 2 2 3" xfId="25526" xr:uid="{F6054DFE-0DB9-4718-866F-FF49C1D52A03}"/>
    <cellStyle name="Normal 5 4 2 3 5 2 2 4" xfId="33973" xr:uid="{459836A0-8336-4133-BD2D-4D799AFCB02B}"/>
    <cellStyle name="Normal 5 4 2 3 5 2 3" xfId="12861" xr:uid="{3CDDD722-0924-4979-99A4-4665672D5EC1}"/>
    <cellStyle name="Normal 5 4 2 3 5 2 4" xfId="21309" xr:uid="{D87B05E3-3D88-4B66-8F29-1D960FBEC08E}"/>
    <cellStyle name="Normal 5 4 2 3 5 2 5" xfId="29756" xr:uid="{86CEC7F5-C645-4F35-956E-51D44F277C04}"/>
    <cellStyle name="Normal 5 4 2 3 5 3" xfId="6484" xr:uid="{00000000-0005-0000-0000-0000E71A0000}"/>
    <cellStyle name="Normal 5 4 2 3 5 3 2" xfId="14934" xr:uid="{D692FA50-50FA-43C8-85C1-82590127382F}"/>
    <cellStyle name="Normal 5 4 2 3 5 3 3" xfId="23381" xr:uid="{1AC5384F-6415-4330-AFFE-F96EDF168A75}"/>
    <cellStyle name="Normal 5 4 2 3 5 3 4" xfId="31828" xr:uid="{D300ED49-D84D-4915-B252-4D4ED3144547}"/>
    <cellStyle name="Normal 5 4 2 3 5 4" xfId="10716" xr:uid="{54E17054-E3C6-4396-B03B-A602369FC98E}"/>
    <cellStyle name="Normal 5 4 2 3 5 5" xfId="19164" xr:uid="{16265684-71B5-45EB-8052-3EB1E9E02107}"/>
    <cellStyle name="Normal 5 4 2 3 5 6" xfId="27611" xr:uid="{18C8C04C-D5B5-4584-9CDC-C4D01F1F6C6F}"/>
    <cellStyle name="Normal 5 4 2 3 6" xfId="2614" xr:uid="{00000000-0005-0000-0000-0000E81A0000}"/>
    <cellStyle name="Normal 5 4 2 3 6 2" xfId="6897" xr:uid="{00000000-0005-0000-0000-0000E91A0000}"/>
    <cellStyle name="Normal 5 4 2 3 6 2 2" xfId="15347" xr:uid="{DC49EC89-631D-4709-A64E-E7FEB55BF2F4}"/>
    <cellStyle name="Normal 5 4 2 3 6 2 3" xfId="23794" xr:uid="{F7D3E77F-DB4F-4C7B-9EF2-B3E62688CE66}"/>
    <cellStyle name="Normal 5 4 2 3 6 2 4" xfId="32241" xr:uid="{5B1E4184-26CF-48DB-BF00-0672FAAEE5CC}"/>
    <cellStyle name="Normal 5 4 2 3 6 3" xfId="11129" xr:uid="{0C018152-E40F-4489-8C32-DFD502FCBD7C}"/>
    <cellStyle name="Normal 5 4 2 3 6 4" xfId="19577" xr:uid="{01AF3451-4E06-4ED6-8ED7-79FE6CC84A7E}"/>
    <cellStyle name="Normal 5 4 2 3 6 5" xfId="28024" xr:uid="{0D279E7F-CFA9-4CEE-883D-14E7D5F4A42B}"/>
    <cellStyle name="Normal 5 4 2 3 7" xfId="4832" xr:uid="{00000000-0005-0000-0000-0000EA1A0000}"/>
    <cellStyle name="Normal 5 4 2 3 7 2" xfId="13282" xr:uid="{117C65E0-ABA8-4144-881B-828D1ACB78E7}"/>
    <cellStyle name="Normal 5 4 2 3 7 3" xfId="21729" xr:uid="{E24FEF70-8971-4ABB-A372-0F98D9AF15DA}"/>
    <cellStyle name="Normal 5 4 2 3 7 4" xfId="30176" xr:uid="{C245EDE2-987B-482B-9C38-7DE943F4A253}"/>
    <cellStyle name="Normal 5 4 2 3 8" xfId="9064" xr:uid="{A037FB9C-4D48-4D1A-8A29-A064E6A6E7F7}"/>
    <cellStyle name="Normal 5 4 2 3 9" xfId="17512" xr:uid="{E272C986-F69D-4C29-B788-3DECD04DD3F0}"/>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3BB22788-F0E2-4CB9-8184-4BA8F6F2A8CA}"/>
    <cellStyle name="Normal 5 4 2 4 2 2 3" xfId="24284" xr:uid="{432B5CD5-F5BE-4E60-9E93-6765AAAB5851}"/>
    <cellStyle name="Normal 5 4 2 4 2 2 4" xfId="32731" xr:uid="{794DE760-5476-46D4-BC6F-0B2471A0327D}"/>
    <cellStyle name="Normal 5 4 2 4 2 3" xfId="11619" xr:uid="{26D3BFB1-CD4A-46D8-A6B4-2212A2D77EA4}"/>
    <cellStyle name="Normal 5 4 2 4 2 4" xfId="20067" xr:uid="{F47B1969-C343-449C-9E38-95F93BD27304}"/>
    <cellStyle name="Normal 5 4 2 4 2 5" xfId="28514" xr:uid="{8E58E313-F582-49DC-BC1F-89914B2BE2C0}"/>
    <cellStyle name="Normal 5 4 2 4 3" xfId="5242" xr:uid="{00000000-0005-0000-0000-0000EE1A0000}"/>
    <cellStyle name="Normal 5 4 2 4 3 2" xfId="13692" xr:uid="{5C8F7E76-D19B-4698-A325-68FCEFD99FCB}"/>
    <cellStyle name="Normal 5 4 2 4 3 3" xfId="22139" xr:uid="{45641922-AAF7-4841-9CA8-EB7204A17E90}"/>
    <cellStyle name="Normal 5 4 2 4 3 4" xfId="30586" xr:uid="{D3A1AC7C-7763-46C2-B756-48AEAC603790}"/>
    <cellStyle name="Normal 5 4 2 4 4" xfId="9474" xr:uid="{BD1B2FC8-A11A-4795-A78C-3EA6DF6DEF54}"/>
    <cellStyle name="Normal 5 4 2 4 5" xfId="17922" xr:uid="{6C04C475-DE30-4627-92E7-8B0E991A2089}"/>
    <cellStyle name="Normal 5 4 2 4 6" xfId="26369" xr:uid="{3E543A3A-5A9C-48AA-9DD4-9C2C4CF7E2DC}"/>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33D8FF75-4FA7-431B-AFAC-CC7C5FE51B72}"/>
    <cellStyle name="Normal 5 4 2 5 2 2 3" xfId="24697" xr:uid="{BB76B7CF-F824-46DD-9B69-10A89D7A038C}"/>
    <cellStyle name="Normal 5 4 2 5 2 2 4" xfId="33144" xr:uid="{03F62638-3503-4A84-A711-D99842060180}"/>
    <cellStyle name="Normal 5 4 2 5 2 3" xfId="12032" xr:uid="{A7446AE2-2C90-4034-AB9C-B0E3CDD78833}"/>
    <cellStyle name="Normal 5 4 2 5 2 4" xfId="20480" xr:uid="{D33863A5-3BDC-44DF-9C69-3EBE0E84E40E}"/>
    <cellStyle name="Normal 5 4 2 5 2 5" xfId="28927" xr:uid="{AD20646B-CB82-4402-80AE-1F97D7708755}"/>
    <cellStyle name="Normal 5 4 2 5 3" xfId="5655" xr:uid="{00000000-0005-0000-0000-0000F21A0000}"/>
    <cellStyle name="Normal 5 4 2 5 3 2" xfId="14105" xr:uid="{262C0587-4276-41D1-9ECB-46D0AA1FFCED}"/>
    <cellStyle name="Normal 5 4 2 5 3 3" xfId="22552" xr:uid="{4D3F74F1-447B-4669-A955-922A8BFB27D5}"/>
    <cellStyle name="Normal 5 4 2 5 3 4" xfId="30999" xr:uid="{6408DA0D-39B5-403A-AA68-C871837D66D9}"/>
    <cellStyle name="Normal 5 4 2 5 4" xfId="9887" xr:uid="{8509A884-89DA-4B5C-BAF9-9D345832B17E}"/>
    <cellStyle name="Normal 5 4 2 5 5" xfId="18335" xr:uid="{DB5E571D-09EB-49FE-83D5-8D60F171A9DE}"/>
    <cellStyle name="Normal 5 4 2 5 6" xfId="26782" xr:uid="{9C3DB3E3-2FAC-409C-9831-11EBC7718E60}"/>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1B18C254-230E-406C-AD62-AF932E0BD6CF}"/>
    <cellStyle name="Normal 5 4 2 6 2 2 3" xfId="25110" xr:uid="{FEB60DB9-3C72-44AD-9275-FBB5E84BDD13}"/>
    <cellStyle name="Normal 5 4 2 6 2 2 4" xfId="33557" xr:uid="{914C6359-84FB-467C-B2E8-49F367412C5E}"/>
    <cellStyle name="Normal 5 4 2 6 2 3" xfId="12445" xr:uid="{224501B8-98B1-4A57-A307-2BE6B1B486E0}"/>
    <cellStyle name="Normal 5 4 2 6 2 4" xfId="20893" xr:uid="{2050324D-62B8-4664-B370-7ABB678D6E7C}"/>
    <cellStyle name="Normal 5 4 2 6 2 5" xfId="29340" xr:uid="{85272780-C65A-4287-9BDB-937FCACA14A3}"/>
    <cellStyle name="Normal 5 4 2 6 3" xfId="6068" xr:uid="{00000000-0005-0000-0000-0000F61A0000}"/>
    <cellStyle name="Normal 5 4 2 6 3 2" xfId="14518" xr:uid="{C59D79E4-98C1-4B7E-804E-75B83561AA27}"/>
    <cellStyle name="Normal 5 4 2 6 3 3" xfId="22965" xr:uid="{8441D268-7209-44AF-BB86-D845D9A6ACB5}"/>
    <cellStyle name="Normal 5 4 2 6 3 4" xfId="31412" xr:uid="{503F79DB-4D4D-4279-B63D-D7E3C7E857FB}"/>
    <cellStyle name="Normal 5 4 2 6 4" xfId="10300" xr:uid="{F84B1B4E-8695-4B3C-914C-C19CB3BA7483}"/>
    <cellStyle name="Normal 5 4 2 6 5" xfId="18748" xr:uid="{80732BC5-A9EC-4233-A3D4-8ECB26EA3FED}"/>
    <cellStyle name="Normal 5 4 2 6 6" xfId="27195" xr:uid="{582AA102-699D-45C8-8E34-732895270ED2}"/>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D6E95A66-F29A-4E66-9AE4-4C9533FBB542}"/>
    <cellStyle name="Normal 5 4 2 7 2 2 3" xfId="25523" xr:uid="{C5865836-94E7-45A5-837C-180CF0B6FDC6}"/>
    <cellStyle name="Normal 5 4 2 7 2 2 4" xfId="33970" xr:uid="{429472A0-843D-4F6D-919B-EA013F4D4404}"/>
    <cellStyle name="Normal 5 4 2 7 2 3" xfId="12858" xr:uid="{6A7B6D3D-A918-48EF-9C0B-A562241D7E08}"/>
    <cellStyle name="Normal 5 4 2 7 2 4" xfId="21306" xr:uid="{71566FB1-997D-4C8B-8377-FF81B0878629}"/>
    <cellStyle name="Normal 5 4 2 7 2 5" xfId="29753" xr:uid="{8887F95E-14A4-4993-9EFB-D64807FB1A07}"/>
    <cellStyle name="Normal 5 4 2 7 3" xfId="6481" xr:uid="{00000000-0005-0000-0000-0000FA1A0000}"/>
    <cellStyle name="Normal 5 4 2 7 3 2" xfId="14931" xr:uid="{7D8D46B8-5030-40A0-958C-9E77ECF34197}"/>
    <cellStyle name="Normal 5 4 2 7 3 3" xfId="23378" xr:uid="{050B63C2-22C4-429A-A237-DF6CBC8721F5}"/>
    <cellStyle name="Normal 5 4 2 7 3 4" xfId="31825" xr:uid="{D43A8676-D10D-4CE3-A3D3-08181F9E98DD}"/>
    <cellStyle name="Normal 5 4 2 7 4" xfId="10713" xr:uid="{F9405312-8945-4F17-86F2-3883C9582945}"/>
    <cellStyle name="Normal 5 4 2 7 5" xfId="19161" xr:uid="{11A35535-0502-4B84-BA4B-1E6D09D91ABC}"/>
    <cellStyle name="Normal 5 4 2 7 6" xfId="27608" xr:uid="{6FF1460B-0A5F-4EAA-938E-D40539D39B79}"/>
    <cellStyle name="Normal 5 4 2 8" xfId="2611" xr:uid="{00000000-0005-0000-0000-0000FB1A0000}"/>
    <cellStyle name="Normal 5 4 2 8 2" xfId="6894" xr:uid="{00000000-0005-0000-0000-0000FC1A0000}"/>
    <cellStyle name="Normal 5 4 2 8 2 2" xfId="15344" xr:uid="{88FBC62C-3867-4D37-81C0-47B1C6928DAE}"/>
    <cellStyle name="Normal 5 4 2 8 2 3" xfId="23791" xr:uid="{37D4F213-5015-41E4-8C87-BFDC87E952E8}"/>
    <cellStyle name="Normal 5 4 2 8 2 4" xfId="32238" xr:uid="{70A25395-3A5C-42A5-8BFD-B6F1B3CABA6F}"/>
    <cellStyle name="Normal 5 4 2 8 3" xfId="11126" xr:uid="{D0DE9703-533D-42F4-99B4-84E45863FCC9}"/>
    <cellStyle name="Normal 5 4 2 8 4" xfId="19574" xr:uid="{686DD1BA-3B01-44C7-BEC0-134482AC2589}"/>
    <cellStyle name="Normal 5 4 2 8 5" xfId="28021" xr:uid="{455EABCC-9923-4283-8D1A-BCEB0AFC2CBD}"/>
    <cellStyle name="Normal 5 4 2 9" xfId="4829" xr:uid="{00000000-0005-0000-0000-0000FD1A0000}"/>
    <cellStyle name="Normal 5 4 2 9 2" xfId="13279" xr:uid="{9979D7F9-E75C-4015-95E8-A27E87683995}"/>
    <cellStyle name="Normal 5 4 2 9 3" xfId="21726" xr:uid="{8D6BB0FE-8C3C-440A-BFD6-BE64EC70A9D1}"/>
    <cellStyle name="Normal 5 4 2 9 4" xfId="30173" xr:uid="{6DFDFBA6-EE70-4AC3-8A2E-10CE7AAFE874}"/>
    <cellStyle name="Normal 5 4 3" xfId="461" xr:uid="{00000000-0005-0000-0000-0000FE1A0000}"/>
    <cellStyle name="Normal 5 4 3 10" xfId="17513" xr:uid="{7CFDAB0D-BD17-41E2-AE73-72C748AE21D6}"/>
    <cellStyle name="Normal 5 4 3 11" xfId="25960" xr:uid="{17525CEC-91E6-4804-B9D2-C1BB9E08541B}"/>
    <cellStyle name="Normal 5 4 3 2" xfId="462" xr:uid="{00000000-0005-0000-0000-0000FF1A0000}"/>
    <cellStyle name="Normal 5 4 3 2 10" xfId="25961" xr:uid="{344D0A31-6989-4F0B-951D-4BF8FE47F574}"/>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99ACCB7E-E758-4435-AEAF-9D08D0D7580B}"/>
    <cellStyle name="Normal 5 4 3 2 2 2 2 3" xfId="24289" xr:uid="{B12AFC12-0659-467F-8A5B-F37312875F97}"/>
    <cellStyle name="Normal 5 4 3 2 2 2 2 4" xfId="32736" xr:uid="{19F69577-21D0-451A-82A2-7FD3A4BDD5A0}"/>
    <cellStyle name="Normal 5 4 3 2 2 2 3" xfId="11624" xr:uid="{881FDEFB-62D2-4C94-BE39-80520326B46C}"/>
    <cellStyle name="Normal 5 4 3 2 2 2 4" xfId="20072" xr:uid="{01323F2A-BD48-44BE-B2AA-9D03A8693EBE}"/>
    <cellStyle name="Normal 5 4 3 2 2 2 5" xfId="28519" xr:uid="{AFCB2C25-4954-4CB6-9BC8-31AF2A1430F0}"/>
    <cellStyle name="Normal 5 4 3 2 2 3" xfId="5247" xr:uid="{00000000-0005-0000-0000-0000031B0000}"/>
    <cellStyle name="Normal 5 4 3 2 2 3 2" xfId="13697" xr:uid="{0DB98E04-BC8F-49FE-AC13-AF736418418E}"/>
    <cellStyle name="Normal 5 4 3 2 2 3 3" xfId="22144" xr:uid="{D6835512-D3AC-4544-9949-1DF4D87EFD45}"/>
    <cellStyle name="Normal 5 4 3 2 2 3 4" xfId="30591" xr:uid="{63BDEA90-A046-46E7-BDFB-BCBDE1C34C77}"/>
    <cellStyle name="Normal 5 4 3 2 2 4" xfId="9479" xr:uid="{E97C7FF8-E206-4D90-9D3A-EC98ABFC5F13}"/>
    <cellStyle name="Normal 5 4 3 2 2 5" xfId="17927" xr:uid="{E77FDC13-DC8C-4561-9A90-F884D828278B}"/>
    <cellStyle name="Normal 5 4 3 2 2 6" xfId="26374" xr:uid="{62972939-C799-4267-8166-444CB1AD9EA6}"/>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11931935-1792-4BF0-B9FF-36EDDE0D0D4E}"/>
    <cellStyle name="Normal 5 4 3 2 3 2 2 3" xfId="24702" xr:uid="{EE09974F-9AF8-44C9-A53C-9B043915A2A2}"/>
    <cellStyle name="Normal 5 4 3 2 3 2 2 4" xfId="33149" xr:uid="{20B2D7BB-91CB-4E6F-ADD6-AC76F0825039}"/>
    <cellStyle name="Normal 5 4 3 2 3 2 3" xfId="12037" xr:uid="{6E808CDA-125A-4638-9374-F5A4B6B0195C}"/>
    <cellStyle name="Normal 5 4 3 2 3 2 4" xfId="20485" xr:uid="{0E532F34-82BC-4845-B853-75B646102D90}"/>
    <cellStyle name="Normal 5 4 3 2 3 2 5" xfId="28932" xr:uid="{7DF5A991-B48B-4216-92B5-E4A182B7ECC0}"/>
    <cellStyle name="Normal 5 4 3 2 3 3" xfId="5660" xr:uid="{00000000-0005-0000-0000-0000071B0000}"/>
    <cellStyle name="Normal 5 4 3 2 3 3 2" xfId="14110" xr:uid="{2F6D3012-251B-42DB-843D-42CA7A7B3BAA}"/>
    <cellStyle name="Normal 5 4 3 2 3 3 3" xfId="22557" xr:uid="{55242854-1595-441D-9213-BAC1B7788D81}"/>
    <cellStyle name="Normal 5 4 3 2 3 3 4" xfId="31004" xr:uid="{9EA64599-D3A4-4A5A-AC63-B77D698A049C}"/>
    <cellStyle name="Normal 5 4 3 2 3 4" xfId="9892" xr:uid="{054CBB6C-8D4A-4488-A615-CC15D67BA686}"/>
    <cellStyle name="Normal 5 4 3 2 3 5" xfId="18340" xr:uid="{9840856A-5D2F-41A3-BF12-7C4CB0DEB4EA}"/>
    <cellStyle name="Normal 5 4 3 2 3 6" xfId="26787" xr:uid="{E78541CC-B3CA-4EDA-A083-E03CE8423FC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28109C41-D18E-4217-8517-26F34846E4B8}"/>
    <cellStyle name="Normal 5 4 3 2 4 2 2 3" xfId="25115" xr:uid="{5CB3DBCD-22E3-47E0-B24C-97BB73100FCB}"/>
    <cellStyle name="Normal 5 4 3 2 4 2 2 4" xfId="33562" xr:uid="{5C62BC67-A40F-4107-9153-ABA64466AD18}"/>
    <cellStyle name="Normal 5 4 3 2 4 2 3" xfId="12450" xr:uid="{2B513C11-4A46-45DB-AEFB-8C35B5A7A2FB}"/>
    <cellStyle name="Normal 5 4 3 2 4 2 4" xfId="20898" xr:uid="{A45ACF07-3C1D-44EF-BAD5-E9C88AF7578C}"/>
    <cellStyle name="Normal 5 4 3 2 4 2 5" xfId="29345" xr:uid="{8C121C1B-9A1E-4D25-A1C0-A269F053CA2A}"/>
    <cellStyle name="Normal 5 4 3 2 4 3" xfId="6073" xr:uid="{00000000-0005-0000-0000-00000B1B0000}"/>
    <cellStyle name="Normal 5 4 3 2 4 3 2" xfId="14523" xr:uid="{FAB703E9-E2C4-4191-A653-12E064B4C1F3}"/>
    <cellStyle name="Normal 5 4 3 2 4 3 3" xfId="22970" xr:uid="{D5B53E90-9D99-4481-AF3A-E1F7919427AF}"/>
    <cellStyle name="Normal 5 4 3 2 4 3 4" xfId="31417" xr:uid="{1E2BBD9A-A174-4E3A-A065-9688847A38A1}"/>
    <cellStyle name="Normal 5 4 3 2 4 4" xfId="10305" xr:uid="{CF2FA8B8-838B-4C65-898E-15D0AB4799A8}"/>
    <cellStyle name="Normal 5 4 3 2 4 5" xfId="18753" xr:uid="{EEBD6636-6C68-4E23-8B00-65283C77960B}"/>
    <cellStyle name="Normal 5 4 3 2 4 6" xfId="27200" xr:uid="{388D27DB-9E87-4B4A-A4DB-9346AF600D8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87EE4B43-5E23-4ECD-A3B5-1D5656E4BDF1}"/>
    <cellStyle name="Normal 5 4 3 2 5 2 2 3" xfId="25528" xr:uid="{5B45F762-1B87-4C9A-B855-C516ED5C8FBD}"/>
    <cellStyle name="Normal 5 4 3 2 5 2 2 4" xfId="33975" xr:uid="{F52E335C-0395-4B3A-8910-8E5487156CB1}"/>
    <cellStyle name="Normal 5 4 3 2 5 2 3" xfId="12863" xr:uid="{501A9C5B-14AA-4308-9E6D-D90E8CE0F1A7}"/>
    <cellStyle name="Normal 5 4 3 2 5 2 4" xfId="21311" xr:uid="{C073C3CE-CD9B-4BA7-88B3-1F8E1AC5F7B8}"/>
    <cellStyle name="Normal 5 4 3 2 5 2 5" xfId="29758" xr:uid="{41796059-5918-43FD-AE68-2F360F4D6F53}"/>
    <cellStyle name="Normal 5 4 3 2 5 3" xfId="6486" xr:uid="{00000000-0005-0000-0000-00000F1B0000}"/>
    <cellStyle name="Normal 5 4 3 2 5 3 2" xfId="14936" xr:uid="{06060E1E-E0FA-4CCC-9759-1AA3329166BB}"/>
    <cellStyle name="Normal 5 4 3 2 5 3 3" xfId="23383" xr:uid="{62DC187E-8A45-4CDF-B35F-EFB1DC3F5C03}"/>
    <cellStyle name="Normal 5 4 3 2 5 3 4" xfId="31830" xr:uid="{45DBDB5C-EBA6-444D-99FA-FDFD378B3268}"/>
    <cellStyle name="Normal 5 4 3 2 5 4" xfId="10718" xr:uid="{E5681C46-EE47-448D-ABD9-F1E96708FC7A}"/>
    <cellStyle name="Normal 5 4 3 2 5 5" xfId="19166" xr:uid="{849263F2-6097-4DE4-BB43-16C866F39CF9}"/>
    <cellStyle name="Normal 5 4 3 2 5 6" xfId="27613" xr:uid="{FEEDBE75-9460-47EB-8CEC-1B65754578D0}"/>
    <cellStyle name="Normal 5 4 3 2 6" xfId="2616" xr:uid="{00000000-0005-0000-0000-0000101B0000}"/>
    <cellStyle name="Normal 5 4 3 2 6 2" xfId="6899" xr:uid="{00000000-0005-0000-0000-0000111B0000}"/>
    <cellStyle name="Normal 5 4 3 2 6 2 2" xfId="15349" xr:uid="{2015A1C5-53BB-4C95-AF81-2F1963DE516A}"/>
    <cellStyle name="Normal 5 4 3 2 6 2 3" xfId="23796" xr:uid="{CC07D556-6C92-4367-BC34-8AB58929D751}"/>
    <cellStyle name="Normal 5 4 3 2 6 2 4" xfId="32243" xr:uid="{A075EAE0-A6B2-4649-8038-BAF4341B36F1}"/>
    <cellStyle name="Normal 5 4 3 2 6 3" xfId="11131" xr:uid="{A90987F5-B91A-4D03-970D-535EC8749AD7}"/>
    <cellStyle name="Normal 5 4 3 2 6 4" xfId="19579" xr:uid="{93A6BF6D-51FF-4EE6-BA2A-85CF435E4633}"/>
    <cellStyle name="Normal 5 4 3 2 6 5" xfId="28026" xr:uid="{8DA14501-6A71-46F3-87AE-D7D24A723E5E}"/>
    <cellStyle name="Normal 5 4 3 2 7" xfId="4834" xr:uid="{00000000-0005-0000-0000-0000121B0000}"/>
    <cellStyle name="Normal 5 4 3 2 7 2" xfId="13284" xr:uid="{C3772759-E88C-4B8A-87E6-F0DDF7E36110}"/>
    <cellStyle name="Normal 5 4 3 2 7 3" xfId="21731" xr:uid="{955E2239-AD57-49E4-BDD1-9EC3237CFD7C}"/>
    <cellStyle name="Normal 5 4 3 2 7 4" xfId="30178" xr:uid="{4CA5566A-177E-434F-8C56-8B4869848FDF}"/>
    <cellStyle name="Normal 5 4 3 2 8" xfId="9066" xr:uid="{D98760B4-150D-430D-99C5-3A562570882D}"/>
    <cellStyle name="Normal 5 4 3 2 9" xfId="17514" xr:uid="{1CD7FD0C-197B-4259-A3A7-2F112A611743}"/>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908A5246-5606-46F1-B360-868F9F24F09E}"/>
    <cellStyle name="Normal 5 4 3 3 2 2 3" xfId="24288" xr:uid="{0CBC0BAC-2328-47D2-9434-8FDFDA4628AD}"/>
    <cellStyle name="Normal 5 4 3 3 2 2 4" xfId="32735" xr:uid="{31A20CE3-19A0-43B2-8D82-F29E3C8EB25F}"/>
    <cellStyle name="Normal 5 4 3 3 2 3" xfId="11623" xr:uid="{3BF6CC9A-03AA-4AD0-872A-259F2C07F54C}"/>
    <cellStyle name="Normal 5 4 3 3 2 4" xfId="20071" xr:uid="{0B2E0E1C-B472-4458-9707-66822827C349}"/>
    <cellStyle name="Normal 5 4 3 3 2 5" xfId="28518" xr:uid="{440C4AEB-D68B-446B-BF15-C1597477AC7D}"/>
    <cellStyle name="Normal 5 4 3 3 3" xfId="5246" xr:uid="{00000000-0005-0000-0000-0000161B0000}"/>
    <cellStyle name="Normal 5 4 3 3 3 2" xfId="13696" xr:uid="{D98AB501-F86D-4417-9C7B-7C9171CFB21E}"/>
    <cellStyle name="Normal 5 4 3 3 3 3" xfId="22143" xr:uid="{E0A79147-4C45-4AF5-8A4F-7E4F3995A3F6}"/>
    <cellStyle name="Normal 5 4 3 3 3 4" xfId="30590" xr:uid="{D1A3BBB5-71E5-498D-BD7E-945EBCB32E2F}"/>
    <cellStyle name="Normal 5 4 3 3 4" xfId="9478" xr:uid="{1B4C5E89-1762-4A30-A6CB-A52E2BC89FB5}"/>
    <cellStyle name="Normal 5 4 3 3 5" xfId="17926" xr:uid="{D273217B-663F-4AE0-A3DD-957977B1D349}"/>
    <cellStyle name="Normal 5 4 3 3 6" xfId="26373" xr:uid="{C77F9FDB-6BE5-4749-8CD7-CF30FBCD5023}"/>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4516B2AF-6791-4FA2-AB71-D089DA312A4D}"/>
    <cellStyle name="Normal 5 4 3 4 2 2 3" xfId="24701" xr:uid="{14BC8694-FDE8-4988-8B01-6DB99BEA4B07}"/>
    <cellStyle name="Normal 5 4 3 4 2 2 4" xfId="33148" xr:uid="{63A72222-14BA-4651-8136-34CCD11E301B}"/>
    <cellStyle name="Normal 5 4 3 4 2 3" xfId="12036" xr:uid="{EFD34957-FB6F-49B1-ACCE-922643C5FCD1}"/>
    <cellStyle name="Normal 5 4 3 4 2 4" xfId="20484" xr:uid="{4D092569-7A0E-4D8A-954B-D00734DF1126}"/>
    <cellStyle name="Normal 5 4 3 4 2 5" xfId="28931" xr:uid="{3F02A9BC-249B-40F1-9EBF-04F781698B36}"/>
    <cellStyle name="Normal 5 4 3 4 3" xfId="5659" xr:uid="{00000000-0005-0000-0000-00001A1B0000}"/>
    <cellStyle name="Normal 5 4 3 4 3 2" xfId="14109" xr:uid="{B89C916C-8971-4864-BEBE-0F8DE0CEFE93}"/>
    <cellStyle name="Normal 5 4 3 4 3 3" xfId="22556" xr:uid="{E1C33ABA-715B-47BA-9891-7AFB00CA6E3D}"/>
    <cellStyle name="Normal 5 4 3 4 3 4" xfId="31003" xr:uid="{3387B43C-7809-4C3D-AD17-50DB5BC4CF26}"/>
    <cellStyle name="Normal 5 4 3 4 4" xfId="9891" xr:uid="{68050549-D52C-4D1A-9E24-9631A197491C}"/>
    <cellStyle name="Normal 5 4 3 4 5" xfId="18339" xr:uid="{E4F07362-72C2-46CF-9DFB-B296A97B8BAE}"/>
    <cellStyle name="Normal 5 4 3 4 6" xfId="26786" xr:uid="{C5C770C4-3D9B-4235-BD50-7F86FB4AA7E8}"/>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75C25471-C3DB-4341-B9BA-7ED9D2AE501D}"/>
    <cellStyle name="Normal 5 4 3 5 2 2 3" xfId="25114" xr:uid="{AD60AC5E-B1A3-4A68-B626-919C2BD568E7}"/>
    <cellStyle name="Normal 5 4 3 5 2 2 4" xfId="33561" xr:uid="{1367430C-2661-4B01-B600-A59B6DE0A99C}"/>
    <cellStyle name="Normal 5 4 3 5 2 3" xfId="12449" xr:uid="{0E3D63FD-7457-43FA-BAB0-5AAE6BFA17C0}"/>
    <cellStyle name="Normal 5 4 3 5 2 4" xfId="20897" xr:uid="{3F864363-76F4-4FD4-AA7F-86EA9351C5CA}"/>
    <cellStyle name="Normal 5 4 3 5 2 5" xfId="29344" xr:uid="{0542C09C-098D-4D8B-8A6C-199AACA58EE0}"/>
    <cellStyle name="Normal 5 4 3 5 3" xfId="6072" xr:uid="{00000000-0005-0000-0000-00001E1B0000}"/>
    <cellStyle name="Normal 5 4 3 5 3 2" xfId="14522" xr:uid="{7CC91517-C45B-4D42-ACE1-8587EFB612EB}"/>
    <cellStyle name="Normal 5 4 3 5 3 3" xfId="22969" xr:uid="{9A140AC1-64E4-4748-942B-C06155F0FA7F}"/>
    <cellStyle name="Normal 5 4 3 5 3 4" xfId="31416" xr:uid="{AEBC563C-AB5D-4278-88F5-0A966487CD16}"/>
    <cellStyle name="Normal 5 4 3 5 4" xfId="10304" xr:uid="{A9A21D0B-E9A9-4633-B63C-F901013DDD85}"/>
    <cellStyle name="Normal 5 4 3 5 5" xfId="18752" xr:uid="{5345F633-78E0-4D0F-9546-B8C504FF6ED4}"/>
    <cellStyle name="Normal 5 4 3 5 6" xfId="27199" xr:uid="{2C742FB7-2A98-41FD-8218-22075A486A23}"/>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B341551E-8CB8-4074-A77D-D77AD6C9AACA}"/>
    <cellStyle name="Normal 5 4 3 6 2 2 3" xfId="25527" xr:uid="{BB8A11E2-4AAA-499C-BC23-7D9FD52F637B}"/>
    <cellStyle name="Normal 5 4 3 6 2 2 4" xfId="33974" xr:uid="{1B9EF589-3175-4F3E-A414-646BCD41FE34}"/>
    <cellStyle name="Normal 5 4 3 6 2 3" xfId="12862" xr:uid="{1422B7E8-C370-49A4-95F4-CA46A7D3B910}"/>
    <cellStyle name="Normal 5 4 3 6 2 4" xfId="21310" xr:uid="{F5C2AC6E-B64E-4C33-AFF3-A412855EC58B}"/>
    <cellStyle name="Normal 5 4 3 6 2 5" xfId="29757" xr:uid="{2DEF2FCF-5C01-46D4-B19C-6C8979685E9A}"/>
    <cellStyle name="Normal 5 4 3 6 3" xfId="6485" xr:uid="{00000000-0005-0000-0000-0000221B0000}"/>
    <cellStyle name="Normal 5 4 3 6 3 2" xfId="14935" xr:uid="{859D081E-4690-4A16-A3AB-81F5763221CE}"/>
    <cellStyle name="Normal 5 4 3 6 3 3" xfId="23382" xr:uid="{258C479E-EC03-4B1A-A72E-48C5779A6C7F}"/>
    <cellStyle name="Normal 5 4 3 6 3 4" xfId="31829" xr:uid="{6B66FFFC-788F-4BDA-9396-BFF9FCAED9A6}"/>
    <cellStyle name="Normal 5 4 3 6 4" xfId="10717" xr:uid="{D1702039-84BA-4EA7-8CF3-1B5F7FCBCBF5}"/>
    <cellStyle name="Normal 5 4 3 6 5" xfId="19165" xr:uid="{DB75F053-DFE7-484C-8C4F-141473EFCB2A}"/>
    <cellStyle name="Normal 5 4 3 6 6" xfId="27612" xr:uid="{171BBE40-005F-46D5-A709-F7A14D6BA784}"/>
    <cellStyle name="Normal 5 4 3 7" xfId="2615" xr:uid="{00000000-0005-0000-0000-0000231B0000}"/>
    <cellStyle name="Normal 5 4 3 7 2" xfId="6898" xr:uid="{00000000-0005-0000-0000-0000241B0000}"/>
    <cellStyle name="Normal 5 4 3 7 2 2" xfId="15348" xr:uid="{97EA7461-1EC9-49A2-BBDE-598002F3ED9F}"/>
    <cellStyle name="Normal 5 4 3 7 2 3" xfId="23795" xr:uid="{C905FA3B-4241-4141-8194-75C723DFFB83}"/>
    <cellStyle name="Normal 5 4 3 7 2 4" xfId="32242" xr:uid="{3D5E1A2A-2601-431A-BBC0-C16C919884FC}"/>
    <cellStyle name="Normal 5 4 3 7 3" xfId="11130" xr:uid="{4DBF1671-560F-4AA7-9AEA-DBC2EE4C7F28}"/>
    <cellStyle name="Normal 5 4 3 7 4" xfId="19578" xr:uid="{71096AE3-7F50-479B-84F9-FFE1F7BE8DB2}"/>
    <cellStyle name="Normal 5 4 3 7 5" xfId="28025" xr:uid="{4AC53B9E-352A-4472-B985-BFF17305BDED}"/>
    <cellStyle name="Normal 5 4 3 8" xfId="4833" xr:uid="{00000000-0005-0000-0000-0000251B0000}"/>
    <cellStyle name="Normal 5 4 3 8 2" xfId="13283" xr:uid="{7434B109-9CEA-4EF8-BF84-5A287DA0DFE5}"/>
    <cellStyle name="Normal 5 4 3 8 3" xfId="21730" xr:uid="{76F7B3D2-2F1B-4A49-AA94-5574620A3AA0}"/>
    <cellStyle name="Normal 5 4 3 8 4" xfId="30177" xr:uid="{3FE1874F-3866-4F2A-8ADE-2ADA52A0563E}"/>
    <cellStyle name="Normal 5 4 3 9" xfId="9065" xr:uid="{4D10F6AB-D9C7-4159-85F8-9148250F2816}"/>
    <cellStyle name="Normal 5 4 4" xfId="463" xr:uid="{00000000-0005-0000-0000-0000261B0000}"/>
    <cellStyle name="Normal 5 4 4 10" xfId="25962" xr:uid="{17266AFF-D335-4B24-9EDD-150317C2F455}"/>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4DE537C1-8BE0-40DD-A0E0-37909F707EFF}"/>
    <cellStyle name="Normal 5 4 4 2 2 2 3" xfId="24290" xr:uid="{F436687F-AB23-4387-A71D-7BF39D42DA43}"/>
    <cellStyle name="Normal 5 4 4 2 2 2 4" xfId="32737" xr:uid="{90689558-870A-4A60-B1E8-F33AFDBE5902}"/>
    <cellStyle name="Normal 5 4 4 2 2 3" xfId="11625" xr:uid="{5CA2913E-1D03-40AD-9942-A34A77072C9B}"/>
    <cellStyle name="Normal 5 4 4 2 2 4" xfId="20073" xr:uid="{C2C3E2B5-9A4A-41A4-AFD6-742D642AA8E6}"/>
    <cellStyle name="Normal 5 4 4 2 2 5" xfId="28520" xr:uid="{2F6D7CB7-4A16-4889-89BB-88008BBAE7C0}"/>
    <cellStyle name="Normal 5 4 4 2 3" xfId="5248" xr:uid="{00000000-0005-0000-0000-00002A1B0000}"/>
    <cellStyle name="Normal 5 4 4 2 3 2" xfId="13698" xr:uid="{DC486152-AC0D-4FD5-84F7-3339BCE24CF6}"/>
    <cellStyle name="Normal 5 4 4 2 3 3" xfId="22145" xr:uid="{47FADA4B-2F28-4848-9EC8-358DBA500396}"/>
    <cellStyle name="Normal 5 4 4 2 3 4" xfId="30592" xr:uid="{AB678F6B-E376-4C10-939B-2E566F4EEA6C}"/>
    <cellStyle name="Normal 5 4 4 2 4" xfId="9480" xr:uid="{B6E23AD0-95DC-48D5-B046-2BBE6EDCA51F}"/>
    <cellStyle name="Normal 5 4 4 2 5" xfId="17928" xr:uid="{228A941A-AB18-4074-92DE-0E760FD6FFA1}"/>
    <cellStyle name="Normal 5 4 4 2 6" xfId="26375" xr:uid="{391B70C3-0F27-40BB-B36B-9396F72E8049}"/>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BB262D1A-0E80-4220-B974-7B4D7F51DD88}"/>
    <cellStyle name="Normal 5 4 4 3 2 2 3" xfId="24703" xr:uid="{97AFC90D-A079-4743-AE54-A2C3F6E74FF5}"/>
    <cellStyle name="Normal 5 4 4 3 2 2 4" xfId="33150" xr:uid="{EAAB81F7-330C-41B1-9941-EAF345692585}"/>
    <cellStyle name="Normal 5 4 4 3 2 3" xfId="12038" xr:uid="{ED3B08B4-732B-48CB-AE8C-715F47B0DED2}"/>
    <cellStyle name="Normal 5 4 4 3 2 4" xfId="20486" xr:uid="{5EBF541A-2122-4B64-A8A1-FE3E939EB404}"/>
    <cellStyle name="Normal 5 4 4 3 2 5" xfId="28933" xr:uid="{321C5590-44EA-4B2D-A4CC-CAECD1C87E9B}"/>
    <cellStyle name="Normal 5 4 4 3 3" xfId="5661" xr:uid="{00000000-0005-0000-0000-00002E1B0000}"/>
    <cellStyle name="Normal 5 4 4 3 3 2" xfId="14111" xr:uid="{491DC864-CB0A-4048-92FB-D05E23B50B82}"/>
    <cellStyle name="Normal 5 4 4 3 3 3" xfId="22558" xr:uid="{F136446D-A2A3-4C0E-BD4C-78EEEAA26AF1}"/>
    <cellStyle name="Normal 5 4 4 3 3 4" xfId="31005" xr:uid="{6DB92EDA-23BA-4DB9-8508-168EAED70646}"/>
    <cellStyle name="Normal 5 4 4 3 4" xfId="9893" xr:uid="{95CE3B45-6E7F-4503-B0B8-E5574E9EFD7C}"/>
    <cellStyle name="Normal 5 4 4 3 5" xfId="18341" xr:uid="{C4BDB724-88FA-4E92-8477-BD0E49461840}"/>
    <cellStyle name="Normal 5 4 4 3 6" xfId="26788" xr:uid="{DA88BF0C-4EAA-4051-9D98-55A2FF445ACC}"/>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D8B24616-E24A-443C-B635-C46170B12D80}"/>
    <cellStyle name="Normal 5 4 4 4 2 2 3" xfId="25116" xr:uid="{84DA3C36-F291-44A9-8F0C-E4BD28971F4A}"/>
    <cellStyle name="Normal 5 4 4 4 2 2 4" xfId="33563" xr:uid="{8B558BAE-3BF3-4A6B-A735-46A92675EA73}"/>
    <cellStyle name="Normal 5 4 4 4 2 3" xfId="12451" xr:uid="{7DB6A6AF-FCDE-4F51-B825-778F6FB6C869}"/>
    <cellStyle name="Normal 5 4 4 4 2 4" xfId="20899" xr:uid="{C16289EE-D779-4E1A-8FAD-F3DEA89FBA6D}"/>
    <cellStyle name="Normal 5 4 4 4 2 5" xfId="29346" xr:uid="{E31C5FD0-B984-4CBC-AA4A-13A146680A5E}"/>
    <cellStyle name="Normal 5 4 4 4 3" xfId="6074" xr:uid="{00000000-0005-0000-0000-0000321B0000}"/>
    <cellStyle name="Normal 5 4 4 4 3 2" xfId="14524" xr:uid="{C7E632BD-992F-4F71-A57A-C2B6F2EDFD7A}"/>
    <cellStyle name="Normal 5 4 4 4 3 3" xfId="22971" xr:uid="{8BE1B142-932D-4298-B99F-3DD681573030}"/>
    <cellStyle name="Normal 5 4 4 4 3 4" xfId="31418" xr:uid="{47FE211D-3C07-442D-A00A-5069F42BF6E9}"/>
    <cellStyle name="Normal 5 4 4 4 4" xfId="10306" xr:uid="{F1A0BECA-27AA-4C66-9E59-6F97E7CE430F}"/>
    <cellStyle name="Normal 5 4 4 4 5" xfId="18754" xr:uid="{78BB85C1-56EC-4077-A855-F3BD490366D1}"/>
    <cellStyle name="Normal 5 4 4 4 6" xfId="27201" xr:uid="{5D074734-E963-453A-993F-FEE5371BA82A}"/>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1AA3DBFD-3AE3-4270-9004-2D419FA65243}"/>
    <cellStyle name="Normal 5 4 4 5 2 2 3" xfId="25529" xr:uid="{D58E68C1-494A-4114-A1ED-CD014A3B0BEE}"/>
    <cellStyle name="Normal 5 4 4 5 2 2 4" xfId="33976" xr:uid="{A2CAED56-DF04-4551-8BBC-9717C51CD6D0}"/>
    <cellStyle name="Normal 5 4 4 5 2 3" xfId="12864" xr:uid="{9DE16056-E8F7-4BF6-BAC8-FDF822213D13}"/>
    <cellStyle name="Normal 5 4 4 5 2 4" xfId="21312" xr:uid="{38A9294A-015D-4430-995F-B97F573136C8}"/>
    <cellStyle name="Normal 5 4 4 5 2 5" xfId="29759" xr:uid="{350E8A58-B403-4D6E-B726-2E30ADA070CE}"/>
    <cellStyle name="Normal 5 4 4 5 3" xfId="6487" xr:uid="{00000000-0005-0000-0000-0000361B0000}"/>
    <cellStyle name="Normal 5 4 4 5 3 2" xfId="14937" xr:uid="{C292AAEA-D9CF-47CA-80B2-B8DDEB0B5842}"/>
    <cellStyle name="Normal 5 4 4 5 3 3" xfId="23384" xr:uid="{D3ED518D-D607-47C8-999F-8AC260579FEB}"/>
    <cellStyle name="Normal 5 4 4 5 3 4" xfId="31831" xr:uid="{D47BF875-E95C-4EF4-A0F6-C637E9DD88F9}"/>
    <cellStyle name="Normal 5 4 4 5 4" xfId="10719" xr:uid="{728D7AE6-3A52-4CD7-B799-D5F2CD242FA5}"/>
    <cellStyle name="Normal 5 4 4 5 5" xfId="19167" xr:uid="{D00B715F-CBA5-494F-9C14-B50E3942ECF1}"/>
    <cellStyle name="Normal 5 4 4 5 6" xfId="27614" xr:uid="{4C936F8A-545C-42FF-9B3F-733170785B3C}"/>
    <cellStyle name="Normal 5 4 4 6" xfId="2617" xr:uid="{00000000-0005-0000-0000-0000371B0000}"/>
    <cellStyle name="Normal 5 4 4 6 2" xfId="6900" xr:uid="{00000000-0005-0000-0000-0000381B0000}"/>
    <cellStyle name="Normal 5 4 4 6 2 2" xfId="15350" xr:uid="{23AE3CD4-19DF-4819-83BB-526513F3D719}"/>
    <cellStyle name="Normal 5 4 4 6 2 3" xfId="23797" xr:uid="{A9890EC3-4F6F-4611-8835-9F4AEDF29409}"/>
    <cellStyle name="Normal 5 4 4 6 2 4" xfId="32244" xr:uid="{22953455-A511-4CD5-BC41-E03F4A4DB889}"/>
    <cellStyle name="Normal 5 4 4 6 3" xfId="11132" xr:uid="{0B965631-E7D3-4472-AA79-77080395A080}"/>
    <cellStyle name="Normal 5 4 4 6 4" xfId="19580" xr:uid="{CB82A4C7-3AB4-40BD-8A1E-E6BCEC86BC55}"/>
    <cellStyle name="Normal 5 4 4 6 5" xfId="28027" xr:uid="{A5E6A4B0-3935-4BB1-86FF-CCBD2016ECE5}"/>
    <cellStyle name="Normal 5 4 4 7" xfId="4835" xr:uid="{00000000-0005-0000-0000-0000391B0000}"/>
    <cellStyle name="Normal 5 4 4 7 2" xfId="13285" xr:uid="{48B6C4CC-C28F-40C8-BF6E-D6FB0A9E538D}"/>
    <cellStyle name="Normal 5 4 4 7 3" xfId="21732" xr:uid="{382E779C-A176-4EA7-9457-1C636EC1048C}"/>
    <cellStyle name="Normal 5 4 4 7 4" xfId="30179" xr:uid="{604B9176-BDB3-4739-89E7-1B677268109D}"/>
    <cellStyle name="Normal 5 4 4 8" xfId="9067" xr:uid="{831F758F-2B98-4805-90A4-DF47D4FEE0A4}"/>
    <cellStyle name="Normal 5 4 4 9" xfId="17515" xr:uid="{3CB743AD-A808-41B8-B5A6-0A2DB0394AC5}"/>
    <cellStyle name="Normal 5 4 5" xfId="930" xr:uid="{00000000-0005-0000-0000-00003A1B0000}"/>
    <cellStyle name="Normal 5 4 5 2" xfId="3164" xr:uid="{00000000-0005-0000-0000-00003B1B0000}"/>
    <cellStyle name="Normal 5 4 5 2 2" xfId="7386" xr:uid="{00000000-0005-0000-0000-00003C1B0000}"/>
    <cellStyle name="Normal 5 4 5 2 2 2" xfId="15836" xr:uid="{3B6FBC28-5094-4A01-AF02-01D8CDCB8463}"/>
    <cellStyle name="Normal 5 4 5 2 2 3" xfId="24283" xr:uid="{321443D5-4364-42B1-9420-00C36CDDFD00}"/>
    <cellStyle name="Normal 5 4 5 2 2 4" xfId="32730" xr:uid="{EE7C55F1-A0E8-4879-805A-63228D854A8E}"/>
    <cellStyle name="Normal 5 4 5 2 3" xfId="11618" xr:uid="{97F16745-49AF-4F90-A2F1-F25E0B607E70}"/>
    <cellStyle name="Normal 5 4 5 2 4" xfId="20066" xr:uid="{3D03305B-ADAF-43FC-AC81-8BDBFF3E8A2E}"/>
    <cellStyle name="Normal 5 4 5 2 5" xfId="28513" xr:uid="{FC3BCC16-7EC8-4D80-AD74-E9781B679A1D}"/>
    <cellStyle name="Normal 5 4 5 3" xfId="5241" xr:uid="{00000000-0005-0000-0000-00003D1B0000}"/>
    <cellStyle name="Normal 5 4 5 3 2" xfId="13691" xr:uid="{17D109CD-2632-454F-86E5-E76A19E1EE17}"/>
    <cellStyle name="Normal 5 4 5 3 3" xfId="22138" xr:uid="{541E848F-4EB4-47C8-AAB6-11488C1D4CD5}"/>
    <cellStyle name="Normal 5 4 5 3 4" xfId="30585" xr:uid="{B9F0A374-8134-47CB-9306-A0C527C7E770}"/>
    <cellStyle name="Normal 5 4 5 4" xfId="9473" xr:uid="{83F728AC-E0B0-4266-952F-3EDF56650457}"/>
    <cellStyle name="Normal 5 4 5 5" xfId="17921" xr:uid="{C5FEB2DF-E4FA-4877-86CD-1C68DFE4A767}"/>
    <cellStyle name="Normal 5 4 5 6" xfId="26368" xr:uid="{9A8C7AAA-5ED4-41A5-B28F-BC3857F244EB}"/>
    <cellStyle name="Normal 5 4 6" xfId="1347" xr:uid="{00000000-0005-0000-0000-00003E1B0000}"/>
    <cellStyle name="Normal 5 4 6 2" xfId="3577" xr:uid="{00000000-0005-0000-0000-00003F1B0000}"/>
    <cellStyle name="Normal 5 4 6 2 2" xfId="7799" xr:uid="{00000000-0005-0000-0000-0000401B0000}"/>
    <cellStyle name="Normal 5 4 6 2 2 2" xfId="16249" xr:uid="{7AEB058B-556C-4BB6-B753-C5A662C6889E}"/>
    <cellStyle name="Normal 5 4 6 2 2 3" xfId="24696" xr:uid="{7030BFAD-FD67-4E3A-8B78-22AD90183D0A}"/>
    <cellStyle name="Normal 5 4 6 2 2 4" xfId="33143" xr:uid="{C2A5608C-2410-410F-99ED-E1CD7922A1C3}"/>
    <cellStyle name="Normal 5 4 6 2 3" xfId="12031" xr:uid="{0F4CB18E-470D-4E90-9843-0AAD35E5FA3C}"/>
    <cellStyle name="Normal 5 4 6 2 4" xfId="20479" xr:uid="{22642CA7-49A3-4573-B95B-5FF081938BCB}"/>
    <cellStyle name="Normal 5 4 6 2 5" xfId="28926" xr:uid="{7E842F78-32C6-4169-833F-D0BD3733BCCB}"/>
    <cellStyle name="Normal 5 4 6 3" xfId="5654" xr:uid="{00000000-0005-0000-0000-0000411B0000}"/>
    <cellStyle name="Normal 5 4 6 3 2" xfId="14104" xr:uid="{8DF152AF-85E2-4FA7-B2D5-3414B4086D45}"/>
    <cellStyle name="Normal 5 4 6 3 3" xfId="22551" xr:uid="{ABDD4213-309F-40F4-B5EB-F484276D16BE}"/>
    <cellStyle name="Normal 5 4 6 3 4" xfId="30998" xr:uid="{0616597A-61F3-489A-AFBF-511B520A4F9E}"/>
    <cellStyle name="Normal 5 4 6 4" xfId="9886" xr:uid="{FEF7BF7E-E812-4652-81D8-4ACF30281DD0}"/>
    <cellStyle name="Normal 5 4 6 5" xfId="18334" xr:uid="{69692A27-4A3C-4CB6-996D-857EB833BA08}"/>
    <cellStyle name="Normal 5 4 6 6" xfId="26781" xr:uid="{652C75FA-987F-4013-B157-EAB40B809327}"/>
    <cellStyle name="Normal 5 4 7" xfId="1760" xr:uid="{00000000-0005-0000-0000-0000421B0000}"/>
    <cellStyle name="Normal 5 4 7 2" xfId="3990" xr:uid="{00000000-0005-0000-0000-0000431B0000}"/>
    <cellStyle name="Normal 5 4 7 2 2" xfId="8212" xr:uid="{00000000-0005-0000-0000-0000441B0000}"/>
    <cellStyle name="Normal 5 4 7 2 2 2" xfId="16662" xr:uid="{229B4956-58FD-4371-8201-D42CF051C066}"/>
    <cellStyle name="Normal 5 4 7 2 2 3" xfId="25109" xr:uid="{A68D2A82-01E1-46D0-BE02-F33D71F0DB0E}"/>
    <cellStyle name="Normal 5 4 7 2 2 4" xfId="33556" xr:uid="{A93C6D37-5BB7-4247-B55B-74C23D22A302}"/>
    <cellStyle name="Normal 5 4 7 2 3" xfId="12444" xr:uid="{D60A2597-7C3F-4990-A595-8F3D6C222E21}"/>
    <cellStyle name="Normal 5 4 7 2 4" xfId="20892" xr:uid="{F5BAC9F4-C422-4009-A4B6-4C8A2700E1B1}"/>
    <cellStyle name="Normal 5 4 7 2 5" xfId="29339" xr:uid="{21BD98ED-914C-40D7-9909-88883F2EDE61}"/>
    <cellStyle name="Normal 5 4 7 3" xfId="6067" xr:uid="{00000000-0005-0000-0000-0000451B0000}"/>
    <cellStyle name="Normal 5 4 7 3 2" xfId="14517" xr:uid="{1D587268-28B6-4C36-A308-7B1A5C9BB902}"/>
    <cellStyle name="Normal 5 4 7 3 3" xfId="22964" xr:uid="{1F00595F-F94F-44D5-B162-7F8E3DFC7ADC}"/>
    <cellStyle name="Normal 5 4 7 3 4" xfId="31411" xr:uid="{26DC9532-17CC-4DA2-90B4-FA53AB549422}"/>
    <cellStyle name="Normal 5 4 7 4" xfId="10299" xr:uid="{8F150938-D0D5-40CF-9822-BC9BBAB3812F}"/>
    <cellStyle name="Normal 5 4 7 5" xfId="18747" xr:uid="{9DED359B-A308-4A3E-AAAA-A813BC3A228B}"/>
    <cellStyle name="Normal 5 4 7 6" xfId="27194" xr:uid="{E958DD44-C022-419A-B47A-670440EDE169}"/>
    <cellStyle name="Normal 5 4 8" xfId="2174" xr:uid="{00000000-0005-0000-0000-0000461B0000}"/>
    <cellStyle name="Normal 5 4 8 2" xfId="4403" xr:uid="{00000000-0005-0000-0000-0000471B0000}"/>
    <cellStyle name="Normal 5 4 8 2 2" xfId="8625" xr:uid="{00000000-0005-0000-0000-0000481B0000}"/>
    <cellStyle name="Normal 5 4 8 2 2 2" xfId="17075" xr:uid="{6309B545-901B-4C3C-AE05-185BDBE73F0C}"/>
    <cellStyle name="Normal 5 4 8 2 2 3" xfId="25522" xr:uid="{053F4813-68DA-43D7-91D7-E8EBA1A260F4}"/>
    <cellStyle name="Normal 5 4 8 2 2 4" xfId="33969" xr:uid="{82428113-4211-466E-B091-E431099B51DF}"/>
    <cellStyle name="Normal 5 4 8 2 3" xfId="12857" xr:uid="{E6157900-B556-41CB-A102-F4709E4FD0C7}"/>
    <cellStyle name="Normal 5 4 8 2 4" xfId="21305" xr:uid="{8BEB3F2A-5CAE-4689-8056-6F903759DD3E}"/>
    <cellStyle name="Normal 5 4 8 2 5" xfId="29752" xr:uid="{993526D5-4637-401F-8F23-C8D09B4701F7}"/>
    <cellStyle name="Normal 5 4 8 3" xfId="6480" xr:uid="{00000000-0005-0000-0000-0000491B0000}"/>
    <cellStyle name="Normal 5 4 8 3 2" xfId="14930" xr:uid="{758DE060-F2C0-4427-AFF1-99A0FBCB69E3}"/>
    <cellStyle name="Normal 5 4 8 3 3" xfId="23377" xr:uid="{5F9E0BF6-0283-41FE-AED9-3565BA957F84}"/>
    <cellStyle name="Normal 5 4 8 3 4" xfId="31824" xr:uid="{5E9FE6CE-C913-4CB7-9695-7873E7A5087D}"/>
    <cellStyle name="Normal 5 4 8 4" xfId="10712" xr:uid="{A1034E04-E49B-47FE-8E34-894A8C839A75}"/>
    <cellStyle name="Normal 5 4 8 5" xfId="19160" xr:uid="{8B3B1621-7BD7-4FE8-B4AC-2AF7796C41CF}"/>
    <cellStyle name="Normal 5 4 8 6" xfId="27607" xr:uid="{568DA58C-29AD-4670-BBC0-6838C505608E}"/>
    <cellStyle name="Normal 5 4 9" xfId="2610" xr:uid="{00000000-0005-0000-0000-00004A1B0000}"/>
    <cellStyle name="Normal 5 4 9 2" xfId="6893" xr:uid="{00000000-0005-0000-0000-00004B1B0000}"/>
    <cellStyle name="Normal 5 4 9 2 2" xfId="15343" xr:uid="{22F8679E-2DD7-469E-8AB8-73B960926593}"/>
    <cellStyle name="Normal 5 4 9 2 3" xfId="23790" xr:uid="{EB29F2A6-BAF1-4B20-BA14-7E92D31ECFFA}"/>
    <cellStyle name="Normal 5 4 9 2 4" xfId="32237" xr:uid="{C2B6C555-96E7-4A05-AC0A-9313128DBFE2}"/>
    <cellStyle name="Normal 5 4 9 3" xfId="11125" xr:uid="{27CD97E4-EE89-4FA2-9556-8E016B899301}"/>
    <cellStyle name="Normal 5 4 9 4" xfId="19573" xr:uid="{AEC4010C-45DD-4270-8685-055E5B86D112}"/>
    <cellStyle name="Normal 5 4 9 5" xfId="28020" xr:uid="{4BEB47F1-1999-4141-84C5-F5D3B16E143D}"/>
    <cellStyle name="Normal 5 5" xfId="464" xr:uid="{00000000-0005-0000-0000-00004C1B0000}"/>
    <cellStyle name="Normal 5 5 10" xfId="9068" xr:uid="{087619D3-332E-483F-A5B9-331401A3A3EF}"/>
    <cellStyle name="Normal 5 5 11" xfId="17516" xr:uid="{EB55700F-2392-45A4-A273-9C501E569136}"/>
    <cellStyle name="Normal 5 5 12" xfId="25963" xr:uid="{DF390503-02DE-4494-9E04-61273495ACF1}"/>
    <cellStyle name="Normal 5 5 2" xfId="465" xr:uid="{00000000-0005-0000-0000-00004D1B0000}"/>
    <cellStyle name="Normal 5 5 2 10" xfId="17517" xr:uid="{6D78885C-058E-4CC2-BBE3-385B8C22FAD0}"/>
    <cellStyle name="Normal 5 5 2 11" xfId="25964" xr:uid="{14CA8874-7032-41BF-8CD6-8C90E626963B}"/>
    <cellStyle name="Normal 5 5 2 2" xfId="466" xr:uid="{00000000-0005-0000-0000-00004E1B0000}"/>
    <cellStyle name="Normal 5 5 2 2 10" xfId="25965" xr:uid="{FEDB10FC-09A2-4462-BFC2-18439CFF3975}"/>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170A4A36-6649-4259-9A1B-2E6A4530F70A}"/>
    <cellStyle name="Normal 5 5 2 2 2 2 2 3" xfId="24293" xr:uid="{F8A2AC8C-9145-4B80-B6E2-9F2B41BF440C}"/>
    <cellStyle name="Normal 5 5 2 2 2 2 2 4" xfId="32740" xr:uid="{5A925041-E40F-4F58-AC3A-F64AA5B515FE}"/>
    <cellStyle name="Normal 5 5 2 2 2 2 3" xfId="11628" xr:uid="{97C70C5D-E9D9-4D00-B3C3-3395B3C6754D}"/>
    <cellStyle name="Normal 5 5 2 2 2 2 4" xfId="20076" xr:uid="{89288E96-CF17-42F2-AF41-AC60B31F0059}"/>
    <cellStyle name="Normal 5 5 2 2 2 2 5" xfId="28523" xr:uid="{0B2CCAE5-89AB-4CFC-B614-C3B507098388}"/>
    <cellStyle name="Normal 5 5 2 2 2 3" xfId="5251" xr:uid="{00000000-0005-0000-0000-0000521B0000}"/>
    <cellStyle name="Normal 5 5 2 2 2 3 2" xfId="13701" xr:uid="{C72C21F7-64F4-4E98-9CA5-A6CCFE48AF33}"/>
    <cellStyle name="Normal 5 5 2 2 2 3 3" xfId="22148" xr:uid="{D9BE34F2-77CC-4E61-8C7E-453EAA4A0356}"/>
    <cellStyle name="Normal 5 5 2 2 2 3 4" xfId="30595" xr:uid="{4628BE34-9627-4552-A0AB-9BD75B20E8D1}"/>
    <cellStyle name="Normal 5 5 2 2 2 4" xfId="9483" xr:uid="{0B489BB4-29EA-40D2-A224-5DB1EB0283F9}"/>
    <cellStyle name="Normal 5 5 2 2 2 5" xfId="17931" xr:uid="{44418528-490D-4716-BD80-BB2E5E194D44}"/>
    <cellStyle name="Normal 5 5 2 2 2 6" xfId="26378" xr:uid="{60346326-FFF6-4219-AABB-7D4AF329A7C1}"/>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53F52E40-E562-41BF-B065-7135E71C727D}"/>
    <cellStyle name="Normal 5 5 2 2 3 2 2 3" xfId="24706" xr:uid="{C0E57ED1-5FD7-4085-9494-01BCEDA05F0A}"/>
    <cellStyle name="Normal 5 5 2 2 3 2 2 4" xfId="33153" xr:uid="{C30E9780-A198-40AE-AE93-E26A5DB7B293}"/>
    <cellStyle name="Normal 5 5 2 2 3 2 3" xfId="12041" xr:uid="{F14CD175-43BB-483D-9B38-9C446A9EE734}"/>
    <cellStyle name="Normal 5 5 2 2 3 2 4" xfId="20489" xr:uid="{D409BCDA-2703-4E0A-9B58-77909AC50304}"/>
    <cellStyle name="Normal 5 5 2 2 3 2 5" xfId="28936" xr:uid="{A652F098-25DE-4EF5-8D83-20F3167532C6}"/>
    <cellStyle name="Normal 5 5 2 2 3 3" xfId="5664" xr:uid="{00000000-0005-0000-0000-0000561B0000}"/>
    <cellStyle name="Normal 5 5 2 2 3 3 2" xfId="14114" xr:uid="{DF22A8DE-FBE4-410A-AED9-C141587C79DA}"/>
    <cellStyle name="Normal 5 5 2 2 3 3 3" xfId="22561" xr:uid="{06C63317-47F0-4AB1-9E39-9F139620B00D}"/>
    <cellStyle name="Normal 5 5 2 2 3 3 4" xfId="31008" xr:uid="{F92148FB-770D-487B-9E7D-9B2E1B1B52E9}"/>
    <cellStyle name="Normal 5 5 2 2 3 4" xfId="9896" xr:uid="{CDA64C9E-758C-41C5-A526-7808F7FB9CC0}"/>
    <cellStyle name="Normal 5 5 2 2 3 5" xfId="18344" xr:uid="{B68C4B7C-EC7A-4F6D-99C3-9677F9704823}"/>
    <cellStyle name="Normal 5 5 2 2 3 6" xfId="26791" xr:uid="{56DF5704-720D-408C-9AF3-A61CA8C3731E}"/>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43982FF7-1784-403A-A5EA-495C62FBE408}"/>
    <cellStyle name="Normal 5 5 2 2 4 2 2 3" xfId="25119" xr:uid="{39CA24D3-F6DC-4C51-B613-77C5E314150C}"/>
    <cellStyle name="Normal 5 5 2 2 4 2 2 4" xfId="33566" xr:uid="{9974FB73-19E4-4DCE-A286-56C4C44DDD9F}"/>
    <cellStyle name="Normal 5 5 2 2 4 2 3" xfId="12454" xr:uid="{727E6AA8-203D-4F5C-9646-4B53B1C3C282}"/>
    <cellStyle name="Normal 5 5 2 2 4 2 4" xfId="20902" xr:uid="{73415EE3-BA7E-4131-A912-CE9CE2F8002B}"/>
    <cellStyle name="Normal 5 5 2 2 4 2 5" xfId="29349" xr:uid="{185AA063-E645-4787-A178-F0FE7E88F562}"/>
    <cellStyle name="Normal 5 5 2 2 4 3" xfId="6077" xr:uid="{00000000-0005-0000-0000-00005A1B0000}"/>
    <cellStyle name="Normal 5 5 2 2 4 3 2" xfId="14527" xr:uid="{6F94E940-A8E6-43B1-811A-24DF474A77A3}"/>
    <cellStyle name="Normal 5 5 2 2 4 3 3" xfId="22974" xr:uid="{0561670A-15DB-4954-83DC-549679E97D6B}"/>
    <cellStyle name="Normal 5 5 2 2 4 3 4" xfId="31421" xr:uid="{35747945-06B4-4C27-AD6B-410BD6772437}"/>
    <cellStyle name="Normal 5 5 2 2 4 4" xfId="10309" xr:uid="{3CB4146F-CAD9-4CE5-932B-A5B190BEB792}"/>
    <cellStyle name="Normal 5 5 2 2 4 5" xfId="18757" xr:uid="{333D5A76-A62B-4E45-9B48-50E21250BA06}"/>
    <cellStyle name="Normal 5 5 2 2 4 6" xfId="27204" xr:uid="{46EFCD63-9398-41CB-92B9-D33E702E70F3}"/>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F31735EA-2589-4794-8C18-4BBD07371EC3}"/>
    <cellStyle name="Normal 5 5 2 2 5 2 2 3" xfId="25532" xr:uid="{B5F9C0EE-F4F1-42C5-A873-4C785F2402E4}"/>
    <cellStyle name="Normal 5 5 2 2 5 2 2 4" xfId="33979" xr:uid="{DA1631D1-9867-4CBA-A2B9-CF7D7165902E}"/>
    <cellStyle name="Normal 5 5 2 2 5 2 3" xfId="12867" xr:uid="{1DA2DEAA-2832-4A49-A4B2-7558094C7BE3}"/>
    <cellStyle name="Normal 5 5 2 2 5 2 4" xfId="21315" xr:uid="{732EDF25-AA72-4E90-8EB3-BD7B60D13949}"/>
    <cellStyle name="Normal 5 5 2 2 5 2 5" xfId="29762" xr:uid="{018387CE-7AB5-49EE-BE29-5DA95266A479}"/>
    <cellStyle name="Normal 5 5 2 2 5 3" xfId="6490" xr:uid="{00000000-0005-0000-0000-00005E1B0000}"/>
    <cellStyle name="Normal 5 5 2 2 5 3 2" xfId="14940" xr:uid="{B73947E9-A5A5-405C-888B-61555FE854B2}"/>
    <cellStyle name="Normal 5 5 2 2 5 3 3" xfId="23387" xr:uid="{5512785B-271D-4F41-B160-F53A0860E042}"/>
    <cellStyle name="Normal 5 5 2 2 5 3 4" xfId="31834" xr:uid="{D9593C3B-33A6-464C-8319-34D63199CA04}"/>
    <cellStyle name="Normal 5 5 2 2 5 4" xfId="10722" xr:uid="{19F92F2E-DE2C-47B0-B274-ECAED21D5785}"/>
    <cellStyle name="Normal 5 5 2 2 5 5" xfId="19170" xr:uid="{2A0B90C5-3A10-4AD1-B0DF-84F212E17206}"/>
    <cellStyle name="Normal 5 5 2 2 5 6" xfId="27617" xr:uid="{5D070E9C-2AF7-46CE-AD30-195DFE1666C9}"/>
    <cellStyle name="Normal 5 5 2 2 6" xfId="2620" xr:uid="{00000000-0005-0000-0000-00005F1B0000}"/>
    <cellStyle name="Normal 5 5 2 2 6 2" xfId="6903" xr:uid="{00000000-0005-0000-0000-0000601B0000}"/>
    <cellStyle name="Normal 5 5 2 2 6 2 2" xfId="15353" xr:uid="{DC1D978D-A4E8-41E6-B670-BA2BDA8D1738}"/>
    <cellStyle name="Normal 5 5 2 2 6 2 3" xfId="23800" xr:uid="{3FBA73D1-3F50-4DA3-9BC7-E70488F94805}"/>
    <cellStyle name="Normal 5 5 2 2 6 2 4" xfId="32247" xr:uid="{D43308DD-F342-49AB-B204-5C4D1802FAA9}"/>
    <cellStyle name="Normal 5 5 2 2 6 3" xfId="11135" xr:uid="{971D4314-E9E5-4E0C-8E2F-25B8474A60F7}"/>
    <cellStyle name="Normal 5 5 2 2 6 4" xfId="19583" xr:uid="{39AF55AF-B218-4758-A7D4-3C9E184BB698}"/>
    <cellStyle name="Normal 5 5 2 2 6 5" xfId="28030" xr:uid="{DF22D229-FF48-475F-ADF2-968C3730B668}"/>
    <cellStyle name="Normal 5 5 2 2 7" xfId="4838" xr:uid="{00000000-0005-0000-0000-0000611B0000}"/>
    <cellStyle name="Normal 5 5 2 2 7 2" xfId="13288" xr:uid="{9DB5BB63-9F40-46F7-969B-FE38F57F44BA}"/>
    <cellStyle name="Normal 5 5 2 2 7 3" xfId="21735" xr:uid="{963707E0-6028-4856-BA98-B819E0365255}"/>
    <cellStyle name="Normal 5 5 2 2 7 4" xfId="30182" xr:uid="{6F7364C7-737F-4306-B5CC-B5417600E8C0}"/>
    <cellStyle name="Normal 5 5 2 2 8" xfId="9070" xr:uid="{6077AD4C-0993-4639-8970-BF3D5FF8EAD8}"/>
    <cellStyle name="Normal 5 5 2 2 9" xfId="17518" xr:uid="{9DDCCD5C-BBB3-47A5-A8DB-30F4B612DBD3}"/>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7B906F6C-829A-4693-A46E-07C7CC015447}"/>
    <cellStyle name="Normal 5 5 2 3 2 2 3" xfId="24292" xr:uid="{B06A82FE-1228-4B91-A9CF-5416B4ABBC0F}"/>
    <cellStyle name="Normal 5 5 2 3 2 2 4" xfId="32739" xr:uid="{4EEEA344-5C71-484F-9425-DB79F56FB530}"/>
    <cellStyle name="Normal 5 5 2 3 2 3" xfId="11627" xr:uid="{157DB51A-D9A6-4729-95A4-41F4ABF97AB9}"/>
    <cellStyle name="Normal 5 5 2 3 2 4" xfId="20075" xr:uid="{E9C9A3ED-C662-49A1-B725-06A791AA0A9B}"/>
    <cellStyle name="Normal 5 5 2 3 2 5" xfId="28522" xr:uid="{3EB3CF5D-70BF-4206-870E-203EFF3A383E}"/>
    <cellStyle name="Normal 5 5 2 3 3" xfId="5250" xr:uid="{00000000-0005-0000-0000-0000651B0000}"/>
    <cellStyle name="Normal 5 5 2 3 3 2" xfId="13700" xr:uid="{3791D0FF-8F3C-4F09-9A05-55871E714A35}"/>
    <cellStyle name="Normal 5 5 2 3 3 3" xfId="22147" xr:uid="{41FAA1B2-A784-4130-B297-9A5AE9523308}"/>
    <cellStyle name="Normal 5 5 2 3 3 4" xfId="30594" xr:uid="{38E39DB5-61EF-4BCF-BDE5-E1E01507C453}"/>
    <cellStyle name="Normal 5 5 2 3 4" xfId="9482" xr:uid="{4D311925-BAF1-4700-9BA3-1D542E9AD183}"/>
    <cellStyle name="Normal 5 5 2 3 5" xfId="17930" xr:uid="{E7686364-CD91-4E5F-804C-6B212CB597A9}"/>
    <cellStyle name="Normal 5 5 2 3 6" xfId="26377" xr:uid="{FCE9C1CF-57CD-4E42-B7C6-A5D4012446DC}"/>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EBC5020D-EA13-4BDD-8D34-6F438053F7AD}"/>
    <cellStyle name="Normal 5 5 2 4 2 2 3" xfId="24705" xr:uid="{F6C015FD-61E9-4A97-943D-4D48865767DB}"/>
    <cellStyle name="Normal 5 5 2 4 2 2 4" xfId="33152" xr:uid="{561D0C41-A422-4D75-A3D3-8DFD76C6278F}"/>
    <cellStyle name="Normal 5 5 2 4 2 3" xfId="12040" xr:uid="{684373A6-4A0B-4AF3-A586-2312B05747D4}"/>
    <cellStyle name="Normal 5 5 2 4 2 4" xfId="20488" xr:uid="{4588753D-0BA8-4FFF-B505-C0B08881247E}"/>
    <cellStyle name="Normal 5 5 2 4 2 5" xfId="28935" xr:uid="{E06C8449-F64F-43AC-8567-BCEFAA01712E}"/>
    <cellStyle name="Normal 5 5 2 4 3" xfId="5663" xr:uid="{00000000-0005-0000-0000-0000691B0000}"/>
    <cellStyle name="Normal 5 5 2 4 3 2" xfId="14113" xr:uid="{3430E977-2472-49CF-A877-7E63A2E39DCE}"/>
    <cellStyle name="Normal 5 5 2 4 3 3" xfId="22560" xr:uid="{EE59C6FE-E4F2-4CC2-B13B-0B5AF16C9AD1}"/>
    <cellStyle name="Normal 5 5 2 4 3 4" xfId="31007" xr:uid="{2DE6CFD9-B17E-448F-AC6D-2FA1B63B2FFB}"/>
    <cellStyle name="Normal 5 5 2 4 4" xfId="9895" xr:uid="{35080ACC-E215-4886-BDAF-87188537649F}"/>
    <cellStyle name="Normal 5 5 2 4 5" xfId="18343" xr:uid="{37BA81FA-4C1C-4A9C-9688-765CB42C8CF1}"/>
    <cellStyle name="Normal 5 5 2 4 6" xfId="26790" xr:uid="{783E9C92-691C-48A4-98E3-9FCF10FBCF33}"/>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1596B3C4-E80E-42A3-9BAD-9829E769B725}"/>
    <cellStyle name="Normal 5 5 2 5 2 2 3" xfId="25118" xr:uid="{16E340D2-5C98-4A28-921E-945516F290AF}"/>
    <cellStyle name="Normal 5 5 2 5 2 2 4" xfId="33565" xr:uid="{CB7A3554-9BE1-4B66-BF7B-1CDE55DDD3B3}"/>
    <cellStyle name="Normal 5 5 2 5 2 3" xfId="12453" xr:uid="{6A7C5465-0A33-4023-9AE3-8B55279EBEA8}"/>
    <cellStyle name="Normal 5 5 2 5 2 4" xfId="20901" xr:uid="{0FB0B4CA-55D2-48D3-9798-664CF89F3D13}"/>
    <cellStyle name="Normal 5 5 2 5 2 5" xfId="29348" xr:uid="{5A146962-684F-41FC-B5B1-548B1FB1666F}"/>
    <cellStyle name="Normal 5 5 2 5 3" xfId="6076" xr:uid="{00000000-0005-0000-0000-00006D1B0000}"/>
    <cellStyle name="Normal 5 5 2 5 3 2" xfId="14526" xr:uid="{F654639E-C9FF-44FF-BA2D-6480E730A176}"/>
    <cellStyle name="Normal 5 5 2 5 3 3" xfId="22973" xr:uid="{81D8698A-5C1F-4C44-923D-C2A273F05B1D}"/>
    <cellStyle name="Normal 5 5 2 5 3 4" xfId="31420" xr:uid="{9A3A40E1-45A2-454C-8A5A-B6CD27C9F241}"/>
    <cellStyle name="Normal 5 5 2 5 4" xfId="10308" xr:uid="{1CE2A98F-3FC8-4628-9E25-86E2465A0AE5}"/>
    <cellStyle name="Normal 5 5 2 5 5" xfId="18756" xr:uid="{70CC81AE-6148-4E5A-8044-220E05247D06}"/>
    <cellStyle name="Normal 5 5 2 5 6" xfId="27203" xr:uid="{410E4A73-DB81-4263-8C35-65585FF2B208}"/>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097EEB23-1222-4063-8614-F7F19EC7FF7E}"/>
    <cellStyle name="Normal 5 5 2 6 2 2 3" xfId="25531" xr:uid="{1A66B615-4E99-4BE3-9C2A-BBF08962C415}"/>
    <cellStyle name="Normal 5 5 2 6 2 2 4" xfId="33978" xr:uid="{EED9AE54-E4F8-4413-AE5F-C9831660C243}"/>
    <cellStyle name="Normal 5 5 2 6 2 3" xfId="12866" xr:uid="{2532C728-B6FC-4622-A304-D90D6CB5BE29}"/>
    <cellStyle name="Normal 5 5 2 6 2 4" xfId="21314" xr:uid="{5D12C0C3-3F27-42F1-90A7-678E92A01537}"/>
    <cellStyle name="Normal 5 5 2 6 2 5" xfId="29761" xr:uid="{2E30FEC8-09DA-4367-BEB6-E9EB44482218}"/>
    <cellStyle name="Normal 5 5 2 6 3" xfId="6489" xr:uid="{00000000-0005-0000-0000-0000711B0000}"/>
    <cellStyle name="Normal 5 5 2 6 3 2" xfId="14939" xr:uid="{4E361277-6F2F-49E6-B7A1-B7CAC400D55F}"/>
    <cellStyle name="Normal 5 5 2 6 3 3" xfId="23386" xr:uid="{5F26A510-EC8C-4E76-963A-8DF90118FBFF}"/>
    <cellStyle name="Normal 5 5 2 6 3 4" xfId="31833" xr:uid="{358F9928-3070-4515-91C1-19C7946F033D}"/>
    <cellStyle name="Normal 5 5 2 6 4" xfId="10721" xr:uid="{2836A501-CB2F-4963-B8CE-B0698BE923E7}"/>
    <cellStyle name="Normal 5 5 2 6 5" xfId="19169" xr:uid="{A6FDAA73-55AC-4EA2-8439-C578074BD2D8}"/>
    <cellStyle name="Normal 5 5 2 6 6" xfId="27616" xr:uid="{60154736-10AB-49DD-B8CD-30B4D47C6EA4}"/>
    <cellStyle name="Normal 5 5 2 7" xfId="2619" xr:uid="{00000000-0005-0000-0000-0000721B0000}"/>
    <cellStyle name="Normal 5 5 2 7 2" xfId="6902" xr:uid="{00000000-0005-0000-0000-0000731B0000}"/>
    <cellStyle name="Normal 5 5 2 7 2 2" xfId="15352" xr:uid="{0607D6C5-64BA-4F66-83B9-DCAAEC909783}"/>
    <cellStyle name="Normal 5 5 2 7 2 3" xfId="23799" xr:uid="{48DF3580-FD3C-4BDC-98D3-DDA6F29C7DF2}"/>
    <cellStyle name="Normal 5 5 2 7 2 4" xfId="32246" xr:uid="{56214712-4EA9-47FC-A364-33F30EF49393}"/>
    <cellStyle name="Normal 5 5 2 7 3" xfId="11134" xr:uid="{565B0E68-60DE-4B8B-A503-B6F9B7243A40}"/>
    <cellStyle name="Normal 5 5 2 7 4" xfId="19582" xr:uid="{3F09008B-2748-479E-A7AE-8C5415051AC7}"/>
    <cellStyle name="Normal 5 5 2 7 5" xfId="28029" xr:uid="{D717DF9D-5E0A-477B-8C43-F8F2A4F0A347}"/>
    <cellStyle name="Normal 5 5 2 8" xfId="4837" xr:uid="{00000000-0005-0000-0000-0000741B0000}"/>
    <cellStyle name="Normal 5 5 2 8 2" xfId="13287" xr:uid="{5FFD8D5D-899D-46D2-B485-2BDCAD03C9B9}"/>
    <cellStyle name="Normal 5 5 2 8 3" xfId="21734" xr:uid="{BA74CEB5-5A9C-46AC-84FD-DD6B32BADAFF}"/>
    <cellStyle name="Normal 5 5 2 8 4" xfId="30181" xr:uid="{2E61FA5B-66BE-4E69-B205-061B819DD26A}"/>
    <cellStyle name="Normal 5 5 2 9" xfId="9069" xr:uid="{E93D7A7B-6AB7-4814-9BD8-C66188B2A100}"/>
    <cellStyle name="Normal 5 5 3" xfId="467" xr:uid="{00000000-0005-0000-0000-0000751B0000}"/>
    <cellStyle name="Normal 5 5 3 10" xfId="25966" xr:uid="{4252EFB6-62B3-42AB-9B7F-E64E68C197E4}"/>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DC527D18-EEB5-44F0-A3C9-3077931B62E7}"/>
    <cellStyle name="Normal 5 5 3 2 2 2 3" xfId="24294" xr:uid="{D5B45802-5B3A-4B85-8F05-F4B35E6F3DED}"/>
    <cellStyle name="Normal 5 5 3 2 2 2 4" xfId="32741" xr:uid="{C42D02C7-19DF-4049-A113-DCB82B270644}"/>
    <cellStyle name="Normal 5 5 3 2 2 3" xfId="11629" xr:uid="{8FDD8302-939D-464D-AC89-DBCA54A5D12D}"/>
    <cellStyle name="Normal 5 5 3 2 2 4" xfId="20077" xr:uid="{219C2E41-24D2-4081-86BF-F426DE8019C3}"/>
    <cellStyle name="Normal 5 5 3 2 2 5" xfId="28524" xr:uid="{84264D49-36FB-4395-9E10-EB0050D2F91F}"/>
    <cellStyle name="Normal 5 5 3 2 3" xfId="5252" xr:uid="{00000000-0005-0000-0000-0000791B0000}"/>
    <cellStyle name="Normal 5 5 3 2 3 2" xfId="13702" xr:uid="{80995214-0278-4ACD-8DA8-987156A3687F}"/>
    <cellStyle name="Normal 5 5 3 2 3 3" xfId="22149" xr:uid="{33482049-90D7-4C8E-B5C1-63007675B33E}"/>
    <cellStyle name="Normal 5 5 3 2 3 4" xfId="30596" xr:uid="{B7C63BB4-370A-4F86-8FFA-B13962869E2E}"/>
    <cellStyle name="Normal 5 5 3 2 4" xfId="9484" xr:uid="{634892CA-5087-4DF2-A557-9CEE9ADE2A4E}"/>
    <cellStyle name="Normal 5 5 3 2 5" xfId="17932" xr:uid="{8482DFE8-38D8-4E78-83D5-3A8914BAAD4C}"/>
    <cellStyle name="Normal 5 5 3 2 6" xfId="26379" xr:uid="{F5AAFF25-B3A9-427D-AD26-C7FD9FEAFF4C}"/>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9FEE7E98-44BC-49E3-A8E6-BEA06665145E}"/>
    <cellStyle name="Normal 5 5 3 3 2 2 3" xfId="24707" xr:uid="{3823DB6E-008D-416D-BB3C-C84BA6C52ED2}"/>
    <cellStyle name="Normal 5 5 3 3 2 2 4" xfId="33154" xr:uid="{42EB6FBD-DBC7-42A2-AE29-4F14DFB92237}"/>
    <cellStyle name="Normal 5 5 3 3 2 3" xfId="12042" xr:uid="{D7B9A217-8975-47EC-8013-A56F1D7FD0BB}"/>
    <cellStyle name="Normal 5 5 3 3 2 4" xfId="20490" xr:uid="{40664DEA-B7A2-4044-B7A4-D1F6B8719DF1}"/>
    <cellStyle name="Normal 5 5 3 3 2 5" xfId="28937" xr:uid="{2EAF76CE-A82C-44A0-A98C-E73DBCD7DA28}"/>
    <cellStyle name="Normal 5 5 3 3 3" xfId="5665" xr:uid="{00000000-0005-0000-0000-00007D1B0000}"/>
    <cellStyle name="Normal 5 5 3 3 3 2" xfId="14115" xr:uid="{0229B309-D3B8-480E-9D39-0A55906C54CC}"/>
    <cellStyle name="Normal 5 5 3 3 3 3" xfId="22562" xr:uid="{E2A6F081-C871-4447-83E2-3CAAD9A15D1A}"/>
    <cellStyle name="Normal 5 5 3 3 3 4" xfId="31009" xr:uid="{110F74D7-4E29-4B97-825F-F7E31D4B2BA8}"/>
    <cellStyle name="Normal 5 5 3 3 4" xfId="9897" xr:uid="{50F3396E-DD7E-4CF5-9D7A-05AB8B8A382D}"/>
    <cellStyle name="Normal 5 5 3 3 5" xfId="18345" xr:uid="{DA6CB220-70F1-4E45-8CF3-E8F500752BAC}"/>
    <cellStyle name="Normal 5 5 3 3 6" xfId="26792" xr:uid="{8BEBDF90-A6EB-481A-B031-B05A401B6F10}"/>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6FD49239-56D2-405F-AF45-E1A72B25EA58}"/>
    <cellStyle name="Normal 5 5 3 4 2 2 3" xfId="25120" xr:uid="{722311C1-A9F4-407D-8832-0FB11DEF942C}"/>
    <cellStyle name="Normal 5 5 3 4 2 2 4" xfId="33567" xr:uid="{02E4117A-6A56-46D2-85E2-087D7103DD39}"/>
    <cellStyle name="Normal 5 5 3 4 2 3" xfId="12455" xr:uid="{19CF0D4B-A27F-4531-9354-09CEC8A3D5FD}"/>
    <cellStyle name="Normal 5 5 3 4 2 4" xfId="20903" xr:uid="{7E3B5F00-0C69-4473-BA46-CCDDAFD4A7F7}"/>
    <cellStyle name="Normal 5 5 3 4 2 5" xfId="29350" xr:uid="{CA353A60-0CB7-488C-AE9A-1E21A8D1DE25}"/>
    <cellStyle name="Normal 5 5 3 4 3" xfId="6078" xr:uid="{00000000-0005-0000-0000-0000811B0000}"/>
    <cellStyle name="Normal 5 5 3 4 3 2" xfId="14528" xr:uid="{0D4D5D44-6332-4FD2-8FE3-3E997356FEB8}"/>
    <cellStyle name="Normal 5 5 3 4 3 3" xfId="22975" xr:uid="{951798E9-351A-4710-9366-E5DD0C3C2BFD}"/>
    <cellStyle name="Normal 5 5 3 4 3 4" xfId="31422" xr:uid="{B29C9A37-126B-4CE4-B492-AB736FB6BDFC}"/>
    <cellStyle name="Normal 5 5 3 4 4" xfId="10310" xr:uid="{BBBD860A-D7AF-4E77-9B37-03B2C359CE8F}"/>
    <cellStyle name="Normal 5 5 3 4 5" xfId="18758" xr:uid="{D154FA38-9849-464F-917C-80F3AA0E9716}"/>
    <cellStyle name="Normal 5 5 3 4 6" xfId="27205" xr:uid="{F5611C17-BB2A-4B50-8DFC-68B781AED12E}"/>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D3F5B125-1065-4CCB-B5BE-F5BCA895A7C1}"/>
    <cellStyle name="Normal 5 5 3 5 2 2 3" xfId="25533" xr:uid="{C9362680-3BB7-4F9B-9AB0-EE6115089C20}"/>
    <cellStyle name="Normal 5 5 3 5 2 2 4" xfId="33980" xr:uid="{52CAD61D-8875-4BD0-837E-4AE3A7B9EC2F}"/>
    <cellStyle name="Normal 5 5 3 5 2 3" xfId="12868" xr:uid="{7C2163BA-956E-4F25-A556-BD0D06D7845E}"/>
    <cellStyle name="Normal 5 5 3 5 2 4" xfId="21316" xr:uid="{42A9FD33-CB8A-441C-B2FF-84CA546FEC32}"/>
    <cellStyle name="Normal 5 5 3 5 2 5" xfId="29763" xr:uid="{CC8EF26F-C506-4D54-83B1-3770911EF6B3}"/>
    <cellStyle name="Normal 5 5 3 5 3" xfId="6491" xr:uid="{00000000-0005-0000-0000-0000851B0000}"/>
    <cellStyle name="Normal 5 5 3 5 3 2" xfId="14941" xr:uid="{8BD481F8-07B2-4BED-AFEB-94955C561039}"/>
    <cellStyle name="Normal 5 5 3 5 3 3" xfId="23388" xr:uid="{8B3FAEC5-E194-4F6E-9679-CA3E73E872E6}"/>
    <cellStyle name="Normal 5 5 3 5 3 4" xfId="31835" xr:uid="{C5042911-4FD2-4AC1-A943-BD1ADB004583}"/>
    <cellStyle name="Normal 5 5 3 5 4" xfId="10723" xr:uid="{66EF8AA8-4297-4E77-9A75-6C115757EEDA}"/>
    <cellStyle name="Normal 5 5 3 5 5" xfId="19171" xr:uid="{5048A9A9-1081-47F1-8AF7-F6546D740CCA}"/>
    <cellStyle name="Normal 5 5 3 5 6" xfId="27618" xr:uid="{3F02A2E8-3740-4C4F-871E-C7ED18933C8A}"/>
    <cellStyle name="Normal 5 5 3 6" xfId="2621" xr:uid="{00000000-0005-0000-0000-0000861B0000}"/>
    <cellStyle name="Normal 5 5 3 6 2" xfId="6904" xr:uid="{00000000-0005-0000-0000-0000871B0000}"/>
    <cellStyle name="Normal 5 5 3 6 2 2" xfId="15354" xr:uid="{52943877-4003-44D0-A69D-B14E7910622A}"/>
    <cellStyle name="Normal 5 5 3 6 2 3" xfId="23801" xr:uid="{8632F919-809A-4E74-8D5E-A980E60C05D1}"/>
    <cellStyle name="Normal 5 5 3 6 2 4" xfId="32248" xr:uid="{02A2D446-E4C6-43E7-BBDD-C3D984BBF984}"/>
    <cellStyle name="Normal 5 5 3 6 3" xfId="11136" xr:uid="{6368EF16-C522-4270-BF31-EFB8EC10A785}"/>
    <cellStyle name="Normal 5 5 3 6 4" xfId="19584" xr:uid="{E4592BBC-6308-4540-ACE9-10D3FA6DF46D}"/>
    <cellStyle name="Normal 5 5 3 6 5" xfId="28031" xr:uid="{AE20205C-AC5B-4764-B555-47EBEAA1A3D1}"/>
    <cellStyle name="Normal 5 5 3 7" xfId="4839" xr:uid="{00000000-0005-0000-0000-0000881B0000}"/>
    <cellStyle name="Normal 5 5 3 7 2" xfId="13289" xr:uid="{8E83548D-C9CD-4CE2-9CF7-81FA14C44D7A}"/>
    <cellStyle name="Normal 5 5 3 7 3" xfId="21736" xr:uid="{5808AA3E-9009-4675-9692-2E2F79FC5E4A}"/>
    <cellStyle name="Normal 5 5 3 7 4" xfId="30183" xr:uid="{4EC18ED0-0125-4C4D-83E2-2D38166E7218}"/>
    <cellStyle name="Normal 5 5 3 8" xfId="9071" xr:uid="{03A6541A-1157-4E9D-8812-20F3BB557D03}"/>
    <cellStyle name="Normal 5 5 3 9" xfId="17519" xr:uid="{39437CB0-DC0A-42B0-B297-DF2815E847DD}"/>
    <cellStyle name="Normal 5 5 4" xfId="938" xr:uid="{00000000-0005-0000-0000-0000891B0000}"/>
    <cellStyle name="Normal 5 5 4 2" xfId="3172" xr:uid="{00000000-0005-0000-0000-00008A1B0000}"/>
    <cellStyle name="Normal 5 5 4 2 2" xfId="7394" xr:uid="{00000000-0005-0000-0000-00008B1B0000}"/>
    <cellStyle name="Normal 5 5 4 2 2 2" xfId="15844" xr:uid="{B68B1F32-B4C0-4D8F-A863-B8C114EC8024}"/>
    <cellStyle name="Normal 5 5 4 2 2 3" xfId="24291" xr:uid="{99B33E7C-0C06-4A1D-843A-B3317FECED59}"/>
    <cellStyle name="Normal 5 5 4 2 2 4" xfId="32738" xr:uid="{DB8066EE-2BFE-4A71-A871-267104DE7978}"/>
    <cellStyle name="Normal 5 5 4 2 3" xfId="11626" xr:uid="{D5E9C482-10EB-4B06-A786-42E19A2EFC02}"/>
    <cellStyle name="Normal 5 5 4 2 4" xfId="20074" xr:uid="{0681B792-82C9-40BB-BF04-BCFA365104CC}"/>
    <cellStyle name="Normal 5 5 4 2 5" xfId="28521" xr:uid="{1BB081CC-6FE1-42CE-A79A-322532B07564}"/>
    <cellStyle name="Normal 5 5 4 3" xfId="5249" xr:uid="{00000000-0005-0000-0000-00008C1B0000}"/>
    <cellStyle name="Normal 5 5 4 3 2" xfId="13699" xr:uid="{4082131A-5C06-47D6-A399-EE8D574007BA}"/>
    <cellStyle name="Normal 5 5 4 3 3" xfId="22146" xr:uid="{1710E947-6F7A-44ED-92FF-A5BC15C0E751}"/>
    <cellStyle name="Normal 5 5 4 3 4" xfId="30593" xr:uid="{CD840835-D97A-4E30-A733-CF8F2EF1B915}"/>
    <cellStyle name="Normal 5 5 4 4" xfId="9481" xr:uid="{A7BD2411-178C-49B6-9F10-0768D27264CB}"/>
    <cellStyle name="Normal 5 5 4 5" xfId="17929" xr:uid="{12401916-9794-4F2C-ADE7-739C264F06E6}"/>
    <cellStyle name="Normal 5 5 4 6" xfId="26376" xr:uid="{ABD11E66-F168-4349-888C-7AA78301608E}"/>
    <cellStyle name="Normal 5 5 5" xfId="1355" xr:uid="{00000000-0005-0000-0000-00008D1B0000}"/>
    <cellStyle name="Normal 5 5 5 2" xfId="3585" xr:uid="{00000000-0005-0000-0000-00008E1B0000}"/>
    <cellStyle name="Normal 5 5 5 2 2" xfId="7807" xr:uid="{00000000-0005-0000-0000-00008F1B0000}"/>
    <cellStyle name="Normal 5 5 5 2 2 2" xfId="16257" xr:uid="{081AA2B4-7D29-4521-A40C-D21EA445FD9D}"/>
    <cellStyle name="Normal 5 5 5 2 2 3" xfId="24704" xr:uid="{7BD156DB-0E26-494A-9949-146014867609}"/>
    <cellStyle name="Normal 5 5 5 2 2 4" xfId="33151" xr:uid="{798102CD-AC46-4970-9895-B5BED4ED9611}"/>
    <cellStyle name="Normal 5 5 5 2 3" xfId="12039" xr:uid="{F20DA077-EF88-46A5-BC62-3D86293284E5}"/>
    <cellStyle name="Normal 5 5 5 2 4" xfId="20487" xr:uid="{02ADBE52-DFB0-4732-87F0-C132B866A68D}"/>
    <cellStyle name="Normal 5 5 5 2 5" xfId="28934" xr:uid="{3ABA5E3F-07B3-4B6C-B5BE-1B9746E570BF}"/>
    <cellStyle name="Normal 5 5 5 3" xfId="5662" xr:uid="{00000000-0005-0000-0000-0000901B0000}"/>
    <cellStyle name="Normal 5 5 5 3 2" xfId="14112" xr:uid="{51981909-0631-47D3-9953-19A488845E06}"/>
    <cellStyle name="Normal 5 5 5 3 3" xfId="22559" xr:uid="{E1684585-F724-4603-8505-4E02756B94F6}"/>
    <cellStyle name="Normal 5 5 5 3 4" xfId="31006" xr:uid="{9EC0D25A-9E38-45E4-991A-4C35B6916852}"/>
    <cellStyle name="Normal 5 5 5 4" xfId="9894" xr:uid="{83AD6249-F93D-47A7-B59C-57383AA9231E}"/>
    <cellStyle name="Normal 5 5 5 5" xfId="18342" xr:uid="{564D7A27-CDF0-4165-A18C-89DC7C09D6C0}"/>
    <cellStyle name="Normal 5 5 5 6" xfId="26789" xr:uid="{7C42F336-EEBB-4784-8F16-3F0008AF3012}"/>
    <cellStyle name="Normal 5 5 6" xfId="1768" xr:uid="{00000000-0005-0000-0000-0000911B0000}"/>
    <cellStyle name="Normal 5 5 6 2" xfId="3998" xr:uid="{00000000-0005-0000-0000-0000921B0000}"/>
    <cellStyle name="Normal 5 5 6 2 2" xfId="8220" xr:uid="{00000000-0005-0000-0000-0000931B0000}"/>
    <cellStyle name="Normal 5 5 6 2 2 2" xfId="16670" xr:uid="{DDB91136-2D93-4173-A32D-868DDB4FF669}"/>
    <cellStyle name="Normal 5 5 6 2 2 3" xfId="25117" xr:uid="{FCC67879-220A-43E1-89FE-2700A95DEDCB}"/>
    <cellStyle name="Normal 5 5 6 2 2 4" xfId="33564" xr:uid="{6E0F5F81-9ED0-432C-AA60-DD5348C0A689}"/>
    <cellStyle name="Normal 5 5 6 2 3" xfId="12452" xr:uid="{9DC34679-E76E-40EC-8419-E41CA45573F8}"/>
    <cellStyle name="Normal 5 5 6 2 4" xfId="20900" xr:uid="{2659D5B2-7194-4529-B29D-E426AA501818}"/>
    <cellStyle name="Normal 5 5 6 2 5" xfId="29347" xr:uid="{58CF6872-5BAD-461C-9890-ECB02A361710}"/>
    <cellStyle name="Normal 5 5 6 3" xfId="6075" xr:uid="{00000000-0005-0000-0000-0000941B0000}"/>
    <cellStyle name="Normal 5 5 6 3 2" xfId="14525" xr:uid="{753C9A23-6BA1-4939-85E8-5FFF9928EC24}"/>
    <cellStyle name="Normal 5 5 6 3 3" xfId="22972" xr:uid="{6FE369B8-55D6-449C-A7FA-58ED1E698922}"/>
    <cellStyle name="Normal 5 5 6 3 4" xfId="31419" xr:uid="{D47D305D-9655-49D1-BDDC-E1DE35F99DC8}"/>
    <cellStyle name="Normal 5 5 6 4" xfId="10307" xr:uid="{922BA2FD-D598-44C5-8214-EBCECD71C13C}"/>
    <cellStyle name="Normal 5 5 6 5" xfId="18755" xr:uid="{490B6656-3B12-493C-B84B-77131549F0CD}"/>
    <cellStyle name="Normal 5 5 6 6" xfId="27202" xr:uid="{9CF608AF-4D30-49EF-B961-BABDBDA120EE}"/>
    <cellStyle name="Normal 5 5 7" xfId="2182" xr:uid="{00000000-0005-0000-0000-0000951B0000}"/>
    <cellStyle name="Normal 5 5 7 2" xfId="4411" xr:uid="{00000000-0005-0000-0000-0000961B0000}"/>
    <cellStyle name="Normal 5 5 7 2 2" xfId="8633" xr:uid="{00000000-0005-0000-0000-0000971B0000}"/>
    <cellStyle name="Normal 5 5 7 2 2 2" xfId="17083" xr:uid="{79315788-D49A-44AE-99AF-98C1D2E0BD2D}"/>
    <cellStyle name="Normal 5 5 7 2 2 3" xfId="25530" xr:uid="{57C2623D-9897-47E5-BCDF-F0FAA138235C}"/>
    <cellStyle name="Normal 5 5 7 2 2 4" xfId="33977" xr:uid="{D9E6B180-1410-4135-986D-9657FA089F96}"/>
    <cellStyle name="Normal 5 5 7 2 3" xfId="12865" xr:uid="{EE7D8615-C67D-4F70-A4AD-1392E7AA7682}"/>
    <cellStyle name="Normal 5 5 7 2 4" xfId="21313" xr:uid="{CEACF13A-322B-4A04-ADAA-1FE84379F589}"/>
    <cellStyle name="Normal 5 5 7 2 5" xfId="29760" xr:uid="{B8E9BE36-AC41-49FE-A7C8-70AB51DCA1B6}"/>
    <cellStyle name="Normal 5 5 7 3" xfId="6488" xr:uid="{00000000-0005-0000-0000-0000981B0000}"/>
    <cellStyle name="Normal 5 5 7 3 2" xfId="14938" xr:uid="{70E908AF-12F9-441B-ABFF-3EF931CBD0F6}"/>
    <cellStyle name="Normal 5 5 7 3 3" xfId="23385" xr:uid="{E4DDFD99-54F2-40B1-9986-E13E09B9305D}"/>
    <cellStyle name="Normal 5 5 7 3 4" xfId="31832" xr:uid="{8CC5CE58-5868-41CC-B162-4662890062C5}"/>
    <cellStyle name="Normal 5 5 7 4" xfId="10720" xr:uid="{FCE3BCBB-B4D4-40F5-982D-B46952B361EF}"/>
    <cellStyle name="Normal 5 5 7 5" xfId="19168" xr:uid="{C73766FC-047B-46AA-9F7F-CFD7A1E74BEE}"/>
    <cellStyle name="Normal 5 5 7 6" xfId="27615" xr:uid="{60B808A4-9E92-41AF-8DBD-FEA37CBBC6E8}"/>
    <cellStyle name="Normal 5 5 8" xfId="2618" xr:uid="{00000000-0005-0000-0000-0000991B0000}"/>
    <cellStyle name="Normal 5 5 8 2" xfId="6901" xr:uid="{00000000-0005-0000-0000-00009A1B0000}"/>
    <cellStyle name="Normal 5 5 8 2 2" xfId="15351" xr:uid="{9FE95FEF-662B-4AE3-BA06-97810C9B9755}"/>
    <cellStyle name="Normal 5 5 8 2 3" xfId="23798" xr:uid="{12C3F80B-F626-4898-BBA8-4A040D7639B8}"/>
    <cellStyle name="Normal 5 5 8 2 4" xfId="32245" xr:uid="{BA45568D-14EA-4EB0-9E85-CF23004AA050}"/>
    <cellStyle name="Normal 5 5 8 3" xfId="11133" xr:uid="{507E3087-2E2B-41F1-AB0B-8468B7A3A93C}"/>
    <cellStyle name="Normal 5 5 8 4" xfId="19581" xr:uid="{CA11B0F9-E95D-44A8-91B3-58BE79642ED1}"/>
    <cellStyle name="Normal 5 5 8 5" xfId="28028" xr:uid="{32BC5348-A1D1-4405-AE5F-659C7A259A2F}"/>
    <cellStyle name="Normal 5 5 9" xfId="4836" xr:uid="{00000000-0005-0000-0000-00009B1B0000}"/>
    <cellStyle name="Normal 5 5 9 2" xfId="13286" xr:uid="{8F4BEDF9-2288-4251-A0E3-1C0DB9CFB14B}"/>
    <cellStyle name="Normal 5 5 9 3" xfId="21733" xr:uid="{DA517A91-A833-4104-8BE8-163360ECDCD7}"/>
    <cellStyle name="Normal 5 5 9 4" xfId="30180" xr:uid="{0007B4FF-4BFD-4BAD-978A-C9A68ED39FDA}"/>
    <cellStyle name="Normal 5 6" xfId="468" xr:uid="{00000000-0005-0000-0000-00009C1B0000}"/>
    <cellStyle name="Normal 5 6 10" xfId="17520" xr:uid="{09F87037-0BA0-45BC-8E53-B4DC89ACACB3}"/>
    <cellStyle name="Normal 5 6 11" xfId="25967" xr:uid="{CCA32F99-1909-4CFC-A8B2-6C0AEC9EE3AE}"/>
    <cellStyle name="Normal 5 6 2" xfId="469" xr:uid="{00000000-0005-0000-0000-00009D1B0000}"/>
    <cellStyle name="Normal 5 6 2 10" xfId="25968" xr:uid="{56D19416-7EEC-45B2-862E-91E92C23DCD9}"/>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BA8B7F78-4202-4B16-A839-84D0EC16A54B}"/>
    <cellStyle name="Normal 5 6 2 2 2 2 3" xfId="24296" xr:uid="{C10F8330-4CEB-458D-BACB-9249E1EDE288}"/>
    <cellStyle name="Normal 5 6 2 2 2 2 4" xfId="32743" xr:uid="{6AA83894-79E9-4BCC-A5C0-08EEB175D6B7}"/>
    <cellStyle name="Normal 5 6 2 2 2 3" xfId="11631" xr:uid="{C194F8B9-9F52-48DD-8A05-4D9B2B1F1520}"/>
    <cellStyle name="Normal 5 6 2 2 2 4" xfId="20079" xr:uid="{36320F0E-151F-4857-8591-253876CD7AEB}"/>
    <cellStyle name="Normal 5 6 2 2 2 5" xfId="28526" xr:uid="{C2AE1D6B-E59B-44FF-9CE2-6BB25A898F36}"/>
    <cellStyle name="Normal 5 6 2 2 3" xfId="5254" xr:uid="{00000000-0005-0000-0000-0000A11B0000}"/>
    <cellStyle name="Normal 5 6 2 2 3 2" xfId="13704" xr:uid="{EE2D6782-6548-40AB-94D8-FEB1EAB94EC5}"/>
    <cellStyle name="Normal 5 6 2 2 3 3" xfId="22151" xr:uid="{972121DC-B230-4DE0-ABC1-E54CD5383B90}"/>
    <cellStyle name="Normal 5 6 2 2 3 4" xfId="30598" xr:uid="{5C89DC42-E9E8-4B72-AC08-B6C90CDEB2A2}"/>
    <cellStyle name="Normal 5 6 2 2 4" xfId="9486" xr:uid="{B2367D53-00E3-4DDE-8031-B0295BB0160E}"/>
    <cellStyle name="Normal 5 6 2 2 5" xfId="17934" xr:uid="{AECE900E-BC06-49A3-B9AE-9DE5AEB2C3EE}"/>
    <cellStyle name="Normal 5 6 2 2 6" xfId="26381" xr:uid="{F59911F8-FDA1-4CEC-9C0B-0AF65BDF1FE2}"/>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4106B6A9-F2B4-4932-98DC-2830BF6D2BF7}"/>
    <cellStyle name="Normal 5 6 2 3 2 2 3" xfId="24709" xr:uid="{0E7EB11A-3285-4174-956D-D822CEB633FD}"/>
    <cellStyle name="Normal 5 6 2 3 2 2 4" xfId="33156" xr:uid="{DC385EFC-C209-4764-A8AD-E1091A96053E}"/>
    <cellStyle name="Normal 5 6 2 3 2 3" xfId="12044" xr:uid="{C6A0A3F5-106C-44FA-8F00-C1FA441DBC2D}"/>
    <cellStyle name="Normal 5 6 2 3 2 4" xfId="20492" xr:uid="{8093A85A-9CC2-423B-922A-BA7EC89A5EC9}"/>
    <cellStyle name="Normal 5 6 2 3 2 5" xfId="28939" xr:uid="{D3B84A41-D45A-4320-AB18-0D38CEA31323}"/>
    <cellStyle name="Normal 5 6 2 3 3" xfId="5667" xr:uid="{00000000-0005-0000-0000-0000A51B0000}"/>
    <cellStyle name="Normal 5 6 2 3 3 2" xfId="14117" xr:uid="{64237CCA-0813-4CD3-8CE1-DAB74C83CC00}"/>
    <cellStyle name="Normal 5 6 2 3 3 3" xfId="22564" xr:uid="{E65A9EA8-AF2D-42D7-A098-FB2AF32E298C}"/>
    <cellStyle name="Normal 5 6 2 3 3 4" xfId="31011" xr:uid="{D8CF880A-653A-4DA9-990F-9F8BB4FA3B34}"/>
    <cellStyle name="Normal 5 6 2 3 4" xfId="9899" xr:uid="{FA7999EC-3368-4659-8069-FEC62300E74A}"/>
    <cellStyle name="Normal 5 6 2 3 5" xfId="18347" xr:uid="{382FC02A-A06F-4B6B-8AEF-8B64B85639CD}"/>
    <cellStyle name="Normal 5 6 2 3 6" xfId="26794" xr:uid="{E91A9F3B-12CD-4460-8618-30DB6A2F4E87}"/>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3CCD6C17-38CA-4BD2-8C39-F571878E6F44}"/>
    <cellStyle name="Normal 5 6 2 4 2 2 3" xfId="25122" xr:uid="{C20CAB43-A842-4A79-8521-E44AAB8DA404}"/>
    <cellStyle name="Normal 5 6 2 4 2 2 4" xfId="33569" xr:uid="{BB79A5F9-DD36-4F9B-8356-120EBA071687}"/>
    <cellStyle name="Normal 5 6 2 4 2 3" xfId="12457" xr:uid="{B354E669-2528-404F-BFBF-5EC121680499}"/>
    <cellStyle name="Normal 5 6 2 4 2 4" xfId="20905" xr:uid="{726B29CD-7CCA-4123-B07E-00E1BE7095F2}"/>
    <cellStyle name="Normal 5 6 2 4 2 5" xfId="29352" xr:uid="{13EF5A85-F86F-4EB9-9B8B-98D2D1E588A7}"/>
    <cellStyle name="Normal 5 6 2 4 3" xfId="6080" xr:uid="{00000000-0005-0000-0000-0000A91B0000}"/>
    <cellStyle name="Normal 5 6 2 4 3 2" xfId="14530" xr:uid="{CBBBDA83-118E-4533-9C05-8F533187C658}"/>
    <cellStyle name="Normal 5 6 2 4 3 3" xfId="22977" xr:uid="{D94DC170-85AB-4B06-9CE0-5100CF2549E3}"/>
    <cellStyle name="Normal 5 6 2 4 3 4" xfId="31424" xr:uid="{96AE6A6F-30C7-46C7-AE23-D07D3305BDEB}"/>
    <cellStyle name="Normal 5 6 2 4 4" xfId="10312" xr:uid="{B50A5F0C-2BEC-4EB6-8185-C1D896C17265}"/>
    <cellStyle name="Normal 5 6 2 4 5" xfId="18760" xr:uid="{4EFFE271-6DC1-499B-8789-E489B6F84B34}"/>
    <cellStyle name="Normal 5 6 2 4 6" xfId="27207" xr:uid="{CE9E13A7-FC51-4567-865D-9D46ABFCA9ED}"/>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83D2C82C-563F-46D5-99BD-511AE1DD14F7}"/>
    <cellStyle name="Normal 5 6 2 5 2 2 3" xfId="25535" xr:uid="{6F3676D2-9CB0-460B-91A0-B0BE7F3A317C}"/>
    <cellStyle name="Normal 5 6 2 5 2 2 4" xfId="33982" xr:uid="{AE376BA0-896E-4A77-9B60-1A5B6CD53A39}"/>
    <cellStyle name="Normal 5 6 2 5 2 3" xfId="12870" xr:uid="{50971F7F-13DF-40BA-A810-4A3A0266A7E3}"/>
    <cellStyle name="Normal 5 6 2 5 2 4" xfId="21318" xr:uid="{94864201-A4D5-47BF-A479-AAE1841D1D98}"/>
    <cellStyle name="Normal 5 6 2 5 2 5" xfId="29765" xr:uid="{BB28D164-7CD5-40E5-87A1-3B7F85012113}"/>
    <cellStyle name="Normal 5 6 2 5 3" xfId="6493" xr:uid="{00000000-0005-0000-0000-0000AD1B0000}"/>
    <cellStyle name="Normal 5 6 2 5 3 2" xfId="14943" xr:uid="{40789307-1E9B-440F-A493-3168EF19694E}"/>
    <cellStyle name="Normal 5 6 2 5 3 3" xfId="23390" xr:uid="{23F864EC-14F5-4FCC-AE3A-0BEFBB2E188A}"/>
    <cellStyle name="Normal 5 6 2 5 3 4" xfId="31837" xr:uid="{C58DE160-94AB-4CB3-AE0C-EBA335A8A007}"/>
    <cellStyle name="Normal 5 6 2 5 4" xfId="10725" xr:uid="{E3B5778F-C941-4A1B-A0A6-8D613276E177}"/>
    <cellStyle name="Normal 5 6 2 5 5" xfId="19173" xr:uid="{435774DB-6A3B-4BEA-BBE9-5493A1DE59AE}"/>
    <cellStyle name="Normal 5 6 2 5 6" xfId="27620" xr:uid="{5FA56D0F-7CE2-43FB-B2B9-5364B6898250}"/>
    <cellStyle name="Normal 5 6 2 6" xfId="2623" xr:uid="{00000000-0005-0000-0000-0000AE1B0000}"/>
    <cellStyle name="Normal 5 6 2 6 2" xfId="6906" xr:uid="{00000000-0005-0000-0000-0000AF1B0000}"/>
    <cellStyle name="Normal 5 6 2 6 2 2" xfId="15356" xr:uid="{921EBFF4-322E-4D7C-B6AD-2EE75E17A457}"/>
    <cellStyle name="Normal 5 6 2 6 2 3" xfId="23803" xr:uid="{DC3F4BD5-3F5B-4C89-A173-5DE961521B81}"/>
    <cellStyle name="Normal 5 6 2 6 2 4" xfId="32250" xr:uid="{5C05DCA7-4F1F-41C9-8A80-C440AF415CA4}"/>
    <cellStyle name="Normal 5 6 2 6 3" xfId="11138" xr:uid="{9884679C-8192-456D-89D4-C174433E0095}"/>
    <cellStyle name="Normal 5 6 2 6 4" xfId="19586" xr:uid="{3B48BFC3-9E63-4E92-AB0A-8D6138B462A6}"/>
    <cellStyle name="Normal 5 6 2 6 5" xfId="28033" xr:uid="{4BF87A4E-8F6E-49C8-8A8E-1EA0579DE0C2}"/>
    <cellStyle name="Normal 5 6 2 7" xfId="4841" xr:uid="{00000000-0005-0000-0000-0000B01B0000}"/>
    <cellStyle name="Normal 5 6 2 7 2" xfId="13291" xr:uid="{94854B8D-A371-486D-A23D-6D34431A3E05}"/>
    <cellStyle name="Normal 5 6 2 7 3" xfId="21738" xr:uid="{FC08991B-736D-423A-BC37-0BA8C56D7443}"/>
    <cellStyle name="Normal 5 6 2 7 4" xfId="30185" xr:uid="{DA4357E6-53AE-405F-B9C3-A6D17765E62F}"/>
    <cellStyle name="Normal 5 6 2 8" xfId="9073" xr:uid="{4F357123-77C1-44B2-B266-8CDBF0E956D6}"/>
    <cellStyle name="Normal 5 6 2 9" xfId="17521" xr:uid="{4162A656-9FB9-4274-BD7C-E2F054D8E484}"/>
    <cellStyle name="Normal 5 6 3" xfId="942" xr:uid="{00000000-0005-0000-0000-0000B11B0000}"/>
    <cellStyle name="Normal 5 6 3 2" xfId="3176" xr:uid="{00000000-0005-0000-0000-0000B21B0000}"/>
    <cellStyle name="Normal 5 6 3 2 2" xfId="7398" xr:uid="{00000000-0005-0000-0000-0000B31B0000}"/>
    <cellStyle name="Normal 5 6 3 2 2 2" xfId="15848" xr:uid="{7C225C63-F0FF-46BC-BF35-E661EF1D941C}"/>
    <cellStyle name="Normal 5 6 3 2 2 3" xfId="24295" xr:uid="{6E44303E-F64B-4996-8D17-3ECB6F5F709C}"/>
    <cellStyle name="Normal 5 6 3 2 2 4" xfId="32742" xr:uid="{4A7D6C93-A27F-4502-B2AA-B5D11ABAAAFE}"/>
    <cellStyle name="Normal 5 6 3 2 3" xfId="11630" xr:uid="{F908D857-6DA0-4BA5-8536-F8368FFCE80E}"/>
    <cellStyle name="Normal 5 6 3 2 4" xfId="20078" xr:uid="{BA9ABA0B-B346-4D86-8B19-EFDD66901379}"/>
    <cellStyle name="Normal 5 6 3 2 5" xfId="28525" xr:uid="{352F6E6D-B167-428D-B28B-CE16343D7A65}"/>
    <cellStyle name="Normal 5 6 3 3" xfId="5253" xr:uid="{00000000-0005-0000-0000-0000B41B0000}"/>
    <cellStyle name="Normal 5 6 3 3 2" xfId="13703" xr:uid="{C45CFE78-13AB-4B1B-B705-D06D71C0D558}"/>
    <cellStyle name="Normal 5 6 3 3 3" xfId="22150" xr:uid="{C73EF178-25E4-474F-A903-51E993B7FA9F}"/>
    <cellStyle name="Normal 5 6 3 3 4" xfId="30597" xr:uid="{4FBCBB87-75ED-4586-B06B-6D99A2E77ADE}"/>
    <cellStyle name="Normal 5 6 3 4" xfId="9485" xr:uid="{8E838169-72B5-460F-BD0C-09246EDA3DC6}"/>
    <cellStyle name="Normal 5 6 3 5" xfId="17933" xr:uid="{F8662B91-9F1E-48DE-82DD-A9F8FE7C6262}"/>
    <cellStyle name="Normal 5 6 3 6" xfId="26380" xr:uid="{CC4CCDBE-F07C-46F1-ABFF-91F706AD4D70}"/>
    <cellStyle name="Normal 5 6 4" xfId="1359" xr:uid="{00000000-0005-0000-0000-0000B51B0000}"/>
    <cellStyle name="Normal 5 6 4 2" xfId="3589" xr:uid="{00000000-0005-0000-0000-0000B61B0000}"/>
    <cellStyle name="Normal 5 6 4 2 2" xfId="7811" xr:uid="{00000000-0005-0000-0000-0000B71B0000}"/>
    <cellStyle name="Normal 5 6 4 2 2 2" xfId="16261" xr:uid="{D9597F5D-743D-4045-844F-D3BCC544AB42}"/>
    <cellStyle name="Normal 5 6 4 2 2 3" xfId="24708" xr:uid="{90A84355-5620-40DB-B4E8-3C98B2ABA8C2}"/>
    <cellStyle name="Normal 5 6 4 2 2 4" xfId="33155" xr:uid="{13A071CF-6981-4E2F-8AC8-20729595AC4A}"/>
    <cellStyle name="Normal 5 6 4 2 3" xfId="12043" xr:uid="{59A02A82-3B12-4942-B235-54B8899A3A6A}"/>
    <cellStyle name="Normal 5 6 4 2 4" xfId="20491" xr:uid="{1B4ECFE7-6F68-40D5-928C-22F5457E7C22}"/>
    <cellStyle name="Normal 5 6 4 2 5" xfId="28938" xr:uid="{C1930580-FA4F-4546-A70E-AF636F0679AB}"/>
    <cellStyle name="Normal 5 6 4 3" xfId="5666" xr:uid="{00000000-0005-0000-0000-0000B81B0000}"/>
    <cellStyle name="Normal 5 6 4 3 2" xfId="14116" xr:uid="{48089E5E-1AC2-4E2A-9BB2-367A57FB5374}"/>
    <cellStyle name="Normal 5 6 4 3 3" xfId="22563" xr:uid="{9526E03D-C15D-4254-BADB-65FEE4E64D9C}"/>
    <cellStyle name="Normal 5 6 4 3 4" xfId="31010" xr:uid="{5DB33617-120A-4179-930D-74617896FB86}"/>
    <cellStyle name="Normal 5 6 4 4" xfId="9898" xr:uid="{184B83AC-A5EA-431B-BACE-49E41968BAD5}"/>
    <cellStyle name="Normal 5 6 4 5" xfId="18346" xr:uid="{8B1B7753-CEA2-4D40-AF6B-E5D45ED13495}"/>
    <cellStyle name="Normal 5 6 4 6" xfId="26793" xr:uid="{9BB912D8-E04D-430B-A7D9-A0E5A5B51194}"/>
    <cellStyle name="Normal 5 6 5" xfId="1772" xr:uid="{00000000-0005-0000-0000-0000B91B0000}"/>
    <cellStyle name="Normal 5 6 5 2" xfId="4002" xr:uid="{00000000-0005-0000-0000-0000BA1B0000}"/>
    <cellStyle name="Normal 5 6 5 2 2" xfId="8224" xr:uid="{00000000-0005-0000-0000-0000BB1B0000}"/>
    <cellStyle name="Normal 5 6 5 2 2 2" xfId="16674" xr:uid="{1FA794F3-99AF-4CC2-8E45-EE0C6914BB6A}"/>
    <cellStyle name="Normal 5 6 5 2 2 3" xfId="25121" xr:uid="{47DC5FD2-3572-44B9-B068-E4CF7D746771}"/>
    <cellStyle name="Normal 5 6 5 2 2 4" xfId="33568" xr:uid="{7D5B982B-C470-475C-9D8F-AEC59BD2DF85}"/>
    <cellStyle name="Normal 5 6 5 2 3" xfId="12456" xr:uid="{504EB169-39F4-496B-9F5C-0C373FD450AF}"/>
    <cellStyle name="Normal 5 6 5 2 4" xfId="20904" xr:uid="{0DDBD2ED-2D25-490B-91DF-3CF3DBE476AA}"/>
    <cellStyle name="Normal 5 6 5 2 5" xfId="29351" xr:uid="{ECD63DEE-1482-460B-818E-8D01A90E6252}"/>
    <cellStyle name="Normal 5 6 5 3" xfId="6079" xr:uid="{00000000-0005-0000-0000-0000BC1B0000}"/>
    <cellStyle name="Normal 5 6 5 3 2" xfId="14529" xr:uid="{DE785ED5-3582-42E0-A828-911F7367CD54}"/>
    <cellStyle name="Normal 5 6 5 3 3" xfId="22976" xr:uid="{57C8E54B-25BA-4330-92AE-1EE17A86BC0A}"/>
    <cellStyle name="Normal 5 6 5 3 4" xfId="31423" xr:uid="{C092B231-8E3F-4580-BE58-B7E945C03E26}"/>
    <cellStyle name="Normal 5 6 5 4" xfId="10311" xr:uid="{3B605143-2A33-49CE-8407-4810C766E6E3}"/>
    <cellStyle name="Normal 5 6 5 5" xfId="18759" xr:uid="{6DFFAFE7-E0A0-4F34-9A38-B25E489ABF64}"/>
    <cellStyle name="Normal 5 6 5 6" xfId="27206" xr:uid="{41F1A587-D40B-4924-8653-FB385E5E2AB9}"/>
    <cellStyle name="Normal 5 6 6" xfId="2186" xr:uid="{00000000-0005-0000-0000-0000BD1B0000}"/>
    <cellStyle name="Normal 5 6 6 2" xfId="4415" xr:uid="{00000000-0005-0000-0000-0000BE1B0000}"/>
    <cellStyle name="Normal 5 6 6 2 2" xfId="8637" xr:uid="{00000000-0005-0000-0000-0000BF1B0000}"/>
    <cellStyle name="Normal 5 6 6 2 2 2" xfId="17087" xr:uid="{0441039E-0E17-4428-AAD8-B9751C86A76A}"/>
    <cellStyle name="Normal 5 6 6 2 2 3" xfId="25534" xr:uid="{722D88ED-9333-4DAC-A59D-23B97FD2695D}"/>
    <cellStyle name="Normal 5 6 6 2 2 4" xfId="33981" xr:uid="{58E38665-1A73-4BAE-83DA-860DD82E819E}"/>
    <cellStyle name="Normal 5 6 6 2 3" xfId="12869" xr:uid="{48E63CBE-25BB-45F5-9797-ED325D153012}"/>
    <cellStyle name="Normal 5 6 6 2 4" xfId="21317" xr:uid="{AC3D4391-9D05-4516-AB16-43557D8968FE}"/>
    <cellStyle name="Normal 5 6 6 2 5" xfId="29764" xr:uid="{46B25BC3-3F59-4FDF-AC8C-7F92DE779323}"/>
    <cellStyle name="Normal 5 6 6 3" xfId="6492" xr:uid="{00000000-0005-0000-0000-0000C01B0000}"/>
    <cellStyle name="Normal 5 6 6 3 2" xfId="14942" xr:uid="{CECA7E48-00C8-48A8-8EFC-7B41EDF83D49}"/>
    <cellStyle name="Normal 5 6 6 3 3" xfId="23389" xr:uid="{1A6680E4-C935-4F42-AA11-E1077F2BD9D6}"/>
    <cellStyle name="Normal 5 6 6 3 4" xfId="31836" xr:uid="{369B4A41-FFFC-4A4F-ACAA-5A2485AE2033}"/>
    <cellStyle name="Normal 5 6 6 4" xfId="10724" xr:uid="{328F9BD0-1D35-4B21-8601-FC0F93941576}"/>
    <cellStyle name="Normal 5 6 6 5" xfId="19172" xr:uid="{5597D909-A65D-4977-B1FD-C04C006499E7}"/>
    <cellStyle name="Normal 5 6 6 6" xfId="27619" xr:uid="{62F1D3BF-F0E5-49A5-81CA-8718812E00A2}"/>
    <cellStyle name="Normal 5 6 7" xfId="2622" xr:uid="{00000000-0005-0000-0000-0000C11B0000}"/>
    <cellStyle name="Normal 5 6 7 2" xfId="6905" xr:uid="{00000000-0005-0000-0000-0000C21B0000}"/>
    <cellStyle name="Normal 5 6 7 2 2" xfId="15355" xr:uid="{D22BF875-B532-4661-8B47-55F7D8C21467}"/>
    <cellStyle name="Normal 5 6 7 2 3" xfId="23802" xr:uid="{C3B29D8F-947B-496D-8C86-9192393E4955}"/>
    <cellStyle name="Normal 5 6 7 2 4" xfId="32249" xr:uid="{A7530BA9-EFFE-476B-83CB-8881BFE85892}"/>
    <cellStyle name="Normal 5 6 7 3" xfId="11137" xr:uid="{A966C28A-3BAB-46CD-A767-C1CE18C485E9}"/>
    <cellStyle name="Normal 5 6 7 4" xfId="19585" xr:uid="{B0DFEF47-5544-4C2F-BADC-28906C7508A8}"/>
    <cellStyle name="Normal 5 6 7 5" xfId="28032" xr:uid="{F9CAF423-93D6-40D7-A24E-10623D644474}"/>
    <cellStyle name="Normal 5 6 8" xfId="4840" xr:uid="{00000000-0005-0000-0000-0000C31B0000}"/>
    <cellStyle name="Normal 5 6 8 2" xfId="13290" xr:uid="{7721A588-2982-46D0-AB10-AC36E5612FD4}"/>
    <cellStyle name="Normal 5 6 8 3" xfId="21737" xr:uid="{6C95CECB-F300-480A-B32E-2C99E68BE208}"/>
    <cellStyle name="Normal 5 6 8 4" xfId="30184" xr:uid="{CABE77F9-5A15-45EC-B8DB-DEF3E36AECC4}"/>
    <cellStyle name="Normal 5 6 9" xfId="9072" xr:uid="{35D65335-383A-4B0E-81CF-3E8B2B297E11}"/>
    <cellStyle name="Normal 5 7" xfId="470" xr:uid="{00000000-0005-0000-0000-0000C41B0000}"/>
    <cellStyle name="Normal 5 7 10" xfId="25969" xr:uid="{2AD6AE8A-5C4E-43D4-B347-E31B2F5176DD}"/>
    <cellStyle name="Normal 5 7 2" xfId="944" xr:uid="{00000000-0005-0000-0000-0000C51B0000}"/>
    <cellStyle name="Normal 5 7 2 2" xfId="3178" xr:uid="{00000000-0005-0000-0000-0000C61B0000}"/>
    <cellStyle name="Normal 5 7 2 2 2" xfId="7400" xr:uid="{00000000-0005-0000-0000-0000C71B0000}"/>
    <cellStyle name="Normal 5 7 2 2 2 2" xfId="15850" xr:uid="{8E21050A-4D3C-4D81-9504-2CDE93FDD80F}"/>
    <cellStyle name="Normal 5 7 2 2 2 3" xfId="24297" xr:uid="{51240264-6FFD-4047-BF87-BAB81547D8A0}"/>
    <cellStyle name="Normal 5 7 2 2 2 4" xfId="32744" xr:uid="{1A9B8F91-DF0D-40FF-A77D-671795901616}"/>
    <cellStyle name="Normal 5 7 2 2 3" xfId="11632" xr:uid="{5B30FC8C-1FCB-4DE1-A700-6061742A9007}"/>
    <cellStyle name="Normal 5 7 2 2 4" xfId="20080" xr:uid="{85524E8F-F4CD-439B-AAB2-32090CB36B68}"/>
    <cellStyle name="Normal 5 7 2 2 5" xfId="28527" xr:uid="{A5DBDE86-EE8B-4F94-9D2E-843854E42855}"/>
    <cellStyle name="Normal 5 7 2 3" xfId="5255" xr:uid="{00000000-0005-0000-0000-0000C81B0000}"/>
    <cellStyle name="Normal 5 7 2 3 2" xfId="13705" xr:uid="{84E6C102-0EDC-4A95-A130-C07E1C562BA4}"/>
    <cellStyle name="Normal 5 7 2 3 3" xfId="22152" xr:uid="{47ACCD82-3295-47E8-8FFB-F97EBF37E9DD}"/>
    <cellStyle name="Normal 5 7 2 3 4" xfId="30599" xr:uid="{9BDE15EF-810E-4868-B78A-508CA4520571}"/>
    <cellStyle name="Normal 5 7 2 4" xfId="9487" xr:uid="{122784FA-BBAA-4227-BF44-BC070F2E1C94}"/>
    <cellStyle name="Normal 5 7 2 5" xfId="17935" xr:uid="{267D7CFA-F473-4766-A8F2-4D841583DF92}"/>
    <cellStyle name="Normal 5 7 2 6" xfId="26382" xr:uid="{3048B9FC-FFF5-467F-9E51-A44539DCC2C1}"/>
    <cellStyle name="Normal 5 7 3" xfId="1361" xr:uid="{00000000-0005-0000-0000-0000C91B0000}"/>
    <cellStyle name="Normal 5 7 3 2" xfId="3591" xr:uid="{00000000-0005-0000-0000-0000CA1B0000}"/>
    <cellStyle name="Normal 5 7 3 2 2" xfId="7813" xr:uid="{00000000-0005-0000-0000-0000CB1B0000}"/>
    <cellStyle name="Normal 5 7 3 2 2 2" xfId="16263" xr:uid="{4A45EEAF-6CB9-4B70-8242-87AA5CA191AE}"/>
    <cellStyle name="Normal 5 7 3 2 2 3" xfId="24710" xr:uid="{0FF59168-B81F-48A2-9AF2-89DE389E4A2E}"/>
    <cellStyle name="Normal 5 7 3 2 2 4" xfId="33157" xr:uid="{248BAFDB-E330-44E2-80D6-59C923F04A3C}"/>
    <cellStyle name="Normal 5 7 3 2 3" xfId="12045" xr:uid="{0AF3DD0F-3458-4554-A9EA-599B601F5C99}"/>
    <cellStyle name="Normal 5 7 3 2 4" xfId="20493" xr:uid="{3154504A-660F-4E30-94B5-1672C7A77EDD}"/>
    <cellStyle name="Normal 5 7 3 2 5" xfId="28940" xr:uid="{88B75DF4-0C5F-4675-ABE9-E77662909404}"/>
    <cellStyle name="Normal 5 7 3 3" xfId="5668" xr:uid="{00000000-0005-0000-0000-0000CC1B0000}"/>
    <cellStyle name="Normal 5 7 3 3 2" xfId="14118" xr:uid="{54C62CC4-84CF-477E-8869-0AA0936400A6}"/>
    <cellStyle name="Normal 5 7 3 3 3" xfId="22565" xr:uid="{4B352D79-F77E-4A73-8339-FF74E25DB42C}"/>
    <cellStyle name="Normal 5 7 3 3 4" xfId="31012" xr:uid="{1C49EEEC-9A2A-4CF2-8540-D78569015C5A}"/>
    <cellStyle name="Normal 5 7 3 4" xfId="9900" xr:uid="{65D7DC1F-32BA-46BC-8B3E-9B4DD694590B}"/>
    <cellStyle name="Normal 5 7 3 5" xfId="18348" xr:uid="{5B8C7196-A253-48F2-BE05-1B539D578F7E}"/>
    <cellStyle name="Normal 5 7 3 6" xfId="26795" xr:uid="{6F1CE2F6-328E-4DE3-B871-8C67FDA690BD}"/>
    <cellStyle name="Normal 5 7 4" xfId="1774" xr:uid="{00000000-0005-0000-0000-0000CD1B0000}"/>
    <cellStyle name="Normal 5 7 4 2" xfId="4004" xr:uid="{00000000-0005-0000-0000-0000CE1B0000}"/>
    <cellStyle name="Normal 5 7 4 2 2" xfId="8226" xr:uid="{00000000-0005-0000-0000-0000CF1B0000}"/>
    <cellStyle name="Normal 5 7 4 2 2 2" xfId="16676" xr:uid="{BEEBBD80-6291-413A-AAAF-C579E80C6F1F}"/>
    <cellStyle name="Normal 5 7 4 2 2 3" xfId="25123" xr:uid="{CDDD2CED-B8FA-4C21-8213-9755FCB0B70B}"/>
    <cellStyle name="Normal 5 7 4 2 2 4" xfId="33570" xr:uid="{36D5FA4C-44E5-401E-B20C-33EF4A1FB354}"/>
    <cellStyle name="Normal 5 7 4 2 3" xfId="12458" xr:uid="{1F5D925B-F005-49D5-80C7-9BD0A065FD3B}"/>
    <cellStyle name="Normal 5 7 4 2 4" xfId="20906" xr:uid="{F75D4E06-C2D8-4114-8CFC-99EDE2D20832}"/>
    <cellStyle name="Normal 5 7 4 2 5" xfId="29353" xr:uid="{A255ACEC-0E92-4C71-8B90-82446F70ACB9}"/>
    <cellStyle name="Normal 5 7 4 3" xfId="6081" xr:uid="{00000000-0005-0000-0000-0000D01B0000}"/>
    <cellStyle name="Normal 5 7 4 3 2" xfId="14531" xr:uid="{4CE9FCC9-34E3-470D-A79C-687A9BA85E3C}"/>
    <cellStyle name="Normal 5 7 4 3 3" xfId="22978" xr:uid="{4948FE5F-A68C-4805-A02E-7B859D04E2C5}"/>
    <cellStyle name="Normal 5 7 4 3 4" xfId="31425" xr:uid="{6C610CB9-C621-4C1C-B7AA-AB7AA28BBC20}"/>
    <cellStyle name="Normal 5 7 4 4" xfId="10313" xr:uid="{16B63E41-396B-4904-B547-E568457FF7A4}"/>
    <cellStyle name="Normal 5 7 4 5" xfId="18761" xr:uid="{E4B9E039-DE4C-49D7-8B71-343667607E8E}"/>
    <cellStyle name="Normal 5 7 4 6" xfId="27208" xr:uid="{7F5F45B7-3DF7-4B3E-BF6D-1A061765F690}"/>
    <cellStyle name="Normal 5 7 5" xfId="2188" xr:uid="{00000000-0005-0000-0000-0000D11B0000}"/>
    <cellStyle name="Normal 5 7 5 2" xfId="4417" xr:uid="{00000000-0005-0000-0000-0000D21B0000}"/>
    <cellStyle name="Normal 5 7 5 2 2" xfId="8639" xr:uid="{00000000-0005-0000-0000-0000D31B0000}"/>
    <cellStyle name="Normal 5 7 5 2 2 2" xfId="17089" xr:uid="{CCA05972-6A5B-4651-BFF9-936E6DCB8750}"/>
    <cellStyle name="Normal 5 7 5 2 2 3" xfId="25536" xr:uid="{2BB77C83-9ADF-4370-B9BA-F743BC5BBED3}"/>
    <cellStyle name="Normal 5 7 5 2 2 4" xfId="33983" xr:uid="{8C267C83-D3D5-4D7E-ABAC-71E6CAEBAC1A}"/>
    <cellStyle name="Normal 5 7 5 2 3" xfId="12871" xr:uid="{D801EF62-A852-4B6B-9CA1-2D8C97C34EF8}"/>
    <cellStyle name="Normal 5 7 5 2 4" xfId="21319" xr:uid="{F54FC9B7-9D99-48E4-A92B-97E8A4877429}"/>
    <cellStyle name="Normal 5 7 5 2 5" xfId="29766" xr:uid="{F0CFAA48-7575-4B4A-AE4A-363015930E8C}"/>
    <cellStyle name="Normal 5 7 5 3" xfId="6494" xr:uid="{00000000-0005-0000-0000-0000D41B0000}"/>
    <cellStyle name="Normal 5 7 5 3 2" xfId="14944" xr:uid="{C102078F-32E6-4136-BBA7-2D7DA5EEDB41}"/>
    <cellStyle name="Normal 5 7 5 3 3" xfId="23391" xr:uid="{3FAA1441-45DA-47B6-84D7-049EC42F7D50}"/>
    <cellStyle name="Normal 5 7 5 3 4" xfId="31838" xr:uid="{8F5CB37C-A944-46DE-AD5C-23C2734B8D1A}"/>
    <cellStyle name="Normal 5 7 5 4" xfId="10726" xr:uid="{CC698D62-B333-4DD6-BFCB-7BE36FE3C9F0}"/>
    <cellStyle name="Normal 5 7 5 5" xfId="19174" xr:uid="{A5E895D4-590F-4324-A67A-A3253C64FD3C}"/>
    <cellStyle name="Normal 5 7 5 6" xfId="27621" xr:uid="{89F61614-8FB4-4141-A003-63FECFA63BAA}"/>
    <cellStyle name="Normal 5 7 6" xfId="2624" xr:uid="{00000000-0005-0000-0000-0000D51B0000}"/>
    <cellStyle name="Normal 5 7 6 2" xfId="6907" xr:uid="{00000000-0005-0000-0000-0000D61B0000}"/>
    <cellStyle name="Normal 5 7 6 2 2" xfId="15357" xr:uid="{981C9D5C-8843-41EA-AB74-094B399554B5}"/>
    <cellStyle name="Normal 5 7 6 2 3" xfId="23804" xr:uid="{BE7701B8-FC9A-4E8D-8B2B-86EA87AD7893}"/>
    <cellStyle name="Normal 5 7 6 2 4" xfId="32251" xr:uid="{0AABD49A-ED24-4180-8B6F-2451689D669C}"/>
    <cellStyle name="Normal 5 7 6 3" xfId="11139" xr:uid="{EF3669CB-D94D-445F-ADC9-07EF2E841C9F}"/>
    <cellStyle name="Normal 5 7 6 4" xfId="19587" xr:uid="{9351E2F1-70F3-42D8-9509-E1C2E5782FB0}"/>
    <cellStyle name="Normal 5 7 6 5" xfId="28034" xr:uid="{35C43B3C-73D4-4D47-A935-E258EA327068}"/>
    <cellStyle name="Normal 5 7 7" xfId="4842" xr:uid="{00000000-0005-0000-0000-0000D71B0000}"/>
    <cellStyle name="Normal 5 7 7 2" xfId="13292" xr:uid="{CBA2E247-6FBE-466A-A42F-3F9E650EF368}"/>
    <cellStyle name="Normal 5 7 7 3" xfId="21739" xr:uid="{5C01D757-27BC-49A0-A8D9-C3569F01D6A2}"/>
    <cellStyle name="Normal 5 7 7 4" xfId="30186" xr:uid="{EAE84FAC-FCD1-47BC-9C67-561BFCD74874}"/>
    <cellStyle name="Normal 5 7 8" xfId="9074" xr:uid="{1F09314E-088A-4186-AB4E-431BF2A72816}"/>
    <cellStyle name="Normal 5 7 9" xfId="17522" xr:uid="{D85EA1F0-95F1-43E9-B082-EFBD16E823D5}"/>
    <cellStyle name="Normal 5 8" xfId="880" xr:uid="{00000000-0005-0000-0000-0000D81B0000}"/>
    <cellStyle name="Normal 5 8 2" xfId="3115" xr:uid="{00000000-0005-0000-0000-0000D91B0000}"/>
    <cellStyle name="Normal 5 8 2 2" xfId="7337" xr:uid="{00000000-0005-0000-0000-0000DA1B0000}"/>
    <cellStyle name="Normal 5 8 2 2 2" xfId="15787" xr:uid="{DE4944A2-5755-4C82-B8AE-62185732A4A2}"/>
    <cellStyle name="Normal 5 8 2 2 3" xfId="24234" xr:uid="{41C45D4C-D2E8-4348-AEDF-0BBCC730D63E}"/>
    <cellStyle name="Normal 5 8 2 2 4" xfId="32681" xr:uid="{C0BC2E73-1175-4EA2-80B4-0EBEBFE723E0}"/>
    <cellStyle name="Normal 5 8 2 3" xfId="11569" xr:uid="{D167E276-FE65-4C7F-9F48-C9B1462A506C}"/>
    <cellStyle name="Normal 5 8 2 4" xfId="20017" xr:uid="{9529A40B-7459-41F8-A9E6-C7CBEDB3DCCE}"/>
    <cellStyle name="Normal 5 8 2 5" xfId="28464" xr:uid="{D2D61494-1875-40EA-ABE8-7A34E2CB7C0F}"/>
    <cellStyle name="Normal 5 8 3" xfId="5192" xr:uid="{00000000-0005-0000-0000-0000DB1B0000}"/>
    <cellStyle name="Normal 5 8 3 2" xfId="13642" xr:uid="{55531501-3C34-4C2C-A486-B3E59F6C7382}"/>
    <cellStyle name="Normal 5 8 3 3" xfId="22089" xr:uid="{2C7172BE-4A97-4973-B810-59CFA476CB36}"/>
    <cellStyle name="Normal 5 8 3 4" xfId="30536" xr:uid="{F2CB9B57-1233-458D-B0AE-F14291D51AA3}"/>
    <cellStyle name="Normal 5 8 4" xfId="9424" xr:uid="{0E0CE03A-CE5C-4972-A027-286C837DDCBF}"/>
    <cellStyle name="Normal 5 8 5" xfId="17872" xr:uid="{22FC5C95-B22C-4223-85AF-05966C830876}"/>
    <cellStyle name="Normal 5 8 6" xfId="26319" xr:uid="{7E55EDE4-8435-49B3-8395-D72D0C51F42C}"/>
    <cellStyle name="Normal 5 9" xfId="1298" xr:uid="{00000000-0005-0000-0000-0000DC1B0000}"/>
    <cellStyle name="Normal 5 9 2" xfId="3528" xr:uid="{00000000-0005-0000-0000-0000DD1B0000}"/>
    <cellStyle name="Normal 5 9 2 2" xfId="7750" xr:uid="{00000000-0005-0000-0000-0000DE1B0000}"/>
    <cellStyle name="Normal 5 9 2 2 2" xfId="16200" xr:uid="{7A7C565C-B782-43DD-AAA2-E22D2DF2560F}"/>
    <cellStyle name="Normal 5 9 2 2 3" xfId="24647" xr:uid="{2EE4568C-CB98-4032-BCB0-E5AB79AD8935}"/>
    <cellStyle name="Normal 5 9 2 2 4" xfId="33094" xr:uid="{EAF574A7-59C2-4D77-94D4-B29DBBA543A8}"/>
    <cellStyle name="Normal 5 9 2 3" xfId="11982" xr:uid="{C1F76585-5F9A-429D-B359-8D517ADAD61F}"/>
    <cellStyle name="Normal 5 9 2 4" xfId="20430" xr:uid="{2A10499C-BB51-4C56-A097-6E71ACD12C02}"/>
    <cellStyle name="Normal 5 9 2 5" xfId="28877" xr:uid="{2D9A47D8-169A-4490-922A-9AEB12D7C05E}"/>
    <cellStyle name="Normal 5 9 3" xfId="5605" xr:uid="{00000000-0005-0000-0000-0000DF1B0000}"/>
    <cellStyle name="Normal 5 9 3 2" xfId="14055" xr:uid="{6752AB95-857B-4C66-AF71-15CC26010F1C}"/>
    <cellStyle name="Normal 5 9 3 3" xfId="22502" xr:uid="{E0349EBB-DD24-4C88-9481-30060406E4C3}"/>
    <cellStyle name="Normal 5 9 3 4" xfId="30949" xr:uid="{BA92517F-E802-4779-9C0D-3CA1C3E1324F}"/>
    <cellStyle name="Normal 5 9 4" xfId="9837" xr:uid="{5AD56CC1-DA1F-4416-B703-7705F26CDEAD}"/>
    <cellStyle name="Normal 5 9 5" xfId="18285" xr:uid="{86CDEFD2-1376-4F42-88E8-5F91FD2937C8}"/>
    <cellStyle name="Normal 5 9 6" xfId="26732" xr:uid="{F8541F24-6328-4F0C-A08D-AF63D01BB3A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2E5808F6-D451-4A5E-BA6C-6F3D0C3C6010}"/>
    <cellStyle name="Normal 8 10 2 2 3" xfId="25537" xr:uid="{A6EF7537-2CE5-4D14-BE4F-8ACE2BA507CA}"/>
    <cellStyle name="Normal 8 10 2 2 4" xfId="33984" xr:uid="{BFD5399F-38F2-4B62-976B-CB90AFEA44DC}"/>
    <cellStyle name="Normal 8 10 2 3" xfId="12872" xr:uid="{78B58907-4A23-4388-B205-301FE3081E84}"/>
    <cellStyle name="Normal 8 10 2 4" xfId="21320" xr:uid="{C0E04208-A416-459D-86ED-18318CAFB5C0}"/>
    <cellStyle name="Normal 8 10 2 5" xfId="29767" xr:uid="{56A144ED-59B0-4CD8-80C9-478EC1FD96B0}"/>
    <cellStyle name="Normal 8 10 3" xfId="6495" xr:uid="{00000000-0005-0000-0000-0000EB1B0000}"/>
    <cellStyle name="Normal 8 10 3 2" xfId="14945" xr:uid="{9CBB579D-DE0D-4F55-A80A-C41B6CED1D4B}"/>
    <cellStyle name="Normal 8 10 3 3" xfId="23392" xr:uid="{66BAF1EA-1F22-4BC0-A9C6-1BDBE215D38E}"/>
    <cellStyle name="Normal 8 10 3 4" xfId="31839" xr:uid="{81AA20A4-F355-4E47-8A33-8F490A8D4D93}"/>
    <cellStyle name="Normal 8 10 4" xfId="10727" xr:uid="{01039110-2C54-4D0B-9E06-919B5BE77DE5}"/>
    <cellStyle name="Normal 8 10 5" xfId="19175" xr:uid="{84BC6978-F542-4B4F-BF37-8066B9E7CA09}"/>
    <cellStyle name="Normal 8 10 6" xfId="27622" xr:uid="{9610C4EE-E405-454F-8BCE-696685D6A569}"/>
    <cellStyle name="Normal 8 11" xfId="2625" xr:uid="{00000000-0005-0000-0000-0000EC1B0000}"/>
    <cellStyle name="Normal 8 11 2" xfId="6908" xr:uid="{00000000-0005-0000-0000-0000ED1B0000}"/>
    <cellStyle name="Normal 8 11 2 2" xfId="15358" xr:uid="{6AEDAD72-97CC-49DB-B8F8-182C73CC0C01}"/>
    <cellStyle name="Normal 8 11 2 3" xfId="23805" xr:uid="{2CBC367E-B41B-4D99-B3AC-E14E433910DB}"/>
    <cellStyle name="Normal 8 11 2 4" xfId="32252" xr:uid="{B1DE4B72-2ED4-4CD2-8240-F4BCC2A668D5}"/>
    <cellStyle name="Normal 8 11 3" xfId="11140" xr:uid="{C9641A63-3B7C-441E-B19C-F420CC33697C}"/>
    <cellStyle name="Normal 8 11 4" xfId="19588" xr:uid="{407135B8-3D70-4A7C-B561-967ED2FFA91D}"/>
    <cellStyle name="Normal 8 11 5" xfId="28035" xr:uid="{E2C33DE7-1092-4ACB-BE12-C8B34C7CE2FB}"/>
    <cellStyle name="Normal 8 12" xfId="4843" xr:uid="{00000000-0005-0000-0000-0000EE1B0000}"/>
    <cellStyle name="Normal 8 12 2" xfId="13293" xr:uid="{57649572-62DD-4D7B-86CD-079BCC41E2C2}"/>
    <cellStyle name="Normal 8 12 3" xfId="21740" xr:uid="{8D5195B8-76D6-4563-AD05-264273BC5BA3}"/>
    <cellStyle name="Normal 8 12 4" xfId="30187" xr:uid="{3912B5DA-FECF-4F45-8A16-7C13B1951C4D}"/>
    <cellStyle name="Normal 8 13" xfId="9075" xr:uid="{04FC4289-232D-408D-B59C-9659C15CF908}"/>
    <cellStyle name="Normal 8 14" xfId="17523" xr:uid="{4C392748-CCCE-4D32-B1CC-E83000DC728E}"/>
    <cellStyle name="Normal 8 15" xfId="25970" xr:uid="{EB462AEF-28F0-4E76-B4D8-0F5ADE835A3B}"/>
    <cellStyle name="Normal 8 2" xfId="479" xr:uid="{00000000-0005-0000-0000-0000EF1B0000}"/>
    <cellStyle name="Normal 8 2 10" xfId="2626" xr:uid="{00000000-0005-0000-0000-0000F01B0000}"/>
    <cellStyle name="Normal 8 2 10 2" xfId="6909" xr:uid="{00000000-0005-0000-0000-0000F11B0000}"/>
    <cellStyle name="Normal 8 2 10 2 2" xfId="15359" xr:uid="{88B9C425-F96B-46B0-A372-4F6811FF4363}"/>
    <cellStyle name="Normal 8 2 10 2 3" xfId="23806" xr:uid="{1A1DF4B4-8AC9-4098-88A0-A74D4BFF8337}"/>
    <cellStyle name="Normal 8 2 10 2 4" xfId="32253" xr:uid="{6A2FF7E0-AACD-490A-90B0-7AC311F18684}"/>
    <cellStyle name="Normal 8 2 10 3" xfId="11141" xr:uid="{C03DC52F-7DC2-4A5A-A004-A6468B6EE90A}"/>
    <cellStyle name="Normal 8 2 10 4" xfId="19589" xr:uid="{D3B1FD83-EFE0-4C07-8E42-51BDA9FD0CDB}"/>
    <cellStyle name="Normal 8 2 10 5" xfId="28036" xr:uid="{F72A339E-ACD7-485E-9243-79566216D409}"/>
    <cellStyle name="Normal 8 2 11" xfId="4844" xr:uid="{00000000-0005-0000-0000-0000F21B0000}"/>
    <cellStyle name="Normal 8 2 11 2" xfId="13294" xr:uid="{76727958-A424-4259-BC40-5F3A8A8CABF3}"/>
    <cellStyle name="Normal 8 2 11 3" xfId="21741" xr:uid="{1939A5F2-703C-4C1A-9F00-E83B1BBC5BA7}"/>
    <cellStyle name="Normal 8 2 11 4" xfId="30188" xr:uid="{ABE7A7DD-0BB0-48E0-929A-0AF30CE886AE}"/>
    <cellStyle name="Normal 8 2 12" xfId="9076" xr:uid="{90C828C9-EABF-4D2F-AA22-4D699FBBC645}"/>
    <cellStyle name="Normal 8 2 13" xfId="17524" xr:uid="{84EB3E16-804E-43F7-94E4-988E4F081656}"/>
    <cellStyle name="Normal 8 2 14" xfId="25971" xr:uid="{AD8C891D-8969-4DC8-8F62-9561F81906D3}"/>
    <cellStyle name="Normal 8 2 2" xfId="480" xr:uid="{00000000-0005-0000-0000-0000F31B0000}"/>
    <cellStyle name="Normal 8 2 2 10" xfId="4845" xr:uid="{00000000-0005-0000-0000-0000F41B0000}"/>
    <cellStyle name="Normal 8 2 2 10 2" xfId="13295" xr:uid="{39AFAD4B-6400-4AE2-805C-F92143D64D60}"/>
    <cellStyle name="Normal 8 2 2 10 3" xfId="21742" xr:uid="{277959EC-0644-4221-BB06-591585A31601}"/>
    <cellStyle name="Normal 8 2 2 10 4" xfId="30189" xr:uid="{94287280-1BF1-4D63-B1D5-DAEB529A500C}"/>
    <cellStyle name="Normal 8 2 2 11" xfId="9077" xr:uid="{C4CB065E-A528-43B3-AB45-A1CA994208DC}"/>
    <cellStyle name="Normal 8 2 2 12" xfId="17525" xr:uid="{A47B6D6E-95CB-43BB-8DA4-C5B296609D68}"/>
    <cellStyle name="Normal 8 2 2 13" xfId="25972" xr:uid="{D14999E6-2A90-4F65-B066-C447751AF4A6}"/>
    <cellStyle name="Normal 8 2 2 2" xfId="481" xr:uid="{00000000-0005-0000-0000-0000F51B0000}"/>
    <cellStyle name="Normal 8 2 2 2 10" xfId="9078" xr:uid="{07DFDF4F-F12A-4D10-A57B-D3332A7956D5}"/>
    <cellStyle name="Normal 8 2 2 2 11" xfId="17526" xr:uid="{D362FC65-9C0D-465B-ADE2-5A8E0FBEC94B}"/>
    <cellStyle name="Normal 8 2 2 2 12" xfId="25973" xr:uid="{C1C0B10E-B56D-4F84-991A-F013442CE902}"/>
    <cellStyle name="Normal 8 2 2 2 2" xfId="482" xr:uid="{00000000-0005-0000-0000-0000F61B0000}"/>
    <cellStyle name="Normal 8 2 2 2 2 10" xfId="17527" xr:uid="{71251CC2-98F0-4600-81B7-7B56414D1CE6}"/>
    <cellStyle name="Normal 8 2 2 2 2 11" xfId="25974" xr:uid="{26865C4B-72B6-49DA-B168-932CFFE36B61}"/>
    <cellStyle name="Normal 8 2 2 2 2 2" xfId="483" xr:uid="{00000000-0005-0000-0000-0000F71B0000}"/>
    <cellStyle name="Normal 8 2 2 2 2 2 10" xfId="25975" xr:uid="{266F73BE-EA0E-499B-86D5-FC31D5078B5A}"/>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82D75E08-EE8D-48A2-9F67-9CC319E140CD}"/>
    <cellStyle name="Normal 8 2 2 2 2 2 2 2 2 3" xfId="24303" xr:uid="{6CD50DBA-DA7F-465A-A76F-ABAF81E2AD4C}"/>
    <cellStyle name="Normal 8 2 2 2 2 2 2 2 2 4" xfId="32750" xr:uid="{23695805-01D4-46C9-A9EB-F97C4C2C56D8}"/>
    <cellStyle name="Normal 8 2 2 2 2 2 2 2 3" xfId="11638" xr:uid="{1F88108F-04D0-44B1-8463-74FCC7045BEA}"/>
    <cellStyle name="Normal 8 2 2 2 2 2 2 2 4" xfId="20086" xr:uid="{0FB8A03D-DF6E-4CCA-B69C-0C82D442C4BF}"/>
    <cellStyle name="Normal 8 2 2 2 2 2 2 2 5" xfId="28533" xr:uid="{EB5DA084-937A-466D-88B4-80B59666CFFF}"/>
    <cellStyle name="Normal 8 2 2 2 2 2 2 3" xfId="5261" xr:uid="{00000000-0005-0000-0000-0000FB1B0000}"/>
    <cellStyle name="Normal 8 2 2 2 2 2 2 3 2" xfId="13711" xr:uid="{EFFCADF3-EEFD-4494-904C-5E392DE03527}"/>
    <cellStyle name="Normal 8 2 2 2 2 2 2 3 3" xfId="22158" xr:uid="{42ADF8E7-FC64-4D94-A53A-61C89C96E854}"/>
    <cellStyle name="Normal 8 2 2 2 2 2 2 3 4" xfId="30605" xr:uid="{371A82D3-327C-4CDF-A387-0C6D0BF1032C}"/>
    <cellStyle name="Normal 8 2 2 2 2 2 2 4" xfId="9493" xr:uid="{39F6B823-71F0-4018-A0A3-2FA09AA41D2B}"/>
    <cellStyle name="Normal 8 2 2 2 2 2 2 5" xfId="17941" xr:uid="{22051E62-BC9F-4D3E-A406-1FC0670E383C}"/>
    <cellStyle name="Normal 8 2 2 2 2 2 2 6" xfId="26388" xr:uid="{0CB94E32-2FB4-4917-BACF-32452FCC84C7}"/>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A3A43526-95B6-42B4-BE78-3B43D04936CB}"/>
    <cellStyle name="Normal 8 2 2 2 2 2 3 2 2 3" xfId="24716" xr:uid="{4B8E0DFB-1F50-4E05-94BD-C38218B14D97}"/>
    <cellStyle name="Normal 8 2 2 2 2 2 3 2 2 4" xfId="33163" xr:uid="{CB6C10D7-4E94-4E69-A90F-AC52B2A34675}"/>
    <cellStyle name="Normal 8 2 2 2 2 2 3 2 3" xfId="12051" xr:uid="{D461DDB4-A991-4036-B20F-7E4498D0E742}"/>
    <cellStyle name="Normal 8 2 2 2 2 2 3 2 4" xfId="20499" xr:uid="{62F3279B-AAD5-4D21-951E-CB83E8D4CAD0}"/>
    <cellStyle name="Normal 8 2 2 2 2 2 3 2 5" xfId="28946" xr:uid="{4EC074FD-3942-4AB2-BCD3-48213D50075E}"/>
    <cellStyle name="Normal 8 2 2 2 2 2 3 3" xfId="5674" xr:uid="{00000000-0005-0000-0000-0000FF1B0000}"/>
    <cellStyle name="Normal 8 2 2 2 2 2 3 3 2" xfId="14124" xr:uid="{2AD48346-C9A5-458E-BE96-17E14018A584}"/>
    <cellStyle name="Normal 8 2 2 2 2 2 3 3 3" xfId="22571" xr:uid="{29690F11-9CE0-44AB-ABDA-01F8F731DD27}"/>
    <cellStyle name="Normal 8 2 2 2 2 2 3 3 4" xfId="31018" xr:uid="{29DC54AE-5C64-495D-9F65-D8BDC7268576}"/>
    <cellStyle name="Normal 8 2 2 2 2 2 3 4" xfId="9906" xr:uid="{524B9014-07E3-406D-9768-C6DFB008B32D}"/>
    <cellStyle name="Normal 8 2 2 2 2 2 3 5" xfId="18354" xr:uid="{0D4868B1-D461-4EB1-A794-C20349808678}"/>
    <cellStyle name="Normal 8 2 2 2 2 2 3 6" xfId="26801" xr:uid="{95C025B1-E00D-4CAA-BDE9-FB6019ABBFF1}"/>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07C78663-230F-469E-9CF0-6138B4CF0627}"/>
    <cellStyle name="Normal 8 2 2 2 2 2 4 2 2 3" xfId="25129" xr:uid="{8D0C1086-CF13-43E6-98A9-AD49FA690628}"/>
    <cellStyle name="Normal 8 2 2 2 2 2 4 2 2 4" xfId="33576" xr:uid="{3051E046-3610-42DF-92AF-BB9ADBF42CDE}"/>
    <cellStyle name="Normal 8 2 2 2 2 2 4 2 3" xfId="12464" xr:uid="{E1334A81-C54B-4FAF-B226-DF469E02F5C3}"/>
    <cellStyle name="Normal 8 2 2 2 2 2 4 2 4" xfId="20912" xr:uid="{AF599877-F1A2-4190-828A-5BCDD3C2C553}"/>
    <cellStyle name="Normal 8 2 2 2 2 2 4 2 5" xfId="29359" xr:uid="{0E37DD7F-A69A-48FD-972A-D4500B7C55E1}"/>
    <cellStyle name="Normal 8 2 2 2 2 2 4 3" xfId="6087" xr:uid="{00000000-0005-0000-0000-0000031C0000}"/>
    <cellStyle name="Normal 8 2 2 2 2 2 4 3 2" xfId="14537" xr:uid="{845B9854-C4FA-4498-8603-0E4FF2CA19DE}"/>
    <cellStyle name="Normal 8 2 2 2 2 2 4 3 3" xfId="22984" xr:uid="{6CFF1053-4F06-4EFB-BBEF-037D04947B5B}"/>
    <cellStyle name="Normal 8 2 2 2 2 2 4 3 4" xfId="31431" xr:uid="{EE33B42A-C469-4908-A4F2-8E2AED8C0BAE}"/>
    <cellStyle name="Normal 8 2 2 2 2 2 4 4" xfId="10319" xr:uid="{FC775A27-4943-44DB-A0E1-98A06286CA8D}"/>
    <cellStyle name="Normal 8 2 2 2 2 2 4 5" xfId="18767" xr:uid="{8F030544-6F08-437F-B540-768EB3B91582}"/>
    <cellStyle name="Normal 8 2 2 2 2 2 4 6" xfId="27214" xr:uid="{9445EA6F-DD9E-441A-8389-2605BD9F546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86147162-FBD8-4779-A983-72EA8BD2C259}"/>
    <cellStyle name="Normal 8 2 2 2 2 2 5 2 2 3" xfId="25542" xr:uid="{EA19C748-76AE-44A7-B7B9-3F5B281A86CE}"/>
    <cellStyle name="Normal 8 2 2 2 2 2 5 2 2 4" xfId="33989" xr:uid="{25222AEE-F84D-426F-92A1-6EE7A8974A62}"/>
    <cellStyle name="Normal 8 2 2 2 2 2 5 2 3" xfId="12877" xr:uid="{C38FE1D3-DCB6-410E-A8AF-9BD93CF035CF}"/>
    <cellStyle name="Normal 8 2 2 2 2 2 5 2 4" xfId="21325" xr:uid="{713EBFAB-089C-4E67-80A7-3E10D1E296A0}"/>
    <cellStyle name="Normal 8 2 2 2 2 2 5 2 5" xfId="29772" xr:uid="{C4BC81C7-1935-4003-9FF8-8117E3CE6F7E}"/>
    <cellStyle name="Normal 8 2 2 2 2 2 5 3" xfId="6500" xr:uid="{00000000-0005-0000-0000-0000071C0000}"/>
    <cellStyle name="Normal 8 2 2 2 2 2 5 3 2" xfId="14950" xr:uid="{24501822-84E3-477F-ABDA-5C9933139320}"/>
    <cellStyle name="Normal 8 2 2 2 2 2 5 3 3" xfId="23397" xr:uid="{3666246F-7B44-4219-B6E7-2A0756BBC96E}"/>
    <cellStyle name="Normal 8 2 2 2 2 2 5 3 4" xfId="31844" xr:uid="{8ADA921A-EAE6-4343-BA98-44D0A88C5F47}"/>
    <cellStyle name="Normal 8 2 2 2 2 2 5 4" xfId="10732" xr:uid="{CCF1D710-4E58-46E4-8A83-7BFF716A1501}"/>
    <cellStyle name="Normal 8 2 2 2 2 2 5 5" xfId="19180" xr:uid="{92A2B549-EAE1-474D-9BAE-F3A5B95CBB51}"/>
    <cellStyle name="Normal 8 2 2 2 2 2 5 6" xfId="27627" xr:uid="{7883A384-5A0D-481B-A150-91AB820F19AD}"/>
    <cellStyle name="Normal 8 2 2 2 2 2 6" xfId="2630" xr:uid="{00000000-0005-0000-0000-0000081C0000}"/>
    <cellStyle name="Normal 8 2 2 2 2 2 6 2" xfId="6913" xr:uid="{00000000-0005-0000-0000-0000091C0000}"/>
    <cellStyle name="Normal 8 2 2 2 2 2 6 2 2" xfId="15363" xr:uid="{E51B5B4B-FC3D-4773-9FE0-F5BF73A3D94E}"/>
    <cellStyle name="Normal 8 2 2 2 2 2 6 2 3" xfId="23810" xr:uid="{67C8C95B-E51A-4BD7-A20E-A0BC22080084}"/>
    <cellStyle name="Normal 8 2 2 2 2 2 6 2 4" xfId="32257" xr:uid="{B38AD1B2-AC9F-42AC-B883-10053DF33700}"/>
    <cellStyle name="Normal 8 2 2 2 2 2 6 3" xfId="11145" xr:uid="{E886E136-03B0-4558-90D3-D872C96DECD1}"/>
    <cellStyle name="Normal 8 2 2 2 2 2 6 4" xfId="19593" xr:uid="{31276994-0DF5-4EC3-9816-F99CE06A9461}"/>
    <cellStyle name="Normal 8 2 2 2 2 2 6 5" xfId="28040" xr:uid="{CB4D4BA8-3FBE-4A39-A237-A050610B7A5D}"/>
    <cellStyle name="Normal 8 2 2 2 2 2 7" xfId="4848" xr:uid="{00000000-0005-0000-0000-00000A1C0000}"/>
    <cellStyle name="Normal 8 2 2 2 2 2 7 2" xfId="13298" xr:uid="{6F4838C6-A251-4F00-B25F-19D67F6ACE99}"/>
    <cellStyle name="Normal 8 2 2 2 2 2 7 3" xfId="21745" xr:uid="{4D89DF88-2BCC-4696-82CA-678D3BA87122}"/>
    <cellStyle name="Normal 8 2 2 2 2 2 7 4" xfId="30192" xr:uid="{08D35577-A573-4CB3-B6B1-E189A2DFE09E}"/>
    <cellStyle name="Normal 8 2 2 2 2 2 8" xfId="9080" xr:uid="{676E9FBF-7D75-425F-8056-1C7557E58502}"/>
    <cellStyle name="Normal 8 2 2 2 2 2 9" xfId="17528" xr:uid="{28378C94-6F2D-4A94-980E-57C58B82F122}"/>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CBFFA0A3-277D-4F63-B86D-A5F50A5E11A9}"/>
    <cellStyle name="Normal 8 2 2 2 2 3 2 2 3" xfId="24302" xr:uid="{54C40EFC-4BAA-43B0-88A4-74B6A21FD016}"/>
    <cellStyle name="Normal 8 2 2 2 2 3 2 2 4" xfId="32749" xr:uid="{0739CC02-8126-47E4-A732-7ABE216CDE45}"/>
    <cellStyle name="Normal 8 2 2 2 2 3 2 3" xfId="11637" xr:uid="{0D92FCE9-D6A5-4EBC-B0E1-E4DDDF7036B2}"/>
    <cellStyle name="Normal 8 2 2 2 2 3 2 4" xfId="20085" xr:uid="{DA389B06-DED6-4D25-8B08-E4F4F95DBE29}"/>
    <cellStyle name="Normal 8 2 2 2 2 3 2 5" xfId="28532" xr:uid="{8C5E762B-4301-4B45-A5A2-A68699FEE50C}"/>
    <cellStyle name="Normal 8 2 2 2 2 3 3" xfId="5260" xr:uid="{00000000-0005-0000-0000-00000E1C0000}"/>
    <cellStyle name="Normal 8 2 2 2 2 3 3 2" xfId="13710" xr:uid="{A1C8C787-A8F3-49AC-A768-B1F4DFB69BBD}"/>
    <cellStyle name="Normal 8 2 2 2 2 3 3 3" xfId="22157" xr:uid="{2EECBE58-44A4-48EA-B53E-69076662C6DF}"/>
    <cellStyle name="Normal 8 2 2 2 2 3 3 4" xfId="30604" xr:uid="{62160C4F-81E9-4C8C-9487-ABEDB7C44881}"/>
    <cellStyle name="Normal 8 2 2 2 2 3 4" xfId="9492" xr:uid="{E4442A45-ADAB-4C6B-986D-92A97D29AC10}"/>
    <cellStyle name="Normal 8 2 2 2 2 3 5" xfId="17940" xr:uid="{F7C02D03-90A2-4D0F-9B01-71DB406357EC}"/>
    <cellStyle name="Normal 8 2 2 2 2 3 6" xfId="26387" xr:uid="{FF24B6FC-0F62-4671-9BC2-8337FF422803}"/>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CE13BB05-3D8E-4C3A-9CBB-EF4E3B384FEA}"/>
    <cellStyle name="Normal 8 2 2 2 2 4 2 2 3" xfId="24715" xr:uid="{A2591F12-BACE-461B-828B-2D5959BCB7BD}"/>
    <cellStyle name="Normal 8 2 2 2 2 4 2 2 4" xfId="33162" xr:uid="{0ECEF63F-B427-482B-99B6-A47E7B236CBC}"/>
    <cellStyle name="Normal 8 2 2 2 2 4 2 3" xfId="12050" xr:uid="{D22D45F7-C057-4151-9DA4-D7A529C763A6}"/>
    <cellStyle name="Normal 8 2 2 2 2 4 2 4" xfId="20498" xr:uid="{87EB1E0F-7F29-48D9-947E-C5577A2860F3}"/>
    <cellStyle name="Normal 8 2 2 2 2 4 2 5" xfId="28945" xr:uid="{3CDEED38-D2D7-448C-B942-F439096AB81E}"/>
    <cellStyle name="Normal 8 2 2 2 2 4 3" xfId="5673" xr:uid="{00000000-0005-0000-0000-0000121C0000}"/>
    <cellStyle name="Normal 8 2 2 2 2 4 3 2" xfId="14123" xr:uid="{71CC6BF1-2FB1-4B2F-AF4F-718A3E7B7160}"/>
    <cellStyle name="Normal 8 2 2 2 2 4 3 3" xfId="22570" xr:uid="{72E92384-AB50-4E98-92F0-B6BB05B3EAA6}"/>
    <cellStyle name="Normal 8 2 2 2 2 4 3 4" xfId="31017" xr:uid="{A30C941B-1658-4A43-B5D3-C4CAE4FC7A57}"/>
    <cellStyle name="Normal 8 2 2 2 2 4 4" xfId="9905" xr:uid="{F55AD349-AC87-4421-A643-0A70A4BDC2E4}"/>
    <cellStyle name="Normal 8 2 2 2 2 4 5" xfId="18353" xr:uid="{F7F03DC2-D4D1-4674-A9D8-E5FA525AB782}"/>
    <cellStyle name="Normal 8 2 2 2 2 4 6" xfId="26800" xr:uid="{17D560D3-575B-4FF4-95C8-CEF20AEE10CF}"/>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08C14469-53E9-4E8C-8041-670C32B088BE}"/>
    <cellStyle name="Normal 8 2 2 2 2 5 2 2 3" xfId="25128" xr:uid="{F947FDFD-8D69-4457-B709-12667B927D10}"/>
    <cellStyle name="Normal 8 2 2 2 2 5 2 2 4" xfId="33575" xr:uid="{71E6D844-3544-496E-89CE-D2053729841C}"/>
    <cellStyle name="Normal 8 2 2 2 2 5 2 3" xfId="12463" xr:uid="{6A254751-B40B-4426-8BED-ADAA686EB570}"/>
    <cellStyle name="Normal 8 2 2 2 2 5 2 4" xfId="20911" xr:uid="{555DD483-32C9-4ED6-A7D7-2875C74058A0}"/>
    <cellStyle name="Normal 8 2 2 2 2 5 2 5" xfId="29358" xr:uid="{67B464A9-C3DF-4B81-A823-4E810A640672}"/>
    <cellStyle name="Normal 8 2 2 2 2 5 3" xfId="6086" xr:uid="{00000000-0005-0000-0000-0000161C0000}"/>
    <cellStyle name="Normal 8 2 2 2 2 5 3 2" xfId="14536" xr:uid="{248A23C1-D182-4C95-B195-BCA0C05DB1B8}"/>
    <cellStyle name="Normal 8 2 2 2 2 5 3 3" xfId="22983" xr:uid="{66B003CC-ABFA-4443-A76D-FE344E0C8DD5}"/>
    <cellStyle name="Normal 8 2 2 2 2 5 3 4" xfId="31430" xr:uid="{4C0F573A-6FE0-4A0B-BBD7-57BD4666D093}"/>
    <cellStyle name="Normal 8 2 2 2 2 5 4" xfId="10318" xr:uid="{EA541761-63B0-4298-ABA5-AC9B22CE41CB}"/>
    <cellStyle name="Normal 8 2 2 2 2 5 5" xfId="18766" xr:uid="{D6EC9073-99B2-4D44-B7A1-F5804E4D19B4}"/>
    <cellStyle name="Normal 8 2 2 2 2 5 6" xfId="27213" xr:uid="{63DE75E1-2E7A-4988-8355-A62A412E0A41}"/>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A3B73D67-0704-4D87-A213-2DCE55E7C66C}"/>
    <cellStyle name="Normal 8 2 2 2 2 6 2 2 3" xfId="25541" xr:uid="{2CDA22F3-0116-404B-B629-9403A229513A}"/>
    <cellStyle name="Normal 8 2 2 2 2 6 2 2 4" xfId="33988" xr:uid="{628439D7-9B19-46F3-B2D6-F6293731D98F}"/>
    <cellStyle name="Normal 8 2 2 2 2 6 2 3" xfId="12876" xr:uid="{9897AB2D-03EE-4B97-B37E-E85C6D17D234}"/>
    <cellStyle name="Normal 8 2 2 2 2 6 2 4" xfId="21324" xr:uid="{A0342357-12F1-4834-AA37-F74DEE51B017}"/>
    <cellStyle name="Normal 8 2 2 2 2 6 2 5" xfId="29771" xr:uid="{200FDB7C-F9F2-4215-8EF5-CA52311DFA9F}"/>
    <cellStyle name="Normal 8 2 2 2 2 6 3" xfId="6499" xr:uid="{00000000-0005-0000-0000-00001A1C0000}"/>
    <cellStyle name="Normal 8 2 2 2 2 6 3 2" xfId="14949" xr:uid="{572687E6-B8DF-4A91-BDCE-DA025F0C388F}"/>
    <cellStyle name="Normal 8 2 2 2 2 6 3 3" xfId="23396" xr:uid="{BF708FE3-9713-41EF-9E42-6E3C681DC398}"/>
    <cellStyle name="Normal 8 2 2 2 2 6 3 4" xfId="31843" xr:uid="{BAAD75DF-A5D4-4B07-8B78-A9454455C3D3}"/>
    <cellStyle name="Normal 8 2 2 2 2 6 4" xfId="10731" xr:uid="{203826C9-EEF2-41DE-B28B-E29A4F9C7B81}"/>
    <cellStyle name="Normal 8 2 2 2 2 6 5" xfId="19179" xr:uid="{684BEC5F-180E-4870-94BD-B825F6203ED7}"/>
    <cellStyle name="Normal 8 2 2 2 2 6 6" xfId="27626" xr:uid="{0B5D57BC-B092-4D63-803B-FD99DACFFCD3}"/>
    <cellStyle name="Normal 8 2 2 2 2 7" xfId="2629" xr:uid="{00000000-0005-0000-0000-00001B1C0000}"/>
    <cellStyle name="Normal 8 2 2 2 2 7 2" xfId="6912" xr:uid="{00000000-0005-0000-0000-00001C1C0000}"/>
    <cellStyle name="Normal 8 2 2 2 2 7 2 2" xfId="15362" xr:uid="{7C43B55F-6693-4A46-8056-7B7DC5E49BCC}"/>
    <cellStyle name="Normal 8 2 2 2 2 7 2 3" xfId="23809" xr:uid="{AE17B6EA-9068-4744-9790-BE87EEF8C7D4}"/>
    <cellStyle name="Normal 8 2 2 2 2 7 2 4" xfId="32256" xr:uid="{D52BF63E-AF1C-4A58-9556-EC86A2D66F74}"/>
    <cellStyle name="Normal 8 2 2 2 2 7 3" xfId="11144" xr:uid="{C9F55DD2-A1F2-4E93-A8D5-E5A5F5253FBF}"/>
    <cellStyle name="Normal 8 2 2 2 2 7 4" xfId="19592" xr:uid="{FEBDFAFF-DEB1-40E9-819E-452460E429D6}"/>
    <cellStyle name="Normal 8 2 2 2 2 7 5" xfId="28039" xr:uid="{F7647BA7-A2D1-46FD-B862-667400683F24}"/>
    <cellStyle name="Normal 8 2 2 2 2 8" xfId="4847" xr:uid="{00000000-0005-0000-0000-00001D1C0000}"/>
    <cellStyle name="Normal 8 2 2 2 2 8 2" xfId="13297" xr:uid="{26296E20-5522-4C71-B649-5AB2A5C1952F}"/>
    <cellStyle name="Normal 8 2 2 2 2 8 3" xfId="21744" xr:uid="{3DE4516F-B888-405B-8D27-44AD4EF8403A}"/>
    <cellStyle name="Normal 8 2 2 2 2 8 4" xfId="30191" xr:uid="{4C87ED8C-DF73-4881-9671-DF335A2DF4FF}"/>
    <cellStyle name="Normal 8 2 2 2 2 9" xfId="9079" xr:uid="{AA6624A6-CA26-498E-A9D1-E820F9C373E8}"/>
    <cellStyle name="Normal 8 2 2 2 3" xfId="484" xr:uid="{00000000-0005-0000-0000-00001E1C0000}"/>
    <cellStyle name="Normal 8 2 2 2 3 10" xfId="25976" xr:uid="{D466431A-63CD-4ED0-A3A5-42D1B0A207A3}"/>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E1FE43C8-CD35-4DF9-915E-CDA76686E6C4}"/>
    <cellStyle name="Normal 8 2 2 2 3 2 2 2 3" xfId="24304" xr:uid="{B6F3B493-6BB9-48E8-A819-C55457ABF09C}"/>
    <cellStyle name="Normal 8 2 2 2 3 2 2 2 4" xfId="32751" xr:uid="{3ACE16A6-A8B2-4B43-9343-7B1914E4E35B}"/>
    <cellStyle name="Normal 8 2 2 2 3 2 2 3" xfId="11639" xr:uid="{E8191158-5912-4BFD-A407-17952C55836D}"/>
    <cellStyle name="Normal 8 2 2 2 3 2 2 4" xfId="20087" xr:uid="{70A4CB41-FB8A-4A7F-943B-62F3CF842208}"/>
    <cellStyle name="Normal 8 2 2 2 3 2 2 5" xfId="28534" xr:uid="{853493C5-4067-4A4E-8CED-B054CF5C987B}"/>
    <cellStyle name="Normal 8 2 2 2 3 2 3" xfId="5262" xr:uid="{00000000-0005-0000-0000-0000221C0000}"/>
    <cellStyle name="Normal 8 2 2 2 3 2 3 2" xfId="13712" xr:uid="{5A5FCEBD-DA15-4A36-AEC3-B2860AC49BDC}"/>
    <cellStyle name="Normal 8 2 2 2 3 2 3 3" xfId="22159" xr:uid="{8E3B17D7-91A9-49C8-B434-5B171D5AD74F}"/>
    <cellStyle name="Normal 8 2 2 2 3 2 3 4" xfId="30606" xr:uid="{7819399E-DF83-4903-9C6B-60794D9B8E66}"/>
    <cellStyle name="Normal 8 2 2 2 3 2 4" xfId="9494" xr:uid="{6D9BA12B-6F8E-4241-BB66-19C4DBF8C250}"/>
    <cellStyle name="Normal 8 2 2 2 3 2 5" xfId="17942" xr:uid="{6CE5C383-060E-4EB2-919D-28D7799F9B81}"/>
    <cellStyle name="Normal 8 2 2 2 3 2 6" xfId="26389" xr:uid="{95C805F5-9731-4418-9B3F-71FDBEAC0353}"/>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0791AFEE-AEE6-43D2-AB01-CE56AA82847D}"/>
    <cellStyle name="Normal 8 2 2 2 3 3 2 2 3" xfId="24717" xr:uid="{AE2F2CF8-8FA5-490D-853F-360BCFC88684}"/>
    <cellStyle name="Normal 8 2 2 2 3 3 2 2 4" xfId="33164" xr:uid="{0E7A5FDB-32D0-4197-9057-2F4D27E0C747}"/>
    <cellStyle name="Normal 8 2 2 2 3 3 2 3" xfId="12052" xr:uid="{F1779E2C-40EE-4D86-981C-3CC6B41298E0}"/>
    <cellStyle name="Normal 8 2 2 2 3 3 2 4" xfId="20500" xr:uid="{E2B2CBE4-DD61-4948-871E-1FD77C57BEC0}"/>
    <cellStyle name="Normal 8 2 2 2 3 3 2 5" xfId="28947" xr:uid="{5E41BC0D-DFDA-4D6B-9C1B-AFE1FEC1D6EA}"/>
    <cellStyle name="Normal 8 2 2 2 3 3 3" xfId="5675" xr:uid="{00000000-0005-0000-0000-0000261C0000}"/>
    <cellStyle name="Normal 8 2 2 2 3 3 3 2" xfId="14125" xr:uid="{CEE1F587-F693-4EFC-BE84-335477BD591B}"/>
    <cellStyle name="Normal 8 2 2 2 3 3 3 3" xfId="22572" xr:uid="{17E85E9F-AD66-4CEF-9547-032F93DB944D}"/>
    <cellStyle name="Normal 8 2 2 2 3 3 3 4" xfId="31019" xr:uid="{6205CA4F-5872-45B3-AB97-D12241193ADB}"/>
    <cellStyle name="Normal 8 2 2 2 3 3 4" xfId="9907" xr:uid="{F861F59E-7F86-4D3F-BE81-3CD42C048B0D}"/>
    <cellStyle name="Normal 8 2 2 2 3 3 5" xfId="18355" xr:uid="{AF697B86-362A-4903-A599-C01BAEDD8797}"/>
    <cellStyle name="Normal 8 2 2 2 3 3 6" xfId="26802" xr:uid="{3677299F-D193-4A0C-ADEC-231C1597B368}"/>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9E1AF78D-8564-45FD-A15C-488AC0F15BB4}"/>
    <cellStyle name="Normal 8 2 2 2 3 4 2 2 3" xfId="25130" xr:uid="{F850DCD5-4F1A-4164-9FAA-E9BF509D3FD2}"/>
    <cellStyle name="Normal 8 2 2 2 3 4 2 2 4" xfId="33577" xr:uid="{5D1E0CE8-9BAB-4DC6-97A7-7F40EA9BAF99}"/>
    <cellStyle name="Normal 8 2 2 2 3 4 2 3" xfId="12465" xr:uid="{BB4ED259-0FC2-4183-A256-18F4FB24CEB1}"/>
    <cellStyle name="Normal 8 2 2 2 3 4 2 4" xfId="20913" xr:uid="{14985FDB-A5B3-43E6-AA47-87A729628AAD}"/>
    <cellStyle name="Normal 8 2 2 2 3 4 2 5" xfId="29360" xr:uid="{0CA4C827-F673-4EAE-ADD2-0E0E377C9EA6}"/>
    <cellStyle name="Normal 8 2 2 2 3 4 3" xfId="6088" xr:uid="{00000000-0005-0000-0000-00002A1C0000}"/>
    <cellStyle name="Normal 8 2 2 2 3 4 3 2" xfId="14538" xr:uid="{92D616AC-546B-4D90-BF49-2D13368FC222}"/>
    <cellStyle name="Normal 8 2 2 2 3 4 3 3" xfId="22985" xr:uid="{E41A3619-869E-4E9E-8B56-8B192C5614C9}"/>
    <cellStyle name="Normal 8 2 2 2 3 4 3 4" xfId="31432" xr:uid="{47F5E684-3F78-400F-80A1-D0F39E2D60A3}"/>
    <cellStyle name="Normal 8 2 2 2 3 4 4" xfId="10320" xr:uid="{7E000C7E-975D-4F9C-9E74-5AD9CE55697D}"/>
    <cellStyle name="Normal 8 2 2 2 3 4 5" xfId="18768" xr:uid="{A0D965C7-07B5-42AB-9143-13D2851EB461}"/>
    <cellStyle name="Normal 8 2 2 2 3 4 6" xfId="27215" xr:uid="{FEB4E21B-FA08-4BD4-9C80-34A620262104}"/>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4B1C7028-5563-4090-AAB4-EC44F7552D9E}"/>
    <cellStyle name="Normal 8 2 2 2 3 5 2 2 3" xfId="25543" xr:uid="{3ECB5854-8B4F-42A4-B618-D23B337B051A}"/>
    <cellStyle name="Normal 8 2 2 2 3 5 2 2 4" xfId="33990" xr:uid="{0195094A-9117-4DF1-8E64-E64B28447AD4}"/>
    <cellStyle name="Normal 8 2 2 2 3 5 2 3" xfId="12878" xr:uid="{BEF3267E-A6D3-4FCB-8BA7-B0643926AE56}"/>
    <cellStyle name="Normal 8 2 2 2 3 5 2 4" xfId="21326" xr:uid="{F011EA37-8DFE-42BE-8783-BB934BD47882}"/>
    <cellStyle name="Normal 8 2 2 2 3 5 2 5" xfId="29773" xr:uid="{89029245-E186-43C5-ACD2-069A2DC675E2}"/>
    <cellStyle name="Normal 8 2 2 2 3 5 3" xfId="6501" xr:uid="{00000000-0005-0000-0000-00002E1C0000}"/>
    <cellStyle name="Normal 8 2 2 2 3 5 3 2" xfId="14951" xr:uid="{41DE62F2-09BD-4C7C-B5E7-41819942E77D}"/>
    <cellStyle name="Normal 8 2 2 2 3 5 3 3" xfId="23398" xr:uid="{56F1BE86-CD33-4ECF-B894-E2A2F2C2542A}"/>
    <cellStyle name="Normal 8 2 2 2 3 5 3 4" xfId="31845" xr:uid="{BAFF1065-7108-4C1A-A1BA-C95064E01570}"/>
    <cellStyle name="Normal 8 2 2 2 3 5 4" xfId="10733" xr:uid="{9A06F789-CFF4-4559-BCB3-37FC78F1FFE9}"/>
    <cellStyle name="Normal 8 2 2 2 3 5 5" xfId="19181" xr:uid="{E0A8FCD2-DBAE-455A-B424-3A975F6FE532}"/>
    <cellStyle name="Normal 8 2 2 2 3 5 6" xfId="27628" xr:uid="{A1604D12-AFCA-482D-B48E-F79348BA5B33}"/>
    <cellStyle name="Normal 8 2 2 2 3 6" xfId="2631" xr:uid="{00000000-0005-0000-0000-00002F1C0000}"/>
    <cellStyle name="Normal 8 2 2 2 3 6 2" xfId="6914" xr:uid="{00000000-0005-0000-0000-0000301C0000}"/>
    <cellStyle name="Normal 8 2 2 2 3 6 2 2" xfId="15364" xr:uid="{5DD2611E-9EA9-4A98-843A-837109DF1711}"/>
    <cellStyle name="Normal 8 2 2 2 3 6 2 3" xfId="23811" xr:uid="{389B8F64-BBC6-4041-B429-3279CD7D013D}"/>
    <cellStyle name="Normal 8 2 2 2 3 6 2 4" xfId="32258" xr:uid="{5B337BEB-7E26-428F-AD44-D738B22E49DC}"/>
    <cellStyle name="Normal 8 2 2 2 3 6 3" xfId="11146" xr:uid="{4370A06A-C5EB-4127-8340-A5FD28463D2C}"/>
    <cellStyle name="Normal 8 2 2 2 3 6 4" xfId="19594" xr:uid="{15A4B9E9-82DC-4494-A554-B849D7E8B7AD}"/>
    <cellStyle name="Normal 8 2 2 2 3 6 5" xfId="28041" xr:uid="{D5B3BD94-B1B0-453A-8867-615A84661803}"/>
    <cellStyle name="Normal 8 2 2 2 3 7" xfId="4849" xr:uid="{00000000-0005-0000-0000-0000311C0000}"/>
    <cellStyle name="Normal 8 2 2 2 3 7 2" xfId="13299" xr:uid="{EBA3E233-13C7-4CB5-A261-8CF072AEDAED}"/>
    <cellStyle name="Normal 8 2 2 2 3 7 3" xfId="21746" xr:uid="{97ED61B5-F079-46C2-A73F-2D60E519ACDA}"/>
    <cellStyle name="Normal 8 2 2 2 3 7 4" xfId="30193" xr:uid="{83DD5652-E279-4DED-B1C1-D4F9216AD1D9}"/>
    <cellStyle name="Normal 8 2 2 2 3 8" xfId="9081" xr:uid="{4EE36B73-85DA-474E-8744-EB14E81A34FA}"/>
    <cellStyle name="Normal 8 2 2 2 3 9" xfId="17529" xr:uid="{B804224F-347E-44AF-9605-6F6DD620766C}"/>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6CDB42B6-5118-432F-9AD1-975EB8607155}"/>
    <cellStyle name="Normal 8 2 2 2 4 2 2 3" xfId="24301" xr:uid="{4AE4C8DC-56F2-41B8-AB8A-D42C8E06D4B1}"/>
    <cellStyle name="Normal 8 2 2 2 4 2 2 4" xfId="32748" xr:uid="{3350E67C-51E4-4F8B-8477-689803C19D6C}"/>
    <cellStyle name="Normal 8 2 2 2 4 2 3" xfId="11636" xr:uid="{7B5D190D-B392-45B6-A306-E619A64F4617}"/>
    <cellStyle name="Normal 8 2 2 2 4 2 4" xfId="20084" xr:uid="{357B7A5F-5754-4729-B511-DC8F1C564A19}"/>
    <cellStyle name="Normal 8 2 2 2 4 2 5" xfId="28531" xr:uid="{AE83C620-D092-43B5-AE87-FB0AF50557D4}"/>
    <cellStyle name="Normal 8 2 2 2 4 3" xfId="5259" xr:uid="{00000000-0005-0000-0000-0000351C0000}"/>
    <cellStyle name="Normal 8 2 2 2 4 3 2" xfId="13709" xr:uid="{18F2C805-3E6C-4506-9E1E-0632630EBD5E}"/>
    <cellStyle name="Normal 8 2 2 2 4 3 3" xfId="22156" xr:uid="{AAA0B78C-264E-4ABC-B903-726C0DD2E840}"/>
    <cellStyle name="Normal 8 2 2 2 4 3 4" xfId="30603" xr:uid="{C699B885-A7CB-418C-BFB6-A1E20475FA64}"/>
    <cellStyle name="Normal 8 2 2 2 4 4" xfId="9491" xr:uid="{6ED5F968-3636-43D9-BFBF-036041B2DC1A}"/>
    <cellStyle name="Normal 8 2 2 2 4 5" xfId="17939" xr:uid="{69C49CAC-175D-4F3F-A9BF-3F7C362077AD}"/>
    <cellStyle name="Normal 8 2 2 2 4 6" xfId="26386" xr:uid="{FF1FF181-1A60-44F7-907D-7B6F6407B198}"/>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F5EEED5E-8148-4A28-9564-B4A047472824}"/>
    <cellStyle name="Normal 8 2 2 2 5 2 2 3" xfId="24714" xr:uid="{B086E4BA-3C3D-409D-A1F2-C1C74C6C07F3}"/>
    <cellStyle name="Normal 8 2 2 2 5 2 2 4" xfId="33161" xr:uid="{F921BDDB-B850-4150-8C36-DB6EBF19A695}"/>
    <cellStyle name="Normal 8 2 2 2 5 2 3" xfId="12049" xr:uid="{E3F8A657-6DF6-4032-AC8A-AF11605CD2D1}"/>
    <cellStyle name="Normal 8 2 2 2 5 2 4" xfId="20497" xr:uid="{346E3795-3B10-4842-959A-046933F87306}"/>
    <cellStyle name="Normal 8 2 2 2 5 2 5" xfId="28944" xr:uid="{8C9B3E3F-7AD8-43FE-B0D9-38EB99A1EF05}"/>
    <cellStyle name="Normal 8 2 2 2 5 3" xfId="5672" xr:uid="{00000000-0005-0000-0000-0000391C0000}"/>
    <cellStyle name="Normal 8 2 2 2 5 3 2" xfId="14122" xr:uid="{290A7421-0BE2-4F9B-B306-CA038C238601}"/>
    <cellStyle name="Normal 8 2 2 2 5 3 3" xfId="22569" xr:uid="{BD532BC0-45F6-4B70-9972-C7570424A52E}"/>
    <cellStyle name="Normal 8 2 2 2 5 3 4" xfId="31016" xr:uid="{46003C71-B0DD-4CD1-BE8C-4A3716788CDF}"/>
    <cellStyle name="Normal 8 2 2 2 5 4" xfId="9904" xr:uid="{37AC5083-2C68-4FEE-B35E-4F69986F2756}"/>
    <cellStyle name="Normal 8 2 2 2 5 5" xfId="18352" xr:uid="{4AA633A6-8C74-460B-8DD0-F9A6326C7524}"/>
    <cellStyle name="Normal 8 2 2 2 5 6" xfId="26799" xr:uid="{A78866A3-871C-42DF-BDD3-8A7BBEF82F25}"/>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40BECC07-97F1-491D-9611-F0AFA88FFF07}"/>
    <cellStyle name="Normal 8 2 2 2 6 2 2 3" xfId="25127" xr:uid="{A6281314-AC03-4CB3-8BAD-FAFA335255FE}"/>
    <cellStyle name="Normal 8 2 2 2 6 2 2 4" xfId="33574" xr:uid="{41F2174A-20DD-433C-A022-E6D7AAA2B20C}"/>
    <cellStyle name="Normal 8 2 2 2 6 2 3" xfId="12462" xr:uid="{E72001BD-01B1-4342-8312-92928B2B4A8C}"/>
    <cellStyle name="Normal 8 2 2 2 6 2 4" xfId="20910" xr:uid="{433873ED-9FD4-4992-B704-A22B90AE7AAE}"/>
    <cellStyle name="Normal 8 2 2 2 6 2 5" xfId="29357" xr:uid="{8C38CFE4-DF51-4D42-B8AD-F27A122C27B7}"/>
    <cellStyle name="Normal 8 2 2 2 6 3" xfId="6085" xr:uid="{00000000-0005-0000-0000-00003D1C0000}"/>
    <cellStyle name="Normal 8 2 2 2 6 3 2" xfId="14535" xr:uid="{4890C6CF-B1F5-4DCF-8851-1C334081CA04}"/>
    <cellStyle name="Normal 8 2 2 2 6 3 3" xfId="22982" xr:uid="{95CA087C-0A6F-40D1-9043-AE59035CF999}"/>
    <cellStyle name="Normal 8 2 2 2 6 3 4" xfId="31429" xr:uid="{8DE56C1D-EA27-49B9-962E-8FC385C16941}"/>
    <cellStyle name="Normal 8 2 2 2 6 4" xfId="10317" xr:uid="{19137C33-400D-48E4-B91E-222E7BEDB8E4}"/>
    <cellStyle name="Normal 8 2 2 2 6 5" xfId="18765" xr:uid="{E2E207A2-30C4-4BB7-89B1-0D9B67E923AF}"/>
    <cellStyle name="Normal 8 2 2 2 6 6" xfId="27212" xr:uid="{B7F317F2-92A5-4AE4-9DEE-A60168ACE158}"/>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83FE85C5-F475-4BDB-8BEC-C06564710DEA}"/>
    <cellStyle name="Normal 8 2 2 2 7 2 2 3" xfId="25540" xr:uid="{CE4CCB80-254A-48B8-BA28-EB25E8EE3681}"/>
    <cellStyle name="Normal 8 2 2 2 7 2 2 4" xfId="33987" xr:uid="{A2627931-10CE-4640-9D2D-624A42C88743}"/>
    <cellStyle name="Normal 8 2 2 2 7 2 3" xfId="12875" xr:uid="{E5A254D1-5915-4776-8ADF-B38229AEFE5F}"/>
    <cellStyle name="Normal 8 2 2 2 7 2 4" xfId="21323" xr:uid="{F8C74E59-C7D5-42B4-9135-20996AA4DE8E}"/>
    <cellStyle name="Normal 8 2 2 2 7 2 5" xfId="29770" xr:uid="{886D6F98-3134-4740-8ADE-B5B25B9C351E}"/>
    <cellStyle name="Normal 8 2 2 2 7 3" xfId="6498" xr:uid="{00000000-0005-0000-0000-0000411C0000}"/>
    <cellStyle name="Normal 8 2 2 2 7 3 2" xfId="14948" xr:uid="{73A0D808-37F4-40D5-9338-ADECF7BD16B9}"/>
    <cellStyle name="Normal 8 2 2 2 7 3 3" xfId="23395" xr:uid="{F5343453-0A5F-4F6A-B63E-61455A485803}"/>
    <cellStyle name="Normal 8 2 2 2 7 3 4" xfId="31842" xr:uid="{5D556980-6DF6-4EF3-8528-A2964A396BEB}"/>
    <cellStyle name="Normal 8 2 2 2 7 4" xfId="10730" xr:uid="{266E1FE2-1380-4E19-99AB-48C009CD51BE}"/>
    <cellStyle name="Normal 8 2 2 2 7 5" xfId="19178" xr:uid="{D9D3D983-B321-47C8-B831-186F7D44A52E}"/>
    <cellStyle name="Normal 8 2 2 2 7 6" xfId="27625" xr:uid="{DD344055-12F1-4933-96E4-20E8D847AF0D}"/>
    <cellStyle name="Normal 8 2 2 2 8" xfId="2628" xr:uid="{00000000-0005-0000-0000-0000421C0000}"/>
    <cellStyle name="Normal 8 2 2 2 8 2" xfId="6911" xr:uid="{00000000-0005-0000-0000-0000431C0000}"/>
    <cellStyle name="Normal 8 2 2 2 8 2 2" xfId="15361" xr:uid="{D2A4A869-6ADC-4793-BD1C-E659C8FDD028}"/>
    <cellStyle name="Normal 8 2 2 2 8 2 3" xfId="23808" xr:uid="{FD1FBA8D-FB8E-4B7C-A8C3-790FE96C8482}"/>
    <cellStyle name="Normal 8 2 2 2 8 2 4" xfId="32255" xr:uid="{50159418-186B-485A-BABC-AE211AF3536D}"/>
    <cellStyle name="Normal 8 2 2 2 8 3" xfId="11143" xr:uid="{CB5BFF93-A0BD-4BE7-AA4F-19129148E6BC}"/>
    <cellStyle name="Normal 8 2 2 2 8 4" xfId="19591" xr:uid="{7CCC1F09-3D99-44AF-AD2E-8D7458C15CF3}"/>
    <cellStyle name="Normal 8 2 2 2 8 5" xfId="28038" xr:uid="{129BC9E3-0316-45D7-ABB4-83DBC6B48C58}"/>
    <cellStyle name="Normal 8 2 2 2 9" xfId="4846" xr:uid="{00000000-0005-0000-0000-0000441C0000}"/>
    <cellStyle name="Normal 8 2 2 2 9 2" xfId="13296" xr:uid="{3FA67EF5-3E5F-4FFD-A70C-66992847C0F7}"/>
    <cellStyle name="Normal 8 2 2 2 9 3" xfId="21743" xr:uid="{97A415EA-66FC-4DC5-ABDD-70900978CC7F}"/>
    <cellStyle name="Normal 8 2 2 2 9 4" xfId="30190" xr:uid="{1C2C019E-CC5F-44A5-80BD-25BDF266A3A7}"/>
    <cellStyle name="Normal 8 2 2 3" xfId="485" xr:uid="{00000000-0005-0000-0000-0000451C0000}"/>
    <cellStyle name="Normal 8 2 2 3 10" xfId="17530" xr:uid="{2E277C68-9FEE-4A88-A956-850D78E9C7B1}"/>
    <cellStyle name="Normal 8 2 2 3 11" xfId="25977" xr:uid="{656ABAA0-BC8C-46A8-95AA-2BD301E5F912}"/>
    <cellStyle name="Normal 8 2 2 3 2" xfId="486" xr:uid="{00000000-0005-0000-0000-0000461C0000}"/>
    <cellStyle name="Normal 8 2 2 3 2 10" xfId="25978" xr:uid="{01FECC98-7158-4A1A-87FE-1DAA32E344D5}"/>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1E9B8E24-DCDC-41AB-A0D4-CE7DF13F003E}"/>
    <cellStyle name="Normal 8 2 2 3 2 2 2 2 3" xfId="24306" xr:uid="{F22F512A-F1B7-4C49-B2F7-A57F08B89B43}"/>
    <cellStyle name="Normal 8 2 2 3 2 2 2 2 4" xfId="32753" xr:uid="{9647BDD4-6182-43AF-8C86-86A9E5A1601D}"/>
    <cellStyle name="Normal 8 2 2 3 2 2 2 3" xfId="11641" xr:uid="{D9843018-38D8-4301-99F3-1D74C4B781D0}"/>
    <cellStyle name="Normal 8 2 2 3 2 2 2 4" xfId="20089" xr:uid="{5F32524D-FBE0-48DF-A1B3-8CB135A58601}"/>
    <cellStyle name="Normal 8 2 2 3 2 2 2 5" xfId="28536" xr:uid="{FD38EC0B-DF1F-47FC-A2C8-C85839894921}"/>
    <cellStyle name="Normal 8 2 2 3 2 2 3" xfId="5264" xr:uid="{00000000-0005-0000-0000-00004A1C0000}"/>
    <cellStyle name="Normal 8 2 2 3 2 2 3 2" xfId="13714" xr:uid="{1AB75E9D-9C4F-452C-951F-2EC42903B324}"/>
    <cellStyle name="Normal 8 2 2 3 2 2 3 3" xfId="22161" xr:uid="{4043B9F3-745D-45EC-A252-52C24C12FAEC}"/>
    <cellStyle name="Normal 8 2 2 3 2 2 3 4" xfId="30608" xr:uid="{31AA0A99-E94B-4BE0-8022-391AF9B33DBB}"/>
    <cellStyle name="Normal 8 2 2 3 2 2 4" xfId="9496" xr:uid="{3FCDC15E-3221-4EA4-98DA-C845EECD19F9}"/>
    <cellStyle name="Normal 8 2 2 3 2 2 5" xfId="17944" xr:uid="{BC594D6E-8A94-407D-99D5-96B12C1164C6}"/>
    <cellStyle name="Normal 8 2 2 3 2 2 6" xfId="26391" xr:uid="{79CDD4D8-271D-47B3-BF73-A29B71400397}"/>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AFD7A894-9D41-4F97-B929-FEB09ADBE541}"/>
    <cellStyle name="Normal 8 2 2 3 2 3 2 2 3" xfId="24719" xr:uid="{DE5BBB42-933E-43FD-B2A2-521AB9D7CDB4}"/>
    <cellStyle name="Normal 8 2 2 3 2 3 2 2 4" xfId="33166" xr:uid="{C7ABB078-AF05-410D-BB2B-8B8A95DEC30F}"/>
    <cellStyle name="Normal 8 2 2 3 2 3 2 3" xfId="12054" xr:uid="{CD0C9162-2AD0-4A42-9A49-CE3C68D736EF}"/>
    <cellStyle name="Normal 8 2 2 3 2 3 2 4" xfId="20502" xr:uid="{D0221BD4-4197-44EC-B391-C501FD06F479}"/>
    <cellStyle name="Normal 8 2 2 3 2 3 2 5" xfId="28949" xr:uid="{830D2A3A-A273-44EE-B721-FAA3F6DD9CA2}"/>
    <cellStyle name="Normal 8 2 2 3 2 3 3" xfId="5677" xr:uid="{00000000-0005-0000-0000-00004E1C0000}"/>
    <cellStyle name="Normal 8 2 2 3 2 3 3 2" xfId="14127" xr:uid="{12D964DA-3014-4477-B71B-71C1CFCEC030}"/>
    <cellStyle name="Normal 8 2 2 3 2 3 3 3" xfId="22574" xr:uid="{AF383E83-3FC5-4919-A896-9A66014A6056}"/>
    <cellStyle name="Normal 8 2 2 3 2 3 3 4" xfId="31021" xr:uid="{8B4B7E1B-45D2-4D00-89B7-63FF3E51A0E9}"/>
    <cellStyle name="Normal 8 2 2 3 2 3 4" xfId="9909" xr:uid="{6BFEEFD4-A169-4F0F-8B2F-095744F8027E}"/>
    <cellStyle name="Normal 8 2 2 3 2 3 5" xfId="18357" xr:uid="{ADF3A096-16FF-494C-BC6D-5E26B7BE6A69}"/>
    <cellStyle name="Normal 8 2 2 3 2 3 6" xfId="26804" xr:uid="{1829C2BB-FD94-411A-A13E-14C3A5BC0A66}"/>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BB50D00F-9B51-4E15-8BB5-BDE843403441}"/>
    <cellStyle name="Normal 8 2 2 3 2 4 2 2 3" xfId="25132" xr:uid="{8F6590EE-3C3A-47E0-A825-49D01671D3B6}"/>
    <cellStyle name="Normal 8 2 2 3 2 4 2 2 4" xfId="33579" xr:uid="{60FFDEA8-A604-4CEB-AA2B-326E53D201E9}"/>
    <cellStyle name="Normal 8 2 2 3 2 4 2 3" xfId="12467" xr:uid="{FFF938DE-9CF3-4C6A-9F19-41224AD1E11F}"/>
    <cellStyle name="Normal 8 2 2 3 2 4 2 4" xfId="20915" xr:uid="{55F5A25A-704A-471C-A843-A30AD4B093EE}"/>
    <cellStyle name="Normal 8 2 2 3 2 4 2 5" xfId="29362" xr:uid="{203F8BFA-0C69-4F3A-8AF9-1E4717F9F398}"/>
    <cellStyle name="Normal 8 2 2 3 2 4 3" xfId="6090" xr:uid="{00000000-0005-0000-0000-0000521C0000}"/>
    <cellStyle name="Normal 8 2 2 3 2 4 3 2" xfId="14540" xr:uid="{01A035E2-F4F7-42F7-AFB5-01AAFAA1E274}"/>
    <cellStyle name="Normal 8 2 2 3 2 4 3 3" xfId="22987" xr:uid="{4B143BDB-6568-4309-B103-112268E6110A}"/>
    <cellStyle name="Normal 8 2 2 3 2 4 3 4" xfId="31434" xr:uid="{67018474-2D3C-4869-86C5-BC45F65A13DA}"/>
    <cellStyle name="Normal 8 2 2 3 2 4 4" xfId="10322" xr:uid="{D2981780-78A2-4C67-A3F5-B7337EE49B08}"/>
    <cellStyle name="Normal 8 2 2 3 2 4 5" xfId="18770" xr:uid="{EBDFA853-2120-4D52-8CB9-758D7E5D0892}"/>
    <cellStyle name="Normal 8 2 2 3 2 4 6" xfId="27217" xr:uid="{AE06422E-1E62-4622-8B9F-D89965A261F4}"/>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813CE997-5E0E-4C50-A02F-FF127DBE1A2A}"/>
    <cellStyle name="Normal 8 2 2 3 2 5 2 2 3" xfId="25545" xr:uid="{922FD285-443F-4856-AD06-411C4C4EBC47}"/>
    <cellStyle name="Normal 8 2 2 3 2 5 2 2 4" xfId="33992" xr:uid="{F11C486B-42AD-42BB-A647-295BFDD4C1A8}"/>
    <cellStyle name="Normal 8 2 2 3 2 5 2 3" xfId="12880" xr:uid="{F84885D3-A3CD-4B59-A9A0-278608C16003}"/>
    <cellStyle name="Normal 8 2 2 3 2 5 2 4" xfId="21328" xr:uid="{817B99FA-5358-4E2C-9F2B-221267C0FED5}"/>
    <cellStyle name="Normal 8 2 2 3 2 5 2 5" xfId="29775" xr:uid="{8268BD58-A2CC-4BC1-BBAF-B8E0930FE2E4}"/>
    <cellStyle name="Normal 8 2 2 3 2 5 3" xfId="6503" xr:uid="{00000000-0005-0000-0000-0000561C0000}"/>
    <cellStyle name="Normal 8 2 2 3 2 5 3 2" xfId="14953" xr:uid="{48627299-8C88-44B4-BB44-BDA33B403DE9}"/>
    <cellStyle name="Normal 8 2 2 3 2 5 3 3" xfId="23400" xr:uid="{3630A804-39B4-40F5-8A14-DFCD87C238F2}"/>
    <cellStyle name="Normal 8 2 2 3 2 5 3 4" xfId="31847" xr:uid="{6646E4DA-8E34-4ECD-8743-85556EECB8A5}"/>
    <cellStyle name="Normal 8 2 2 3 2 5 4" xfId="10735" xr:uid="{F9730D26-55F0-4944-B64A-3A5931B2FE30}"/>
    <cellStyle name="Normal 8 2 2 3 2 5 5" xfId="19183" xr:uid="{39E9669D-1727-45B4-A168-F768DBA0E6CC}"/>
    <cellStyle name="Normal 8 2 2 3 2 5 6" xfId="27630" xr:uid="{5B470200-DCA3-4160-8BB7-6E348E67CEED}"/>
    <cellStyle name="Normal 8 2 2 3 2 6" xfId="2633" xr:uid="{00000000-0005-0000-0000-0000571C0000}"/>
    <cellStyle name="Normal 8 2 2 3 2 6 2" xfId="6916" xr:uid="{00000000-0005-0000-0000-0000581C0000}"/>
    <cellStyle name="Normal 8 2 2 3 2 6 2 2" xfId="15366" xr:uid="{24C27502-697E-4FD7-8397-B4CDE0D09D22}"/>
    <cellStyle name="Normal 8 2 2 3 2 6 2 3" xfId="23813" xr:uid="{0D84A321-F3B7-44B1-BA9B-C47D42B3F5BD}"/>
    <cellStyle name="Normal 8 2 2 3 2 6 2 4" xfId="32260" xr:uid="{1B6ABC07-CDA1-4DD9-997A-07CC27C57F4D}"/>
    <cellStyle name="Normal 8 2 2 3 2 6 3" xfId="11148" xr:uid="{64EDBA34-9A2C-40B3-AC79-DAB0EBD28D49}"/>
    <cellStyle name="Normal 8 2 2 3 2 6 4" xfId="19596" xr:uid="{27B0022D-772A-4637-A7E7-46DF4450C2B7}"/>
    <cellStyle name="Normal 8 2 2 3 2 6 5" xfId="28043" xr:uid="{03052558-913F-4B1E-8354-C65DF24C8A94}"/>
    <cellStyle name="Normal 8 2 2 3 2 7" xfId="4851" xr:uid="{00000000-0005-0000-0000-0000591C0000}"/>
    <cellStyle name="Normal 8 2 2 3 2 7 2" xfId="13301" xr:uid="{D9AB7C2F-F7AF-4284-B103-81A303566095}"/>
    <cellStyle name="Normal 8 2 2 3 2 7 3" xfId="21748" xr:uid="{6BE0B616-F342-4E6C-8CC2-33578C7600E2}"/>
    <cellStyle name="Normal 8 2 2 3 2 7 4" xfId="30195" xr:uid="{B283566B-17F2-436C-B0C6-39E30A8E3A26}"/>
    <cellStyle name="Normal 8 2 2 3 2 8" xfId="9083" xr:uid="{FE7520E0-0E35-4C9F-BC53-1962A835A660}"/>
    <cellStyle name="Normal 8 2 2 3 2 9" xfId="17531" xr:uid="{4F1F901A-F21E-49E9-A60C-C97C12CA628E}"/>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24A0D66C-C86C-460F-A2F6-9BF12C943A2F}"/>
    <cellStyle name="Normal 8 2 2 3 3 2 2 3" xfId="24305" xr:uid="{62A12775-E106-40EE-A196-75F9F56AAF1A}"/>
    <cellStyle name="Normal 8 2 2 3 3 2 2 4" xfId="32752" xr:uid="{9C83ED45-F717-48EF-B6FF-A56850897BA2}"/>
    <cellStyle name="Normal 8 2 2 3 3 2 3" xfId="11640" xr:uid="{ADCDE3DC-0918-43C2-ACD8-E3D2D71490FE}"/>
    <cellStyle name="Normal 8 2 2 3 3 2 4" xfId="20088" xr:uid="{D1105BB6-04F0-466B-A919-3E6602B2DC67}"/>
    <cellStyle name="Normal 8 2 2 3 3 2 5" xfId="28535" xr:uid="{233AB58B-B7B3-48B4-B37E-D0BD0CDE4620}"/>
    <cellStyle name="Normal 8 2 2 3 3 3" xfId="5263" xr:uid="{00000000-0005-0000-0000-00005D1C0000}"/>
    <cellStyle name="Normal 8 2 2 3 3 3 2" xfId="13713" xr:uid="{E3127E66-BD65-4047-843E-CBF55F26989E}"/>
    <cellStyle name="Normal 8 2 2 3 3 3 3" xfId="22160" xr:uid="{9D572BBE-47C6-426E-B04A-6A62C8654527}"/>
    <cellStyle name="Normal 8 2 2 3 3 3 4" xfId="30607" xr:uid="{8D643AFF-155E-42B3-93E5-E73B0F4A3755}"/>
    <cellStyle name="Normal 8 2 2 3 3 4" xfId="9495" xr:uid="{FBBB6640-26B4-441F-B016-D7D6E32F2E82}"/>
    <cellStyle name="Normal 8 2 2 3 3 5" xfId="17943" xr:uid="{DB7FDE9E-6B52-45C0-983A-5B839C99B5CD}"/>
    <cellStyle name="Normal 8 2 2 3 3 6" xfId="26390" xr:uid="{CA64D618-EB9F-4907-92A8-C08AA605C498}"/>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303F57A4-9C88-4E2F-87C3-AF6A7BCE3FB6}"/>
    <cellStyle name="Normal 8 2 2 3 4 2 2 3" xfId="24718" xr:uid="{0255A748-8B7B-46E7-B47E-2DE833256D28}"/>
    <cellStyle name="Normal 8 2 2 3 4 2 2 4" xfId="33165" xr:uid="{D343F6C4-21FE-463D-AC1E-22342FCC9DA8}"/>
    <cellStyle name="Normal 8 2 2 3 4 2 3" xfId="12053" xr:uid="{12F9061B-7760-4B60-A542-0ABDBDD4965D}"/>
    <cellStyle name="Normal 8 2 2 3 4 2 4" xfId="20501" xr:uid="{7231E19A-B8A2-44BB-BA81-3ADA97DEC163}"/>
    <cellStyle name="Normal 8 2 2 3 4 2 5" xfId="28948" xr:uid="{56AF2FD9-3954-44F3-AE6D-543A2E545204}"/>
    <cellStyle name="Normal 8 2 2 3 4 3" xfId="5676" xr:uid="{00000000-0005-0000-0000-0000611C0000}"/>
    <cellStyle name="Normal 8 2 2 3 4 3 2" xfId="14126" xr:uid="{38F803DC-E599-4F8A-91E2-8991A42AF470}"/>
    <cellStyle name="Normal 8 2 2 3 4 3 3" xfId="22573" xr:uid="{75E107CD-94D4-4D3E-BF79-6FB1F7F1C188}"/>
    <cellStyle name="Normal 8 2 2 3 4 3 4" xfId="31020" xr:uid="{8E0C9DA4-274C-496B-BA76-290677274D95}"/>
    <cellStyle name="Normal 8 2 2 3 4 4" xfId="9908" xr:uid="{1A680DD2-1181-4B25-9B9C-2759CC4CCED1}"/>
    <cellStyle name="Normal 8 2 2 3 4 5" xfId="18356" xr:uid="{97B2DF77-01D3-4771-8571-586B3BF33A15}"/>
    <cellStyle name="Normal 8 2 2 3 4 6" xfId="26803" xr:uid="{4799F9A9-113E-4F6F-B29C-C7DB3717AB4D}"/>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9EE9CFE2-BC80-47E4-BC68-D3342FF35ED5}"/>
    <cellStyle name="Normal 8 2 2 3 5 2 2 3" xfId="25131" xr:uid="{82667622-3CF4-4C0A-8EBD-3A9D208D8DE4}"/>
    <cellStyle name="Normal 8 2 2 3 5 2 2 4" xfId="33578" xr:uid="{4892B49D-2D76-4D90-A7D1-FA28A7DABEB0}"/>
    <cellStyle name="Normal 8 2 2 3 5 2 3" xfId="12466" xr:uid="{35ADCD61-DCB7-4DDC-B8C7-5629C72E4420}"/>
    <cellStyle name="Normal 8 2 2 3 5 2 4" xfId="20914" xr:uid="{8BCA5FA3-A6B5-4E3C-98DF-AC202A647BC6}"/>
    <cellStyle name="Normal 8 2 2 3 5 2 5" xfId="29361" xr:uid="{B1D99680-56EF-4D60-9D90-44C92813D0B4}"/>
    <cellStyle name="Normal 8 2 2 3 5 3" xfId="6089" xr:uid="{00000000-0005-0000-0000-0000651C0000}"/>
    <cellStyle name="Normal 8 2 2 3 5 3 2" xfId="14539" xr:uid="{1A7F2F55-C82A-4906-874C-FFC4D6A8C942}"/>
    <cellStyle name="Normal 8 2 2 3 5 3 3" xfId="22986" xr:uid="{D81E7FD3-35E7-4F3A-8C57-2F3463119606}"/>
    <cellStyle name="Normal 8 2 2 3 5 3 4" xfId="31433" xr:uid="{B65F1ADC-5720-4D25-99E1-B9379A486213}"/>
    <cellStyle name="Normal 8 2 2 3 5 4" xfId="10321" xr:uid="{43112432-0E8D-43C9-B0B5-1C2C7E8DB6EA}"/>
    <cellStyle name="Normal 8 2 2 3 5 5" xfId="18769" xr:uid="{61F377F2-FF59-43E8-A0AF-3916725750EC}"/>
    <cellStyle name="Normal 8 2 2 3 5 6" xfId="27216" xr:uid="{A9F4548A-4BE2-4269-AC0E-61B2598F78D3}"/>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F039D4A7-8198-4727-86AC-2C40F99BCE66}"/>
    <cellStyle name="Normal 8 2 2 3 6 2 2 3" xfId="25544" xr:uid="{08652747-D80E-4B12-818D-4CEAB93F02D2}"/>
    <cellStyle name="Normal 8 2 2 3 6 2 2 4" xfId="33991" xr:uid="{5F97A36A-E8E2-4C1A-881F-ECAD9C7A3160}"/>
    <cellStyle name="Normal 8 2 2 3 6 2 3" xfId="12879" xr:uid="{68CB61A2-27BE-4507-8ED4-048BB8447173}"/>
    <cellStyle name="Normal 8 2 2 3 6 2 4" xfId="21327" xr:uid="{3A2DE45B-CAF7-48F7-BCD9-1E6A66E49B63}"/>
    <cellStyle name="Normal 8 2 2 3 6 2 5" xfId="29774" xr:uid="{7D079FD9-FCA0-4496-A436-CB85118A1049}"/>
    <cellStyle name="Normal 8 2 2 3 6 3" xfId="6502" xr:uid="{00000000-0005-0000-0000-0000691C0000}"/>
    <cellStyle name="Normal 8 2 2 3 6 3 2" xfId="14952" xr:uid="{2922A00D-D068-4865-87F4-B53FE9873E43}"/>
    <cellStyle name="Normal 8 2 2 3 6 3 3" xfId="23399" xr:uid="{B60E1F2B-0E6D-433D-A542-F72F0D08E757}"/>
    <cellStyle name="Normal 8 2 2 3 6 3 4" xfId="31846" xr:uid="{3A2A3ADA-71E8-4CB6-9081-24AE17D39058}"/>
    <cellStyle name="Normal 8 2 2 3 6 4" xfId="10734" xr:uid="{49430ACA-BDEE-4EF8-8AD1-E3B95A98FBDA}"/>
    <cellStyle name="Normal 8 2 2 3 6 5" xfId="19182" xr:uid="{73830FA0-9850-4B49-82A1-4C358238A2EB}"/>
    <cellStyle name="Normal 8 2 2 3 6 6" xfId="27629" xr:uid="{8D557995-86A3-45F2-865E-7CB9BB66C78A}"/>
    <cellStyle name="Normal 8 2 2 3 7" xfId="2632" xr:uid="{00000000-0005-0000-0000-00006A1C0000}"/>
    <cellStyle name="Normal 8 2 2 3 7 2" xfId="6915" xr:uid="{00000000-0005-0000-0000-00006B1C0000}"/>
    <cellStyle name="Normal 8 2 2 3 7 2 2" xfId="15365" xr:uid="{EB6A3EAB-71E8-4559-8590-D539A4154E0B}"/>
    <cellStyle name="Normal 8 2 2 3 7 2 3" xfId="23812" xr:uid="{788E515C-8640-429B-9EDE-51FD0569F2BF}"/>
    <cellStyle name="Normal 8 2 2 3 7 2 4" xfId="32259" xr:uid="{919C01E9-F04D-4668-8E98-7CCBF4AE17DE}"/>
    <cellStyle name="Normal 8 2 2 3 7 3" xfId="11147" xr:uid="{B842323A-1264-4555-9148-EB772A9D5FE5}"/>
    <cellStyle name="Normal 8 2 2 3 7 4" xfId="19595" xr:uid="{580D2DBB-E524-4823-B26D-5413C5B4809C}"/>
    <cellStyle name="Normal 8 2 2 3 7 5" xfId="28042" xr:uid="{F24A6AE4-D2E0-480D-92E9-F1AE7127F391}"/>
    <cellStyle name="Normal 8 2 2 3 8" xfId="4850" xr:uid="{00000000-0005-0000-0000-00006C1C0000}"/>
    <cellStyle name="Normal 8 2 2 3 8 2" xfId="13300" xr:uid="{62908B06-7D71-470A-91CB-7AC05917ABB9}"/>
    <cellStyle name="Normal 8 2 2 3 8 3" xfId="21747" xr:uid="{33C3D666-49FE-4477-A814-9D6D086B8E7E}"/>
    <cellStyle name="Normal 8 2 2 3 8 4" xfId="30194" xr:uid="{06655113-D030-4FCA-809A-CBA4EC3B873D}"/>
    <cellStyle name="Normal 8 2 2 3 9" xfId="9082" xr:uid="{EA532922-4441-445E-AB67-5CB77466D8B3}"/>
    <cellStyle name="Normal 8 2 2 4" xfId="487" xr:uid="{00000000-0005-0000-0000-00006D1C0000}"/>
    <cellStyle name="Normal 8 2 2 4 10" xfId="25979" xr:uid="{72F36762-DF46-4A73-AD54-4B98D2F1E9B4}"/>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8B91A1A5-539B-4C10-8C15-3AA6F3B0695B}"/>
    <cellStyle name="Normal 8 2 2 4 2 2 2 3" xfId="24307" xr:uid="{443AF1FF-79BD-402A-808D-4286F40C0CD2}"/>
    <cellStyle name="Normal 8 2 2 4 2 2 2 4" xfId="32754" xr:uid="{819571D2-F217-47EF-8695-6089D305B9E1}"/>
    <cellStyle name="Normal 8 2 2 4 2 2 3" xfId="11642" xr:uid="{4EA559D0-5D84-4AC1-ABD3-95B65D08D622}"/>
    <cellStyle name="Normal 8 2 2 4 2 2 4" xfId="20090" xr:uid="{C5A2FEC3-7EC2-436E-BB64-E58773ED32EB}"/>
    <cellStyle name="Normal 8 2 2 4 2 2 5" xfId="28537" xr:uid="{85E9A0DC-822E-4254-871B-3FFA36C9C779}"/>
    <cellStyle name="Normal 8 2 2 4 2 3" xfId="5265" xr:uid="{00000000-0005-0000-0000-0000711C0000}"/>
    <cellStyle name="Normal 8 2 2 4 2 3 2" xfId="13715" xr:uid="{897E852F-49CB-4600-88CC-EA4D73C72D7F}"/>
    <cellStyle name="Normal 8 2 2 4 2 3 3" xfId="22162" xr:uid="{5A99DFEE-9DD2-4BEE-9817-05C0D6E7797D}"/>
    <cellStyle name="Normal 8 2 2 4 2 3 4" xfId="30609" xr:uid="{9F55F119-7149-40B8-B222-88B468035BA1}"/>
    <cellStyle name="Normal 8 2 2 4 2 4" xfId="9497" xr:uid="{B8BAA92D-20A3-44E8-A067-FBD4A4C93FFF}"/>
    <cellStyle name="Normal 8 2 2 4 2 5" xfId="17945" xr:uid="{50BE8ACF-C7D7-4951-A9CA-5F87AE3C231D}"/>
    <cellStyle name="Normal 8 2 2 4 2 6" xfId="26392" xr:uid="{CB54F4E1-5BBE-499D-B47C-91D7B0F5532F}"/>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A0A7D580-A3DA-4B2D-8678-1CD5CF0C11C6}"/>
    <cellStyle name="Normal 8 2 2 4 3 2 2 3" xfId="24720" xr:uid="{DE010FB0-42F1-4572-9D36-C29A7C518961}"/>
    <cellStyle name="Normal 8 2 2 4 3 2 2 4" xfId="33167" xr:uid="{9A5FC84B-9F7D-41F6-B31F-B4BB8C0F7A00}"/>
    <cellStyle name="Normal 8 2 2 4 3 2 3" xfId="12055" xr:uid="{C0FB75B3-FBF6-40E4-81E8-0327CE0AF68B}"/>
    <cellStyle name="Normal 8 2 2 4 3 2 4" xfId="20503" xr:uid="{BDF6B524-75A9-46B3-8D75-E7E5EA568F8F}"/>
    <cellStyle name="Normal 8 2 2 4 3 2 5" xfId="28950" xr:uid="{7E08D728-FA2F-4BB6-9429-AA9D4C7FA86C}"/>
    <cellStyle name="Normal 8 2 2 4 3 3" xfId="5678" xr:uid="{00000000-0005-0000-0000-0000751C0000}"/>
    <cellStyle name="Normal 8 2 2 4 3 3 2" xfId="14128" xr:uid="{3870B717-F0DA-4F69-9088-2E59A6FD40C0}"/>
    <cellStyle name="Normal 8 2 2 4 3 3 3" xfId="22575" xr:uid="{2F8893C6-9FD0-42D4-9338-63B8BE68146D}"/>
    <cellStyle name="Normal 8 2 2 4 3 3 4" xfId="31022" xr:uid="{7B4671F1-8C74-4517-9F6B-57A4314E9A45}"/>
    <cellStyle name="Normal 8 2 2 4 3 4" xfId="9910" xr:uid="{A995B269-86B9-42CF-A9E7-28A49BF59938}"/>
    <cellStyle name="Normal 8 2 2 4 3 5" xfId="18358" xr:uid="{4703AB27-81A6-4996-B25F-063A71B73E5C}"/>
    <cellStyle name="Normal 8 2 2 4 3 6" xfId="26805" xr:uid="{A39FAD56-EF2F-40DD-89DE-607F5E8D7936}"/>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85A85D57-F54D-4BA4-8842-14C183DF60B2}"/>
    <cellStyle name="Normal 8 2 2 4 4 2 2 3" xfId="25133" xr:uid="{3599F449-C0D6-49A3-ABCE-212DD58F3C49}"/>
    <cellStyle name="Normal 8 2 2 4 4 2 2 4" xfId="33580" xr:uid="{80949986-F057-443C-AAD9-B92E7E7D31D6}"/>
    <cellStyle name="Normal 8 2 2 4 4 2 3" xfId="12468" xr:uid="{2ECAFCE9-3EA2-45E4-86DD-BAB6BDF346F8}"/>
    <cellStyle name="Normal 8 2 2 4 4 2 4" xfId="20916" xr:uid="{72C2D8EC-0962-440F-A6FF-8F2BA57E6579}"/>
    <cellStyle name="Normal 8 2 2 4 4 2 5" xfId="29363" xr:uid="{66438F2F-AA6E-4D45-97E4-A45E778E85EC}"/>
    <cellStyle name="Normal 8 2 2 4 4 3" xfId="6091" xr:uid="{00000000-0005-0000-0000-0000791C0000}"/>
    <cellStyle name="Normal 8 2 2 4 4 3 2" xfId="14541" xr:uid="{B9B72A4B-7CF5-4504-A29D-1CCCE1033D6B}"/>
    <cellStyle name="Normal 8 2 2 4 4 3 3" xfId="22988" xr:uid="{B26F062C-C966-4B8C-B16D-FDA63826A7DA}"/>
    <cellStyle name="Normal 8 2 2 4 4 3 4" xfId="31435" xr:uid="{89EA5666-89D4-4B18-85EA-E40D12594487}"/>
    <cellStyle name="Normal 8 2 2 4 4 4" xfId="10323" xr:uid="{F3314EC5-1D12-49A3-B170-618F9154B047}"/>
    <cellStyle name="Normal 8 2 2 4 4 5" xfId="18771" xr:uid="{3D7F6901-DAAF-4276-9AAB-DD1431A0F2F6}"/>
    <cellStyle name="Normal 8 2 2 4 4 6" xfId="27218" xr:uid="{85CF06F4-17D8-435B-A611-B033B2BAAE95}"/>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20D57DDC-C7E6-4DF8-817E-A5DDDB220F85}"/>
    <cellStyle name="Normal 8 2 2 4 5 2 2 3" xfId="25546" xr:uid="{022CC3D5-B7CC-49FF-93F8-6F7CCC1ABE0D}"/>
    <cellStyle name="Normal 8 2 2 4 5 2 2 4" xfId="33993" xr:uid="{94043FAA-AF1C-47B2-B2E0-ACF5DD476151}"/>
    <cellStyle name="Normal 8 2 2 4 5 2 3" xfId="12881" xr:uid="{47A12BBF-B420-446A-BA88-A77383BBFC19}"/>
    <cellStyle name="Normal 8 2 2 4 5 2 4" xfId="21329" xr:uid="{1E60B51D-3D9F-4E68-8F0A-F97622259F2B}"/>
    <cellStyle name="Normal 8 2 2 4 5 2 5" xfId="29776" xr:uid="{776FC55B-61E8-4E02-B0F9-E32290034F94}"/>
    <cellStyle name="Normal 8 2 2 4 5 3" xfId="6504" xr:uid="{00000000-0005-0000-0000-00007D1C0000}"/>
    <cellStyle name="Normal 8 2 2 4 5 3 2" xfId="14954" xr:uid="{982A1FAD-28D6-4E32-8A28-6054CA853EF0}"/>
    <cellStyle name="Normal 8 2 2 4 5 3 3" xfId="23401" xr:uid="{44E92294-F465-446E-8C51-5478C38AEB80}"/>
    <cellStyle name="Normal 8 2 2 4 5 3 4" xfId="31848" xr:uid="{BD69EA2F-508D-49CD-87DC-B0B0844E72AE}"/>
    <cellStyle name="Normal 8 2 2 4 5 4" xfId="10736" xr:uid="{84F1B790-A19E-4302-81B6-C185951FA86F}"/>
    <cellStyle name="Normal 8 2 2 4 5 5" xfId="19184" xr:uid="{EBA20399-C571-4EB1-AC7A-CCF8D24372A2}"/>
    <cellStyle name="Normal 8 2 2 4 5 6" xfId="27631" xr:uid="{60AB9B47-4C86-4074-8E55-7AF57FE14EBE}"/>
    <cellStyle name="Normal 8 2 2 4 6" xfId="2634" xr:uid="{00000000-0005-0000-0000-00007E1C0000}"/>
    <cellStyle name="Normal 8 2 2 4 6 2" xfId="6917" xr:uid="{00000000-0005-0000-0000-00007F1C0000}"/>
    <cellStyle name="Normal 8 2 2 4 6 2 2" xfId="15367" xr:uid="{6A2D96C2-8613-443F-8124-6B4CC444E83C}"/>
    <cellStyle name="Normal 8 2 2 4 6 2 3" xfId="23814" xr:uid="{1C26F6A0-3BAD-40BF-9E75-859F38C7EC75}"/>
    <cellStyle name="Normal 8 2 2 4 6 2 4" xfId="32261" xr:uid="{F9D0DEF9-7744-4569-B0E2-8254A6B8547D}"/>
    <cellStyle name="Normal 8 2 2 4 6 3" xfId="11149" xr:uid="{2C4D0079-6387-4E40-8C0F-1D8176EE3CAE}"/>
    <cellStyle name="Normal 8 2 2 4 6 4" xfId="19597" xr:uid="{F1FF5B6A-FBB8-4CAE-91AD-8914F8CE7F49}"/>
    <cellStyle name="Normal 8 2 2 4 6 5" xfId="28044" xr:uid="{82839EDA-668A-40D0-A75A-376BAD9543AD}"/>
    <cellStyle name="Normal 8 2 2 4 7" xfId="4852" xr:uid="{00000000-0005-0000-0000-0000801C0000}"/>
    <cellStyle name="Normal 8 2 2 4 7 2" xfId="13302" xr:uid="{F4055819-FA69-4BFC-B984-C0AD49D169C4}"/>
    <cellStyle name="Normal 8 2 2 4 7 3" xfId="21749" xr:uid="{E2C9A4A9-91F6-4AD2-970C-3CA3418F3556}"/>
    <cellStyle name="Normal 8 2 2 4 7 4" xfId="30196" xr:uid="{9E443B37-181D-46BF-B172-25777A68513F}"/>
    <cellStyle name="Normal 8 2 2 4 8" xfId="9084" xr:uid="{B12EA484-CAC8-4CE9-BD87-5564C84967AE}"/>
    <cellStyle name="Normal 8 2 2 4 9" xfId="17532" xr:uid="{8EC06677-CE4C-4761-9270-E851D6D4093F}"/>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F05CAD1D-A047-497C-B7C3-119F1ACE281E}"/>
    <cellStyle name="Normal 8 2 2 5 2 2 3" xfId="24300" xr:uid="{447778F1-A102-4990-8A1F-826BD7B74D8D}"/>
    <cellStyle name="Normal 8 2 2 5 2 2 4" xfId="32747" xr:uid="{EDE40CE9-1C04-4415-B85E-DC02FB2F809A}"/>
    <cellStyle name="Normal 8 2 2 5 2 3" xfId="11635" xr:uid="{C1F5A190-E9F2-4204-AFD5-8222554C568B}"/>
    <cellStyle name="Normal 8 2 2 5 2 4" xfId="20083" xr:uid="{4AB9865E-9220-46E1-A3B4-33F44291F635}"/>
    <cellStyle name="Normal 8 2 2 5 2 5" xfId="28530" xr:uid="{6FB35C89-A496-4AB6-844E-ECD4A605D2F0}"/>
    <cellStyle name="Normal 8 2 2 5 3" xfId="5258" xr:uid="{00000000-0005-0000-0000-0000841C0000}"/>
    <cellStyle name="Normal 8 2 2 5 3 2" xfId="13708" xr:uid="{2E1640D3-B487-493A-B728-D81C33932DED}"/>
    <cellStyle name="Normal 8 2 2 5 3 3" xfId="22155" xr:uid="{DBCC10A1-41AB-4E69-AAB9-60FF269BAA84}"/>
    <cellStyle name="Normal 8 2 2 5 3 4" xfId="30602" xr:uid="{95D24CC2-0875-49C4-B992-712BE02578D6}"/>
    <cellStyle name="Normal 8 2 2 5 4" xfId="9490" xr:uid="{0BC4CEA1-A569-4656-8C22-F4F3FB885310}"/>
    <cellStyle name="Normal 8 2 2 5 5" xfId="17938" xr:uid="{F8DCB92D-C1F3-4784-8807-24F75DC4A56B}"/>
    <cellStyle name="Normal 8 2 2 5 6" xfId="26385" xr:uid="{7B34B687-6F45-4596-AC40-B46908342D09}"/>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06E7258A-35A7-4E1E-98F9-EAE9DB7351C5}"/>
    <cellStyle name="Normal 8 2 2 6 2 2 3" xfId="24713" xr:uid="{FBBF9CC4-013A-4C50-96E4-9A613B11387A}"/>
    <cellStyle name="Normal 8 2 2 6 2 2 4" xfId="33160" xr:uid="{6A8ACA47-823A-4A29-B445-5B117B336140}"/>
    <cellStyle name="Normal 8 2 2 6 2 3" xfId="12048" xr:uid="{04128B8D-24A8-478A-8549-D85BFC161B89}"/>
    <cellStyle name="Normal 8 2 2 6 2 4" xfId="20496" xr:uid="{6D08324E-2AA4-4FE8-87F3-7C248DCFFD9F}"/>
    <cellStyle name="Normal 8 2 2 6 2 5" xfId="28943" xr:uid="{31285E11-448E-4CE1-8AB6-0105B5BD03F9}"/>
    <cellStyle name="Normal 8 2 2 6 3" xfId="5671" xr:uid="{00000000-0005-0000-0000-0000881C0000}"/>
    <cellStyle name="Normal 8 2 2 6 3 2" xfId="14121" xr:uid="{19764435-DAFD-4A33-9C47-5F32A2B78C5E}"/>
    <cellStyle name="Normal 8 2 2 6 3 3" xfId="22568" xr:uid="{C0DBC5D7-45AD-464C-A782-0605C8FC3EA0}"/>
    <cellStyle name="Normal 8 2 2 6 3 4" xfId="31015" xr:uid="{4687182A-904B-4D1A-84C3-7E61FDC2A0EF}"/>
    <cellStyle name="Normal 8 2 2 6 4" xfId="9903" xr:uid="{7862E282-D0F2-416A-88C6-DF49E3254A4F}"/>
    <cellStyle name="Normal 8 2 2 6 5" xfId="18351" xr:uid="{E30D7A53-467B-4D87-B14F-EAE1E9AA2F00}"/>
    <cellStyle name="Normal 8 2 2 6 6" xfId="26798" xr:uid="{96870EF3-637B-40B4-B618-15DF46360189}"/>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52D8FA0A-4EBF-4D97-9B88-0EEB8259F279}"/>
    <cellStyle name="Normal 8 2 2 7 2 2 3" xfId="25126" xr:uid="{85C2C261-5B90-41E8-83F9-668DADC50552}"/>
    <cellStyle name="Normal 8 2 2 7 2 2 4" xfId="33573" xr:uid="{BC19AA15-5C7D-4F5D-AEE8-CA2D6926EDBB}"/>
    <cellStyle name="Normal 8 2 2 7 2 3" xfId="12461" xr:uid="{FBC58208-6C21-4BC8-B9DE-B321C7D61C5E}"/>
    <cellStyle name="Normal 8 2 2 7 2 4" xfId="20909" xr:uid="{92033C23-8825-4EE0-AFC1-7DB08D8B147F}"/>
    <cellStyle name="Normal 8 2 2 7 2 5" xfId="29356" xr:uid="{ED8A35A3-77FE-4024-8252-BA859B5C46A3}"/>
    <cellStyle name="Normal 8 2 2 7 3" xfId="6084" xr:uid="{00000000-0005-0000-0000-00008C1C0000}"/>
    <cellStyle name="Normal 8 2 2 7 3 2" xfId="14534" xr:uid="{782760B1-44F2-4907-A076-811EE88A151D}"/>
    <cellStyle name="Normal 8 2 2 7 3 3" xfId="22981" xr:uid="{6FDF9411-9FD7-4895-8F38-E4BE5D56008E}"/>
    <cellStyle name="Normal 8 2 2 7 3 4" xfId="31428" xr:uid="{53F163D1-F767-45D5-A6BE-3FA0B34E6B12}"/>
    <cellStyle name="Normal 8 2 2 7 4" xfId="10316" xr:uid="{8F71A502-6970-4772-8AE9-0C0E0ACDA08D}"/>
    <cellStyle name="Normal 8 2 2 7 5" xfId="18764" xr:uid="{E42633F1-B0F1-46B4-A472-5B26255D36AF}"/>
    <cellStyle name="Normal 8 2 2 7 6" xfId="27211" xr:uid="{303B71D1-42CD-410C-9F40-C12FCC060D05}"/>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4E7F021B-8693-496D-96C6-2D8AF173CD76}"/>
    <cellStyle name="Normal 8 2 2 8 2 2 3" xfId="25539" xr:uid="{132E5025-D4D2-4FFB-99E3-28ED782E7145}"/>
    <cellStyle name="Normal 8 2 2 8 2 2 4" xfId="33986" xr:uid="{FC41668F-B639-4DD0-8D82-7F001139A1F4}"/>
    <cellStyle name="Normal 8 2 2 8 2 3" xfId="12874" xr:uid="{A3EDDD54-9E06-4C2E-8192-19098735025A}"/>
    <cellStyle name="Normal 8 2 2 8 2 4" xfId="21322" xr:uid="{F430A483-1A9C-48AA-A5ED-0D6A867BE3D5}"/>
    <cellStyle name="Normal 8 2 2 8 2 5" xfId="29769" xr:uid="{5BE6D3C1-7863-45FE-8778-67A06706C168}"/>
    <cellStyle name="Normal 8 2 2 8 3" xfId="6497" xr:uid="{00000000-0005-0000-0000-0000901C0000}"/>
    <cellStyle name="Normal 8 2 2 8 3 2" xfId="14947" xr:uid="{BB301DFF-C289-4FAE-9486-A7FD8E9321C0}"/>
    <cellStyle name="Normal 8 2 2 8 3 3" xfId="23394" xr:uid="{B14581D3-F3DD-48D3-9A2A-B709F22E7ECF}"/>
    <cellStyle name="Normal 8 2 2 8 3 4" xfId="31841" xr:uid="{15204C0B-993C-4179-B9F7-96A8A6DCB670}"/>
    <cellStyle name="Normal 8 2 2 8 4" xfId="10729" xr:uid="{84E1B3BD-2378-447E-9DE7-AE135D13BCF0}"/>
    <cellStyle name="Normal 8 2 2 8 5" xfId="19177" xr:uid="{55516928-122F-4CFF-80A0-899633F5BDDD}"/>
    <cellStyle name="Normal 8 2 2 8 6" xfId="27624" xr:uid="{A277AD22-D5AC-4D07-BA67-12322BC20F79}"/>
    <cellStyle name="Normal 8 2 2 9" xfId="2627" xr:uid="{00000000-0005-0000-0000-0000911C0000}"/>
    <cellStyle name="Normal 8 2 2 9 2" xfId="6910" xr:uid="{00000000-0005-0000-0000-0000921C0000}"/>
    <cellStyle name="Normal 8 2 2 9 2 2" xfId="15360" xr:uid="{F0750D77-3058-4308-B793-4E2CECA29F64}"/>
    <cellStyle name="Normal 8 2 2 9 2 3" xfId="23807" xr:uid="{A3608310-5649-48C3-92DF-5C63E16F6DAA}"/>
    <cellStyle name="Normal 8 2 2 9 2 4" xfId="32254" xr:uid="{9756F655-7653-4DE3-84AB-15AB0739F7A1}"/>
    <cellStyle name="Normal 8 2 2 9 3" xfId="11142" xr:uid="{F2118E2E-CB82-4FCF-9F6F-5CAB7DFB837A}"/>
    <cellStyle name="Normal 8 2 2 9 4" xfId="19590" xr:uid="{1BBCE6E3-2E7D-435E-B574-C9B2DB4382E5}"/>
    <cellStyle name="Normal 8 2 2 9 5" xfId="28037" xr:uid="{F3C42297-EFA8-48DD-AFB3-031C110DB1AA}"/>
    <cellStyle name="Normal 8 2 3" xfId="488" xr:uid="{00000000-0005-0000-0000-0000931C0000}"/>
    <cellStyle name="Normal 8 2 3 10" xfId="9085" xr:uid="{C42BC23B-51DB-43CE-917B-FB16D78C892C}"/>
    <cellStyle name="Normal 8 2 3 11" xfId="17533" xr:uid="{D25E05EF-3DB2-4631-8DE9-DA7EF05CAF2B}"/>
    <cellStyle name="Normal 8 2 3 12" xfId="25980" xr:uid="{987426FF-BEA3-4C25-B38C-5B3BC0027F7C}"/>
    <cellStyle name="Normal 8 2 3 2" xfId="489" xr:uid="{00000000-0005-0000-0000-0000941C0000}"/>
    <cellStyle name="Normal 8 2 3 2 10" xfId="17534" xr:uid="{04F27412-8520-41F8-B028-77706F44EE29}"/>
    <cellStyle name="Normal 8 2 3 2 11" xfId="25981" xr:uid="{F4FDB458-CE5B-4CC6-9CD0-B8C6720EB2EE}"/>
    <cellStyle name="Normal 8 2 3 2 2" xfId="490" xr:uid="{00000000-0005-0000-0000-0000951C0000}"/>
    <cellStyle name="Normal 8 2 3 2 2 10" xfId="25982" xr:uid="{238F6524-9777-4A5D-8656-210A2D856DA5}"/>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C298F99B-2DB2-4CD3-A599-1F38A711B9A5}"/>
    <cellStyle name="Normal 8 2 3 2 2 2 2 2 3" xfId="24310" xr:uid="{0A1419CB-6421-4004-B64C-56358F8875F2}"/>
    <cellStyle name="Normal 8 2 3 2 2 2 2 2 4" xfId="32757" xr:uid="{34261762-BC59-4D14-9021-6F4919836B23}"/>
    <cellStyle name="Normal 8 2 3 2 2 2 2 3" xfId="11645" xr:uid="{80B2302F-BB5B-4B03-AC4D-2294AB068BEB}"/>
    <cellStyle name="Normal 8 2 3 2 2 2 2 4" xfId="20093" xr:uid="{2DC43FB2-828F-4F5F-9AE6-9F6F450D4182}"/>
    <cellStyle name="Normal 8 2 3 2 2 2 2 5" xfId="28540" xr:uid="{DD636A43-F104-4A2C-90FD-307734B03721}"/>
    <cellStyle name="Normal 8 2 3 2 2 2 3" xfId="5268" xr:uid="{00000000-0005-0000-0000-0000991C0000}"/>
    <cellStyle name="Normal 8 2 3 2 2 2 3 2" xfId="13718" xr:uid="{5ABC54BC-9D1E-442C-BD65-C12A2EDB7F29}"/>
    <cellStyle name="Normal 8 2 3 2 2 2 3 3" xfId="22165" xr:uid="{5C112A6D-61BD-4EBF-A514-769A3F52AEB3}"/>
    <cellStyle name="Normal 8 2 3 2 2 2 3 4" xfId="30612" xr:uid="{6BF59879-892F-4E5E-AC44-C04882EF7EA1}"/>
    <cellStyle name="Normal 8 2 3 2 2 2 4" xfId="9500" xr:uid="{36825BCF-862F-4DBA-8372-C5280732D798}"/>
    <cellStyle name="Normal 8 2 3 2 2 2 5" xfId="17948" xr:uid="{2B19BF88-D8D1-4542-96E1-A1B93E3C132C}"/>
    <cellStyle name="Normal 8 2 3 2 2 2 6" xfId="26395" xr:uid="{E69275BA-AE3F-4167-BC76-C4D95B0E8B2C}"/>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7644CC2C-5AEF-467D-997D-4C74521B6971}"/>
    <cellStyle name="Normal 8 2 3 2 2 3 2 2 3" xfId="24723" xr:uid="{B1BCD243-3C2C-43CB-B63B-D1FDA059B655}"/>
    <cellStyle name="Normal 8 2 3 2 2 3 2 2 4" xfId="33170" xr:uid="{8872F906-6D2E-4245-9B58-B699BC7B7846}"/>
    <cellStyle name="Normal 8 2 3 2 2 3 2 3" xfId="12058" xr:uid="{2AD23372-1940-4247-92AA-7E69C7DD9A67}"/>
    <cellStyle name="Normal 8 2 3 2 2 3 2 4" xfId="20506" xr:uid="{4DBA7421-3FA9-41F9-A657-71C4D06F5227}"/>
    <cellStyle name="Normal 8 2 3 2 2 3 2 5" xfId="28953" xr:uid="{07BFE581-8768-4B63-91E0-7DDF01D4B70E}"/>
    <cellStyle name="Normal 8 2 3 2 2 3 3" xfId="5681" xr:uid="{00000000-0005-0000-0000-00009D1C0000}"/>
    <cellStyle name="Normal 8 2 3 2 2 3 3 2" xfId="14131" xr:uid="{EB91B23D-6807-4410-8402-06CA3517E34B}"/>
    <cellStyle name="Normal 8 2 3 2 2 3 3 3" xfId="22578" xr:uid="{CA463630-E492-4A6A-8CB4-C76B72386717}"/>
    <cellStyle name="Normal 8 2 3 2 2 3 3 4" xfId="31025" xr:uid="{01CD50DA-65D8-46D3-9B58-3EA67C744A6E}"/>
    <cellStyle name="Normal 8 2 3 2 2 3 4" xfId="9913" xr:uid="{D98A6E9A-A701-48DD-B78E-712EDC087304}"/>
    <cellStyle name="Normal 8 2 3 2 2 3 5" xfId="18361" xr:uid="{0BC3C9A7-A9AE-4FCF-B72C-5D4AB5918CB3}"/>
    <cellStyle name="Normal 8 2 3 2 2 3 6" xfId="26808" xr:uid="{044B3168-8DCD-4653-AA5C-04E73916CE07}"/>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09EBC60F-FF7A-4925-B3BE-773D42578DAE}"/>
    <cellStyle name="Normal 8 2 3 2 2 4 2 2 3" xfId="25136" xr:uid="{B5BC6E89-5740-4EA5-BA98-1F59D016E54D}"/>
    <cellStyle name="Normal 8 2 3 2 2 4 2 2 4" xfId="33583" xr:uid="{97DD3B1E-5FFF-43CE-B96E-B52E71769CAA}"/>
    <cellStyle name="Normal 8 2 3 2 2 4 2 3" xfId="12471" xr:uid="{1E4C1D63-89B9-4E1C-A475-8F8408072628}"/>
    <cellStyle name="Normal 8 2 3 2 2 4 2 4" xfId="20919" xr:uid="{0E88D759-C8D1-46E0-AD6C-E0CF7C642CB7}"/>
    <cellStyle name="Normal 8 2 3 2 2 4 2 5" xfId="29366" xr:uid="{A2B93DFA-5CA7-4410-B887-51B48CF7AA93}"/>
    <cellStyle name="Normal 8 2 3 2 2 4 3" xfId="6094" xr:uid="{00000000-0005-0000-0000-0000A11C0000}"/>
    <cellStyle name="Normal 8 2 3 2 2 4 3 2" xfId="14544" xr:uid="{CCC018F7-1ECA-46A8-A21F-7B19683DFCFC}"/>
    <cellStyle name="Normal 8 2 3 2 2 4 3 3" xfId="22991" xr:uid="{393143DE-5BE4-4D60-8C03-21D8E15BEF7A}"/>
    <cellStyle name="Normal 8 2 3 2 2 4 3 4" xfId="31438" xr:uid="{E269E034-6103-44E5-A051-66BAFC76F785}"/>
    <cellStyle name="Normal 8 2 3 2 2 4 4" xfId="10326" xr:uid="{6F326851-AF1B-40FA-8BE6-974FB90A3208}"/>
    <cellStyle name="Normal 8 2 3 2 2 4 5" xfId="18774" xr:uid="{6A6922B2-D4E6-46F9-8A2B-5E1D9DFB4F62}"/>
    <cellStyle name="Normal 8 2 3 2 2 4 6" xfId="27221" xr:uid="{41F97A08-8EE0-4640-859F-C3B0CF67CB1A}"/>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379DE1BD-5E74-4E05-B65B-5EBD02CAD36F}"/>
    <cellStyle name="Normal 8 2 3 2 2 5 2 2 3" xfId="25549" xr:uid="{461C2D9E-357B-4A25-826A-95CE35935EFA}"/>
    <cellStyle name="Normal 8 2 3 2 2 5 2 2 4" xfId="33996" xr:uid="{65F77EDA-0241-498D-A118-16C49DAFF30D}"/>
    <cellStyle name="Normal 8 2 3 2 2 5 2 3" xfId="12884" xr:uid="{A3318D39-C43A-4671-B351-960ABCC3324A}"/>
    <cellStyle name="Normal 8 2 3 2 2 5 2 4" xfId="21332" xr:uid="{D5E41116-A1DA-4BC4-91BD-57C36806C722}"/>
    <cellStyle name="Normal 8 2 3 2 2 5 2 5" xfId="29779" xr:uid="{C6CA2154-3E2A-4616-88E5-712B3820B352}"/>
    <cellStyle name="Normal 8 2 3 2 2 5 3" xfId="6507" xr:uid="{00000000-0005-0000-0000-0000A51C0000}"/>
    <cellStyle name="Normal 8 2 3 2 2 5 3 2" xfId="14957" xr:uid="{9D08944E-6434-48FD-99E5-1D722E1F9562}"/>
    <cellStyle name="Normal 8 2 3 2 2 5 3 3" xfId="23404" xr:uid="{2BF06BFD-A3EB-4CEC-BF8F-B065D558D2F1}"/>
    <cellStyle name="Normal 8 2 3 2 2 5 3 4" xfId="31851" xr:uid="{F8FAA49E-5244-4701-B57F-0A12F06C7E9F}"/>
    <cellStyle name="Normal 8 2 3 2 2 5 4" xfId="10739" xr:uid="{81617D0B-BD4A-4C6A-BE27-906C6E4558D7}"/>
    <cellStyle name="Normal 8 2 3 2 2 5 5" xfId="19187" xr:uid="{D4189597-6EE3-44C6-BC04-F7A8188BBC27}"/>
    <cellStyle name="Normal 8 2 3 2 2 5 6" xfId="27634" xr:uid="{6E3E8F73-8F22-4C29-ABEA-DD765CA97E85}"/>
    <cellStyle name="Normal 8 2 3 2 2 6" xfId="2637" xr:uid="{00000000-0005-0000-0000-0000A61C0000}"/>
    <cellStyle name="Normal 8 2 3 2 2 6 2" xfId="6920" xr:uid="{00000000-0005-0000-0000-0000A71C0000}"/>
    <cellStyle name="Normal 8 2 3 2 2 6 2 2" xfId="15370" xr:uid="{E18AA2D9-E19B-4F11-A108-0C7A4FCF8C95}"/>
    <cellStyle name="Normal 8 2 3 2 2 6 2 3" xfId="23817" xr:uid="{125BD5FD-72E7-4EF2-B828-D3F3524AADC6}"/>
    <cellStyle name="Normal 8 2 3 2 2 6 2 4" xfId="32264" xr:uid="{C2EEAEE2-9740-46E7-867E-0CF923548314}"/>
    <cellStyle name="Normal 8 2 3 2 2 6 3" xfId="11152" xr:uid="{FB73FF96-13E4-4560-BEA7-8E44D05C7B4B}"/>
    <cellStyle name="Normal 8 2 3 2 2 6 4" xfId="19600" xr:uid="{05EAE4C8-5587-4CBA-9A17-09D7BE33B0A9}"/>
    <cellStyle name="Normal 8 2 3 2 2 6 5" xfId="28047" xr:uid="{B496A04D-C7DE-4320-9C71-09FD74F20B4A}"/>
    <cellStyle name="Normal 8 2 3 2 2 7" xfId="4855" xr:uid="{00000000-0005-0000-0000-0000A81C0000}"/>
    <cellStyle name="Normal 8 2 3 2 2 7 2" xfId="13305" xr:uid="{F6F04C7D-1050-4BE7-9760-889693A0BA4D}"/>
    <cellStyle name="Normal 8 2 3 2 2 7 3" xfId="21752" xr:uid="{1A0520B5-A69B-4040-A0E0-D9CBC9B99D89}"/>
    <cellStyle name="Normal 8 2 3 2 2 7 4" xfId="30199" xr:uid="{9372E8B8-C95B-4A83-8740-DF80E204F5B3}"/>
    <cellStyle name="Normal 8 2 3 2 2 8" xfId="9087" xr:uid="{D3EAFB30-687B-44AF-B6F8-118A39E11743}"/>
    <cellStyle name="Normal 8 2 3 2 2 9" xfId="17535" xr:uid="{EF1F1F04-01D6-4485-A94A-4A76D91980CE}"/>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1BA2322E-E3CC-42E4-AB8F-8E17F5195DD8}"/>
    <cellStyle name="Normal 8 2 3 2 3 2 2 3" xfId="24309" xr:uid="{1C1D8336-5885-49A3-B0B8-E76738F0870E}"/>
    <cellStyle name="Normal 8 2 3 2 3 2 2 4" xfId="32756" xr:uid="{49D93257-1EC3-4A7C-90BE-B959576A5A6B}"/>
    <cellStyle name="Normal 8 2 3 2 3 2 3" xfId="11644" xr:uid="{3202C384-C243-4A28-AA35-26B1CD766B4B}"/>
    <cellStyle name="Normal 8 2 3 2 3 2 4" xfId="20092" xr:uid="{475F6117-B786-4836-A23D-6B970DBAD5DA}"/>
    <cellStyle name="Normal 8 2 3 2 3 2 5" xfId="28539" xr:uid="{3874F0FB-F93F-4705-96C1-A33D6E4A653A}"/>
    <cellStyle name="Normal 8 2 3 2 3 3" xfId="5267" xr:uid="{00000000-0005-0000-0000-0000AC1C0000}"/>
    <cellStyle name="Normal 8 2 3 2 3 3 2" xfId="13717" xr:uid="{18B711F3-1458-489D-8559-E092FEDC0872}"/>
    <cellStyle name="Normal 8 2 3 2 3 3 3" xfId="22164" xr:uid="{9AB38156-F797-4D4A-8F19-723C6015F5B5}"/>
    <cellStyle name="Normal 8 2 3 2 3 3 4" xfId="30611" xr:uid="{2745F73C-1294-40C9-BAC3-47F54E70AFD2}"/>
    <cellStyle name="Normal 8 2 3 2 3 4" xfId="9499" xr:uid="{59C29EA4-B1AE-464F-A355-B110DE6F2250}"/>
    <cellStyle name="Normal 8 2 3 2 3 5" xfId="17947" xr:uid="{57BDFA05-1A35-4635-B8ED-24FB28205110}"/>
    <cellStyle name="Normal 8 2 3 2 3 6" xfId="26394" xr:uid="{65C68A72-DC71-44F2-878E-2E87D0E59783}"/>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E7F8F3AA-43B0-49A5-AE1F-13DD18DA9CD9}"/>
    <cellStyle name="Normal 8 2 3 2 4 2 2 3" xfId="24722" xr:uid="{EADD4BFB-09B7-4FCA-B0B8-3097BE8A8722}"/>
    <cellStyle name="Normal 8 2 3 2 4 2 2 4" xfId="33169" xr:uid="{3F88CCF3-A39F-40F4-BEFC-CC81C532303D}"/>
    <cellStyle name="Normal 8 2 3 2 4 2 3" xfId="12057" xr:uid="{70CB74EC-5811-48CB-830C-D068F152EA54}"/>
    <cellStyle name="Normal 8 2 3 2 4 2 4" xfId="20505" xr:uid="{748FD408-DA6C-4348-8AB4-8DE70D481E94}"/>
    <cellStyle name="Normal 8 2 3 2 4 2 5" xfId="28952" xr:uid="{AFFB8BA8-D6F9-4BB6-A0A1-04E5F0D25E55}"/>
    <cellStyle name="Normal 8 2 3 2 4 3" xfId="5680" xr:uid="{00000000-0005-0000-0000-0000B01C0000}"/>
    <cellStyle name="Normal 8 2 3 2 4 3 2" xfId="14130" xr:uid="{84B59BB8-A4CF-46F9-AF7C-EC6CC2708031}"/>
    <cellStyle name="Normal 8 2 3 2 4 3 3" xfId="22577" xr:uid="{6A6135F1-7208-4899-B5F9-DA42F49D96AE}"/>
    <cellStyle name="Normal 8 2 3 2 4 3 4" xfId="31024" xr:uid="{A5D00895-EA26-4D24-87E3-46A2A72BF08A}"/>
    <cellStyle name="Normal 8 2 3 2 4 4" xfId="9912" xr:uid="{0F5F4F26-675B-4067-9D87-558D012611F7}"/>
    <cellStyle name="Normal 8 2 3 2 4 5" xfId="18360" xr:uid="{4046CE4A-8166-425B-B8F1-08C71E4F4A3A}"/>
    <cellStyle name="Normal 8 2 3 2 4 6" xfId="26807" xr:uid="{126B85BE-F17E-442E-A260-FA382F31AABD}"/>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C288ED1A-90ED-4BE4-8543-EDAA7A6FC3CA}"/>
    <cellStyle name="Normal 8 2 3 2 5 2 2 3" xfId="25135" xr:uid="{F610F9B8-C6D9-4344-AAC4-690549D2B023}"/>
    <cellStyle name="Normal 8 2 3 2 5 2 2 4" xfId="33582" xr:uid="{C7D909BB-95D8-49C3-B9D6-C8365D7CF8AA}"/>
    <cellStyle name="Normal 8 2 3 2 5 2 3" xfId="12470" xr:uid="{450852CE-C039-4F74-AF8C-88745934CD2A}"/>
    <cellStyle name="Normal 8 2 3 2 5 2 4" xfId="20918" xr:uid="{3DB42A00-F089-4801-B31E-66A04744C5A2}"/>
    <cellStyle name="Normal 8 2 3 2 5 2 5" xfId="29365" xr:uid="{409BC414-1C38-49AB-9C1F-75792AC2D483}"/>
    <cellStyle name="Normal 8 2 3 2 5 3" xfId="6093" xr:uid="{00000000-0005-0000-0000-0000B41C0000}"/>
    <cellStyle name="Normal 8 2 3 2 5 3 2" xfId="14543" xr:uid="{E8E039B0-1243-4CE9-8937-65842043AB60}"/>
    <cellStyle name="Normal 8 2 3 2 5 3 3" xfId="22990" xr:uid="{1A140A68-BCAE-4B27-BD91-579E2F35808D}"/>
    <cellStyle name="Normal 8 2 3 2 5 3 4" xfId="31437" xr:uid="{75C775B5-05DF-4F1E-9C03-7B8010C91097}"/>
    <cellStyle name="Normal 8 2 3 2 5 4" xfId="10325" xr:uid="{8D3D6B57-3D9D-4152-AFFF-9644F0A6E951}"/>
    <cellStyle name="Normal 8 2 3 2 5 5" xfId="18773" xr:uid="{BD0B45F0-6157-42A9-A917-09CA963501F5}"/>
    <cellStyle name="Normal 8 2 3 2 5 6" xfId="27220" xr:uid="{83D679B0-B33D-49E5-8A07-79D54742418F}"/>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959621CA-A250-461C-BC48-A3B185301C33}"/>
    <cellStyle name="Normal 8 2 3 2 6 2 2 3" xfId="25548" xr:uid="{CC35B87D-4885-436E-B74B-50AB9EFEA6B3}"/>
    <cellStyle name="Normal 8 2 3 2 6 2 2 4" xfId="33995" xr:uid="{E47256CC-71A3-4B19-ABAB-4138F0B92D98}"/>
    <cellStyle name="Normal 8 2 3 2 6 2 3" xfId="12883" xr:uid="{19346536-D937-4564-958C-84767136E710}"/>
    <cellStyle name="Normal 8 2 3 2 6 2 4" xfId="21331" xr:uid="{B0DAE53C-AB95-47F0-B009-8753B33F36E9}"/>
    <cellStyle name="Normal 8 2 3 2 6 2 5" xfId="29778" xr:uid="{E666BD4C-5147-48DA-AD4E-4EFBE2FDBDE3}"/>
    <cellStyle name="Normal 8 2 3 2 6 3" xfId="6506" xr:uid="{00000000-0005-0000-0000-0000B81C0000}"/>
    <cellStyle name="Normal 8 2 3 2 6 3 2" xfId="14956" xr:uid="{0F9CD9D1-3D7E-4665-88AC-B94E3330D3B3}"/>
    <cellStyle name="Normal 8 2 3 2 6 3 3" xfId="23403" xr:uid="{DF6CE734-D0FF-4390-8B61-77BC4A2500A3}"/>
    <cellStyle name="Normal 8 2 3 2 6 3 4" xfId="31850" xr:uid="{F4EC02EA-3107-4DD2-9790-96B6A03526BC}"/>
    <cellStyle name="Normal 8 2 3 2 6 4" xfId="10738" xr:uid="{1B987EEF-6BC1-403D-9C2F-011679D93EF7}"/>
    <cellStyle name="Normal 8 2 3 2 6 5" xfId="19186" xr:uid="{3258A1D7-2918-4ACE-A54E-BDB9964DA30B}"/>
    <cellStyle name="Normal 8 2 3 2 6 6" xfId="27633" xr:uid="{006ADCC2-FAB9-4F9F-A1DB-80015CB26D9A}"/>
    <cellStyle name="Normal 8 2 3 2 7" xfId="2636" xr:uid="{00000000-0005-0000-0000-0000B91C0000}"/>
    <cellStyle name="Normal 8 2 3 2 7 2" xfId="6919" xr:uid="{00000000-0005-0000-0000-0000BA1C0000}"/>
    <cellStyle name="Normal 8 2 3 2 7 2 2" xfId="15369" xr:uid="{EF92F0A3-A9AB-4C08-AF8A-34BE36AF58A8}"/>
    <cellStyle name="Normal 8 2 3 2 7 2 3" xfId="23816" xr:uid="{CDCDE961-F88E-475F-B42C-9E87A47B2206}"/>
    <cellStyle name="Normal 8 2 3 2 7 2 4" xfId="32263" xr:uid="{6EE157A8-84A8-4FCB-A269-0A6B0EC068E2}"/>
    <cellStyle name="Normal 8 2 3 2 7 3" xfId="11151" xr:uid="{AAE20943-E50C-4ADE-9062-752CB6E60D3A}"/>
    <cellStyle name="Normal 8 2 3 2 7 4" xfId="19599" xr:uid="{3E0ED3E1-E3E4-4D2C-87A3-20852E3611DA}"/>
    <cellStyle name="Normal 8 2 3 2 7 5" xfId="28046" xr:uid="{0295019E-0BE5-4C42-9035-5EC7A02D332B}"/>
    <cellStyle name="Normal 8 2 3 2 8" xfId="4854" xr:uid="{00000000-0005-0000-0000-0000BB1C0000}"/>
    <cellStyle name="Normal 8 2 3 2 8 2" xfId="13304" xr:uid="{7E6A2CB2-9978-4783-BEB6-EF05DDE6F1A1}"/>
    <cellStyle name="Normal 8 2 3 2 8 3" xfId="21751" xr:uid="{F9F2EA6E-CA3F-47AB-AE5F-78669241CB48}"/>
    <cellStyle name="Normal 8 2 3 2 8 4" xfId="30198" xr:uid="{85F06046-6B6D-4FBD-920F-EE74B7C264A7}"/>
    <cellStyle name="Normal 8 2 3 2 9" xfId="9086" xr:uid="{96DE317E-686C-4263-81D1-244AE80E01B6}"/>
    <cellStyle name="Normal 8 2 3 3" xfId="491" xr:uid="{00000000-0005-0000-0000-0000BC1C0000}"/>
    <cellStyle name="Normal 8 2 3 3 10" xfId="25983" xr:uid="{2409C157-DFFA-4246-922B-4654F3E4CD19}"/>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316A14A1-B504-4865-BB45-D7C6DD86577C}"/>
    <cellStyle name="Normal 8 2 3 3 2 2 2 3" xfId="24311" xr:uid="{55CE349D-DE3E-4950-820A-4216CB8FCA53}"/>
    <cellStyle name="Normal 8 2 3 3 2 2 2 4" xfId="32758" xr:uid="{2B8B65BC-5E47-4585-ADAE-3E81696E0A1E}"/>
    <cellStyle name="Normal 8 2 3 3 2 2 3" xfId="11646" xr:uid="{7B8572E3-2253-4713-9296-D362F855C495}"/>
    <cellStyle name="Normal 8 2 3 3 2 2 4" xfId="20094" xr:uid="{8F77DD75-06B0-457C-9BE4-505CE4AC7D4F}"/>
    <cellStyle name="Normal 8 2 3 3 2 2 5" xfId="28541" xr:uid="{4271AA5D-EDF1-4008-9CE0-2465CF452226}"/>
    <cellStyle name="Normal 8 2 3 3 2 3" xfId="5269" xr:uid="{00000000-0005-0000-0000-0000C01C0000}"/>
    <cellStyle name="Normal 8 2 3 3 2 3 2" xfId="13719" xr:uid="{63746A5F-2EAF-41F7-9EA3-628FB05414A5}"/>
    <cellStyle name="Normal 8 2 3 3 2 3 3" xfId="22166" xr:uid="{26474BD6-6387-4F65-8CAF-FF4407ED2CAC}"/>
    <cellStyle name="Normal 8 2 3 3 2 3 4" xfId="30613" xr:uid="{15DFC11C-6940-47D3-88FC-EC1BEF51D5C8}"/>
    <cellStyle name="Normal 8 2 3 3 2 4" xfId="9501" xr:uid="{F10D9B09-FA2B-4F89-A925-60356FD54F0C}"/>
    <cellStyle name="Normal 8 2 3 3 2 5" xfId="17949" xr:uid="{AC2EBD48-25AB-4F34-A8DE-70319A519D85}"/>
    <cellStyle name="Normal 8 2 3 3 2 6" xfId="26396" xr:uid="{38A1663F-B779-49DA-99C2-73DF10AB0A54}"/>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356DA664-47FB-4871-BD75-D957E33E697C}"/>
    <cellStyle name="Normal 8 2 3 3 3 2 2 3" xfId="24724" xr:uid="{46393B69-6D73-4222-B38C-4567048B2527}"/>
    <cellStyle name="Normal 8 2 3 3 3 2 2 4" xfId="33171" xr:uid="{0CF6D333-BDDC-46CD-B952-E58A56298E80}"/>
    <cellStyle name="Normal 8 2 3 3 3 2 3" xfId="12059" xr:uid="{B21B2799-64F9-49A7-A684-5EB976710B76}"/>
    <cellStyle name="Normal 8 2 3 3 3 2 4" xfId="20507" xr:uid="{DD7BEE1E-AD41-4DE7-8562-6092FF480185}"/>
    <cellStyle name="Normal 8 2 3 3 3 2 5" xfId="28954" xr:uid="{C80862F8-D734-42A4-8F6C-22313BC33E65}"/>
    <cellStyle name="Normal 8 2 3 3 3 3" xfId="5682" xr:uid="{00000000-0005-0000-0000-0000C41C0000}"/>
    <cellStyle name="Normal 8 2 3 3 3 3 2" xfId="14132" xr:uid="{4653AD95-8D48-4494-A299-5AD76EED02C5}"/>
    <cellStyle name="Normal 8 2 3 3 3 3 3" xfId="22579" xr:uid="{EE260BB8-F232-4280-9258-0CF2E1B72198}"/>
    <cellStyle name="Normal 8 2 3 3 3 3 4" xfId="31026" xr:uid="{05D51A7B-CB8A-4963-96B7-7ADF1DB2F3FB}"/>
    <cellStyle name="Normal 8 2 3 3 3 4" xfId="9914" xr:uid="{EC684343-E9D1-47DB-AAF2-1BCA9DE9E956}"/>
    <cellStyle name="Normal 8 2 3 3 3 5" xfId="18362" xr:uid="{11ECA777-B546-408F-8974-038A653AD4A0}"/>
    <cellStyle name="Normal 8 2 3 3 3 6" xfId="26809" xr:uid="{DE4FEC42-00EB-4D81-86EB-603147F859C7}"/>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C8991A71-1B94-4135-82F0-D9FB27CAE133}"/>
    <cellStyle name="Normal 8 2 3 3 4 2 2 3" xfId="25137" xr:uid="{DFD7E0B3-38B8-4E2F-99FE-3B4E4C2BC63C}"/>
    <cellStyle name="Normal 8 2 3 3 4 2 2 4" xfId="33584" xr:uid="{F32BF8AA-2C5C-426B-B8F2-9278B3A0A3C9}"/>
    <cellStyle name="Normal 8 2 3 3 4 2 3" xfId="12472" xr:uid="{6CE69693-4C60-4928-8F5C-0251D7C67D44}"/>
    <cellStyle name="Normal 8 2 3 3 4 2 4" xfId="20920" xr:uid="{BF420B95-2FF7-4A09-B20D-49AD4C690545}"/>
    <cellStyle name="Normal 8 2 3 3 4 2 5" xfId="29367" xr:uid="{111D6812-3C41-4F30-A994-F6632832D1B2}"/>
    <cellStyle name="Normal 8 2 3 3 4 3" xfId="6095" xr:uid="{00000000-0005-0000-0000-0000C81C0000}"/>
    <cellStyle name="Normal 8 2 3 3 4 3 2" xfId="14545" xr:uid="{1762AB0B-74D4-4A72-B9CE-44604A5D045B}"/>
    <cellStyle name="Normal 8 2 3 3 4 3 3" xfId="22992" xr:uid="{620F2EEE-45A1-49EA-9746-EDF5A678268E}"/>
    <cellStyle name="Normal 8 2 3 3 4 3 4" xfId="31439" xr:uid="{5AF8CC5B-234C-47D9-A008-F7CF0F84A24F}"/>
    <cellStyle name="Normal 8 2 3 3 4 4" xfId="10327" xr:uid="{176E4D0B-A004-4D3A-A1B6-5821E57ECF7E}"/>
    <cellStyle name="Normal 8 2 3 3 4 5" xfId="18775" xr:uid="{31B929F5-A19B-4A52-9C20-7425EDD9ECE4}"/>
    <cellStyle name="Normal 8 2 3 3 4 6" xfId="27222" xr:uid="{0BB3E145-BFE3-4C74-820A-0FFD694C1DAA}"/>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B0FBCA48-DF50-4399-A182-289B1921377A}"/>
    <cellStyle name="Normal 8 2 3 3 5 2 2 3" xfId="25550" xr:uid="{ECE914C6-77B0-4BEF-8038-94CC3F0B9485}"/>
    <cellStyle name="Normal 8 2 3 3 5 2 2 4" xfId="33997" xr:uid="{6D6FE725-646C-454C-B99F-CF7B4F8FDDD8}"/>
    <cellStyle name="Normal 8 2 3 3 5 2 3" xfId="12885" xr:uid="{48557E88-BE67-4F69-8D59-6F36B8C09122}"/>
    <cellStyle name="Normal 8 2 3 3 5 2 4" xfId="21333" xr:uid="{8147543A-B750-4855-B8D9-2B7E2CE1EA8C}"/>
    <cellStyle name="Normal 8 2 3 3 5 2 5" xfId="29780" xr:uid="{A7534010-8C18-471F-9D03-10AB251B5FC0}"/>
    <cellStyle name="Normal 8 2 3 3 5 3" xfId="6508" xr:uid="{00000000-0005-0000-0000-0000CC1C0000}"/>
    <cellStyle name="Normal 8 2 3 3 5 3 2" xfId="14958" xr:uid="{5EE4A310-5D1C-49FF-9E3E-4D61D15A5C29}"/>
    <cellStyle name="Normal 8 2 3 3 5 3 3" xfId="23405" xr:uid="{01A8F8EC-57FB-456D-A84F-356DE2707640}"/>
    <cellStyle name="Normal 8 2 3 3 5 3 4" xfId="31852" xr:uid="{37532AFF-2E69-44EA-8B2F-46B92D52A4D2}"/>
    <cellStyle name="Normal 8 2 3 3 5 4" xfId="10740" xr:uid="{4FA8AB48-BC9D-44F7-98AE-098A6FA24F0A}"/>
    <cellStyle name="Normal 8 2 3 3 5 5" xfId="19188" xr:uid="{22243F91-FD03-4C5E-9CDA-C7D7BEB7EC31}"/>
    <cellStyle name="Normal 8 2 3 3 5 6" xfId="27635" xr:uid="{80A7AB44-C0DE-4117-97DB-83FC4D7D63AC}"/>
    <cellStyle name="Normal 8 2 3 3 6" xfId="2638" xr:uid="{00000000-0005-0000-0000-0000CD1C0000}"/>
    <cellStyle name="Normal 8 2 3 3 6 2" xfId="6921" xr:uid="{00000000-0005-0000-0000-0000CE1C0000}"/>
    <cellStyle name="Normal 8 2 3 3 6 2 2" xfId="15371" xr:uid="{A111B0AD-E86F-4840-AF12-4F1C16B1B076}"/>
    <cellStyle name="Normal 8 2 3 3 6 2 3" xfId="23818" xr:uid="{A89F9025-AD2D-4E7B-B28C-9ECFA9B2E89F}"/>
    <cellStyle name="Normal 8 2 3 3 6 2 4" xfId="32265" xr:uid="{1093DBBE-85BE-4B11-A734-E1FDF759F648}"/>
    <cellStyle name="Normal 8 2 3 3 6 3" xfId="11153" xr:uid="{B5EE1FC6-A76F-48FF-8B68-A4356BEB3896}"/>
    <cellStyle name="Normal 8 2 3 3 6 4" xfId="19601" xr:uid="{DD57DD5C-1756-42DA-BC7E-137B9A298079}"/>
    <cellStyle name="Normal 8 2 3 3 6 5" xfId="28048" xr:uid="{F83829A1-3B71-4766-A54F-A52EAD262542}"/>
    <cellStyle name="Normal 8 2 3 3 7" xfId="4856" xr:uid="{00000000-0005-0000-0000-0000CF1C0000}"/>
    <cellStyle name="Normal 8 2 3 3 7 2" xfId="13306" xr:uid="{EA6B469C-7404-4F16-839B-F32DEEDED096}"/>
    <cellStyle name="Normal 8 2 3 3 7 3" xfId="21753" xr:uid="{1DA280A5-D37D-4888-B34F-2245E31F1436}"/>
    <cellStyle name="Normal 8 2 3 3 7 4" xfId="30200" xr:uid="{045271CE-8D65-4F71-A89F-FCCE03077169}"/>
    <cellStyle name="Normal 8 2 3 3 8" xfId="9088" xr:uid="{DA4D1EE7-63A7-429F-A3A5-D5B07D990732}"/>
    <cellStyle name="Normal 8 2 3 3 9" xfId="17536" xr:uid="{8B3391F4-9AB0-4A44-8B67-4CEC3AFCF215}"/>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2CE794F1-3B7C-40F2-B042-8C08F8F99860}"/>
    <cellStyle name="Normal 8 2 3 4 2 2 3" xfId="24308" xr:uid="{798068ED-6125-4ACF-A8BE-EB136C19D568}"/>
    <cellStyle name="Normal 8 2 3 4 2 2 4" xfId="32755" xr:uid="{F4D4C701-B690-4115-B84B-725BA0F4D1F9}"/>
    <cellStyle name="Normal 8 2 3 4 2 3" xfId="11643" xr:uid="{CCD0BFF3-F63A-440B-966F-D21CB54B8CBC}"/>
    <cellStyle name="Normal 8 2 3 4 2 4" xfId="20091" xr:uid="{E076E3A8-FB4A-4483-84B6-CD1CED40634A}"/>
    <cellStyle name="Normal 8 2 3 4 2 5" xfId="28538" xr:uid="{20A43D33-A7A2-4B1E-AF85-FF6896E9BE02}"/>
    <cellStyle name="Normal 8 2 3 4 3" xfId="5266" xr:uid="{00000000-0005-0000-0000-0000D31C0000}"/>
    <cellStyle name="Normal 8 2 3 4 3 2" xfId="13716" xr:uid="{54FECF91-B754-4472-BB46-FC71B9669135}"/>
    <cellStyle name="Normal 8 2 3 4 3 3" xfId="22163" xr:uid="{335421F8-C323-4F8D-BD10-16577FA495E6}"/>
    <cellStyle name="Normal 8 2 3 4 3 4" xfId="30610" xr:uid="{44166466-4B20-4A79-A2D4-277FA6A7F760}"/>
    <cellStyle name="Normal 8 2 3 4 4" xfId="9498" xr:uid="{C93EAACE-40AC-4FA1-9369-9AF8E710A983}"/>
    <cellStyle name="Normal 8 2 3 4 5" xfId="17946" xr:uid="{E413C33D-0C00-458F-BE0D-81329342CC6B}"/>
    <cellStyle name="Normal 8 2 3 4 6" xfId="26393" xr:uid="{6C1DDC12-9AB0-4B4E-AAD2-42D71B77DA2D}"/>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81BEA75F-4E75-48E3-BD84-31B08B971591}"/>
    <cellStyle name="Normal 8 2 3 5 2 2 3" xfId="24721" xr:uid="{9FA84358-EC15-4FC3-A469-BBBD5D09910B}"/>
    <cellStyle name="Normal 8 2 3 5 2 2 4" xfId="33168" xr:uid="{A7CF72FE-D74A-4430-B34D-265541B4D0C2}"/>
    <cellStyle name="Normal 8 2 3 5 2 3" xfId="12056" xr:uid="{96181B42-8CFD-46EC-ACCF-BE1C34C80C92}"/>
    <cellStyle name="Normal 8 2 3 5 2 4" xfId="20504" xr:uid="{B876137E-8C5E-4FE8-A864-5759DE115323}"/>
    <cellStyle name="Normal 8 2 3 5 2 5" xfId="28951" xr:uid="{4C66F72C-5596-4BC4-AE08-6707345A07DD}"/>
    <cellStyle name="Normal 8 2 3 5 3" xfId="5679" xr:uid="{00000000-0005-0000-0000-0000D71C0000}"/>
    <cellStyle name="Normal 8 2 3 5 3 2" xfId="14129" xr:uid="{EB98FEE2-832F-4DCC-8D9C-217E4F9F3EF0}"/>
    <cellStyle name="Normal 8 2 3 5 3 3" xfId="22576" xr:uid="{3766230B-0B6E-4F37-B0E3-3D2C732B7C29}"/>
    <cellStyle name="Normal 8 2 3 5 3 4" xfId="31023" xr:uid="{F5F90BFF-8A02-4CB7-A0BA-468640815EE9}"/>
    <cellStyle name="Normal 8 2 3 5 4" xfId="9911" xr:uid="{1D06C0ED-DC50-4C3B-A98A-5C81790E8B50}"/>
    <cellStyle name="Normal 8 2 3 5 5" xfId="18359" xr:uid="{807FD661-27D8-4DF8-93B4-F4AC966584F3}"/>
    <cellStyle name="Normal 8 2 3 5 6" xfId="26806" xr:uid="{8DF63143-6F11-4B55-802B-B3E4735C0F49}"/>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58E54D94-0570-4066-8108-137FED1114A2}"/>
    <cellStyle name="Normal 8 2 3 6 2 2 3" xfId="25134" xr:uid="{149E4334-31C4-4432-9D02-FEBACB6E9A76}"/>
    <cellStyle name="Normal 8 2 3 6 2 2 4" xfId="33581" xr:uid="{1E64919D-2C64-4499-B0C7-D6A11E569B17}"/>
    <cellStyle name="Normal 8 2 3 6 2 3" xfId="12469" xr:uid="{8E3BE355-281C-4DB6-8FE1-22DB12969496}"/>
    <cellStyle name="Normal 8 2 3 6 2 4" xfId="20917" xr:uid="{1765908E-CF3D-4B12-99B3-3C4551A26B9D}"/>
    <cellStyle name="Normal 8 2 3 6 2 5" xfId="29364" xr:uid="{9094A1B5-0DDC-4957-901E-BBA978C77006}"/>
    <cellStyle name="Normal 8 2 3 6 3" xfId="6092" xr:uid="{00000000-0005-0000-0000-0000DB1C0000}"/>
    <cellStyle name="Normal 8 2 3 6 3 2" xfId="14542" xr:uid="{FEF12798-043F-4991-A5C6-9D1BB9039FF0}"/>
    <cellStyle name="Normal 8 2 3 6 3 3" xfId="22989" xr:uid="{224121C3-6B63-4EC5-AC22-36372A59EFE5}"/>
    <cellStyle name="Normal 8 2 3 6 3 4" xfId="31436" xr:uid="{9EA02BD0-03BB-4D28-85D2-96615890E0AA}"/>
    <cellStyle name="Normal 8 2 3 6 4" xfId="10324" xr:uid="{7F72D29C-AD38-4F23-9E6A-97DC404BB433}"/>
    <cellStyle name="Normal 8 2 3 6 5" xfId="18772" xr:uid="{7DFA8503-A25D-4DD9-9F4B-A885F2876258}"/>
    <cellStyle name="Normal 8 2 3 6 6" xfId="27219" xr:uid="{2DD4DF68-8D4C-4EC8-A6F4-EE3AE458A47D}"/>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6D27BB10-4FF8-4575-A8E2-36B318367D07}"/>
    <cellStyle name="Normal 8 2 3 7 2 2 3" xfId="25547" xr:uid="{B69E9F4F-DAA5-4475-A561-1BBD57EA548A}"/>
    <cellStyle name="Normal 8 2 3 7 2 2 4" xfId="33994" xr:uid="{83D8C97E-768A-4583-A760-102234155A58}"/>
    <cellStyle name="Normal 8 2 3 7 2 3" xfId="12882" xr:uid="{4AA0D450-8CB4-49E7-B706-348118D123C8}"/>
    <cellStyle name="Normal 8 2 3 7 2 4" xfId="21330" xr:uid="{443F3517-37EA-4916-9EDA-723B35EA4CE5}"/>
    <cellStyle name="Normal 8 2 3 7 2 5" xfId="29777" xr:uid="{2A093DB5-72B6-4D7F-8599-226E544C5E08}"/>
    <cellStyle name="Normal 8 2 3 7 3" xfId="6505" xr:uid="{00000000-0005-0000-0000-0000DF1C0000}"/>
    <cellStyle name="Normal 8 2 3 7 3 2" xfId="14955" xr:uid="{3414AFCE-36DF-4C8F-8B85-5044B5CEC47E}"/>
    <cellStyle name="Normal 8 2 3 7 3 3" xfId="23402" xr:uid="{3084E68E-DAB5-48E1-B371-178C50E4DF3E}"/>
    <cellStyle name="Normal 8 2 3 7 3 4" xfId="31849" xr:uid="{03F78032-BD86-4E99-8EB3-6F6EF6E0726E}"/>
    <cellStyle name="Normal 8 2 3 7 4" xfId="10737" xr:uid="{BE32302D-7195-43EC-A928-A14CC951CA0A}"/>
    <cellStyle name="Normal 8 2 3 7 5" xfId="19185" xr:uid="{7513B46C-C477-449A-B54D-BFD774B3D9F2}"/>
    <cellStyle name="Normal 8 2 3 7 6" xfId="27632" xr:uid="{9AC6C2E2-3F88-444F-BD94-091DC56B8BAE}"/>
    <cellStyle name="Normal 8 2 3 8" xfId="2635" xr:uid="{00000000-0005-0000-0000-0000E01C0000}"/>
    <cellStyle name="Normal 8 2 3 8 2" xfId="6918" xr:uid="{00000000-0005-0000-0000-0000E11C0000}"/>
    <cellStyle name="Normal 8 2 3 8 2 2" xfId="15368" xr:uid="{2678A598-E49F-4AC3-9DBF-0DD60933A33E}"/>
    <cellStyle name="Normal 8 2 3 8 2 3" xfId="23815" xr:uid="{C86CCF48-793B-4060-AD0E-63A9981B540B}"/>
    <cellStyle name="Normal 8 2 3 8 2 4" xfId="32262" xr:uid="{B57474E0-3145-422B-B238-B33246FFA9D5}"/>
    <cellStyle name="Normal 8 2 3 8 3" xfId="11150" xr:uid="{8B0618E9-C650-4B66-94D7-0D3E038A45BC}"/>
    <cellStyle name="Normal 8 2 3 8 4" xfId="19598" xr:uid="{D89D0320-E606-4789-9879-AD2CCC0DD26B}"/>
    <cellStyle name="Normal 8 2 3 8 5" xfId="28045" xr:uid="{1245618F-4808-4283-96F1-0AB72FEDC9ED}"/>
    <cellStyle name="Normal 8 2 3 9" xfId="4853" xr:uid="{00000000-0005-0000-0000-0000E21C0000}"/>
    <cellStyle name="Normal 8 2 3 9 2" xfId="13303" xr:uid="{2F2FEAA3-E916-4E35-AD95-67EBE8FF9D6F}"/>
    <cellStyle name="Normal 8 2 3 9 3" xfId="21750" xr:uid="{438D78DB-8936-45CF-B52C-BFD726C3F401}"/>
    <cellStyle name="Normal 8 2 3 9 4" xfId="30197" xr:uid="{BA98609F-AB2A-4D30-8F10-BBE5CB15C7AA}"/>
    <cellStyle name="Normal 8 2 4" xfId="492" xr:uid="{00000000-0005-0000-0000-0000E31C0000}"/>
    <cellStyle name="Normal 8 2 4 10" xfId="17537" xr:uid="{37412733-BDD9-4229-BEC5-2AC74A2D4240}"/>
    <cellStyle name="Normal 8 2 4 11" xfId="25984" xr:uid="{3996EAF3-09B5-40A2-B4B0-4D0479DB44B4}"/>
    <cellStyle name="Normal 8 2 4 2" xfId="493" xr:uid="{00000000-0005-0000-0000-0000E41C0000}"/>
    <cellStyle name="Normal 8 2 4 2 10" xfId="25985" xr:uid="{65EB6999-3384-4AF2-82AE-FB1ED92987C4}"/>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FD45A1A1-D17D-4E6D-8B1C-6316D3F5A352}"/>
    <cellStyle name="Normal 8 2 4 2 2 2 2 3" xfId="24313" xr:uid="{0D46FDC3-8C2E-4F27-AB46-7C2A1AF96DEC}"/>
    <cellStyle name="Normal 8 2 4 2 2 2 2 4" xfId="32760" xr:uid="{F1AC2600-494E-4C78-9C17-C44FD1199665}"/>
    <cellStyle name="Normal 8 2 4 2 2 2 3" xfId="11648" xr:uid="{B00EEB4D-5696-41D2-B0D5-807E36B66ACB}"/>
    <cellStyle name="Normal 8 2 4 2 2 2 4" xfId="20096" xr:uid="{2E641AA7-DA96-448A-84DC-78D2A0C4C6E2}"/>
    <cellStyle name="Normal 8 2 4 2 2 2 5" xfId="28543" xr:uid="{E048D958-8277-4377-98A8-DC194D4AEAC0}"/>
    <cellStyle name="Normal 8 2 4 2 2 3" xfId="5271" xr:uid="{00000000-0005-0000-0000-0000E81C0000}"/>
    <cellStyle name="Normal 8 2 4 2 2 3 2" xfId="13721" xr:uid="{4F0AEE12-C294-4ED9-BFF8-CF32ECD6A50A}"/>
    <cellStyle name="Normal 8 2 4 2 2 3 3" xfId="22168" xr:uid="{CF776281-B196-4410-B25B-D232E4187043}"/>
    <cellStyle name="Normal 8 2 4 2 2 3 4" xfId="30615" xr:uid="{8C60E1B3-114B-4719-8503-71D2C3F5951E}"/>
    <cellStyle name="Normal 8 2 4 2 2 4" xfId="9503" xr:uid="{2771C045-E631-4EAC-AC7D-680A25779452}"/>
    <cellStyle name="Normal 8 2 4 2 2 5" xfId="17951" xr:uid="{64AF6B27-9015-4197-9880-302885607B92}"/>
    <cellStyle name="Normal 8 2 4 2 2 6" xfId="26398" xr:uid="{E64FA527-2E90-4E5F-9EC0-B7D9EBC8C092}"/>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CC6F5BCB-219E-4FF0-A291-0F7EB685A380}"/>
    <cellStyle name="Normal 8 2 4 2 3 2 2 3" xfId="24726" xr:uid="{E2FF0464-A292-4F6F-9C38-6254918B57BF}"/>
    <cellStyle name="Normal 8 2 4 2 3 2 2 4" xfId="33173" xr:uid="{E87B8FB8-52D3-4485-835F-038F2C90BB66}"/>
    <cellStyle name="Normal 8 2 4 2 3 2 3" xfId="12061" xr:uid="{2A0FA6EF-7052-4B77-B9DE-60CD01B17143}"/>
    <cellStyle name="Normal 8 2 4 2 3 2 4" xfId="20509" xr:uid="{4E6941D1-2BE4-4B5D-9C73-2918A339A99B}"/>
    <cellStyle name="Normal 8 2 4 2 3 2 5" xfId="28956" xr:uid="{61CBF3FE-AF6F-425D-9FB5-B1E7D112DC68}"/>
    <cellStyle name="Normal 8 2 4 2 3 3" xfId="5684" xr:uid="{00000000-0005-0000-0000-0000EC1C0000}"/>
    <cellStyle name="Normal 8 2 4 2 3 3 2" xfId="14134" xr:uid="{03B7924D-9C23-44FB-BE12-533CA4B7849D}"/>
    <cellStyle name="Normal 8 2 4 2 3 3 3" xfId="22581" xr:uid="{3A54286F-DA1B-40AE-A6B7-3E5674266970}"/>
    <cellStyle name="Normal 8 2 4 2 3 3 4" xfId="31028" xr:uid="{E885C5C7-16A7-4119-B501-461867B0409F}"/>
    <cellStyle name="Normal 8 2 4 2 3 4" xfId="9916" xr:uid="{968BB08B-DCC4-465F-91F4-1290505348E5}"/>
    <cellStyle name="Normal 8 2 4 2 3 5" xfId="18364" xr:uid="{64C142FD-A745-454F-91A6-C1294ED9486B}"/>
    <cellStyle name="Normal 8 2 4 2 3 6" xfId="26811" xr:uid="{51091FD2-7435-4D5B-BC1B-573DDAC11198}"/>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FD86C2C6-A018-44BA-BD00-A761A75D2B7F}"/>
    <cellStyle name="Normal 8 2 4 2 4 2 2 3" xfId="25139" xr:uid="{D9D0EC85-CD08-4FB4-AAC8-4E321D29B672}"/>
    <cellStyle name="Normal 8 2 4 2 4 2 2 4" xfId="33586" xr:uid="{2D973291-0F44-455D-AC13-88C21AE3008E}"/>
    <cellStyle name="Normal 8 2 4 2 4 2 3" xfId="12474" xr:uid="{9D11270F-0B44-496A-8A17-8091968593EA}"/>
    <cellStyle name="Normal 8 2 4 2 4 2 4" xfId="20922" xr:uid="{4C4EAC6C-06CB-4026-8653-E6596299DCAD}"/>
    <cellStyle name="Normal 8 2 4 2 4 2 5" xfId="29369" xr:uid="{D831464A-D6C7-4528-A84C-A2C1F8F62FC5}"/>
    <cellStyle name="Normal 8 2 4 2 4 3" xfId="6097" xr:uid="{00000000-0005-0000-0000-0000F01C0000}"/>
    <cellStyle name="Normal 8 2 4 2 4 3 2" xfId="14547" xr:uid="{D3D88F9C-8916-46D2-9BCA-0A5A861A2C60}"/>
    <cellStyle name="Normal 8 2 4 2 4 3 3" xfId="22994" xr:uid="{468ED90A-A0A6-4A4E-B035-C927D15A69F1}"/>
    <cellStyle name="Normal 8 2 4 2 4 3 4" xfId="31441" xr:uid="{B13EF776-687A-46BB-9501-BFDE079F23E8}"/>
    <cellStyle name="Normal 8 2 4 2 4 4" xfId="10329" xr:uid="{9AE0C393-34D7-4581-8A4C-D6A87A035477}"/>
    <cellStyle name="Normal 8 2 4 2 4 5" xfId="18777" xr:uid="{8567D357-9824-4624-BE81-DE08328D687A}"/>
    <cellStyle name="Normal 8 2 4 2 4 6" xfId="27224" xr:uid="{103E1B10-88C2-48EA-A666-7EF413A6914B}"/>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428A3B30-2CAE-4708-921C-D32F1E606847}"/>
    <cellStyle name="Normal 8 2 4 2 5 2 2 3" xfId="25552" xr:uid="{37D533D6-249A-4194-ACE6-32A118132337}"/>
    <cellStyle name="Normal 8 2 4 2 5 2 2 4" xfId="33999" xr:uid="{78CFFBDA-18AE-4E43-8928-2319802DE2E2}"/>
    <cellStyle name="Normal 8 2 4 2 5 2 3" xfId="12887" xr:uid="{D74D1ABB-EDD3-4043-A0C5-BE359CDBD6C2}"/>
    <cellStyle name="Normal 8 2 4 2 5 2 4" xfId="21335" xr:uid="{651FCA51-7E03-4B0C-907D-73E99AE79C0B}"/>
    <cellStyle name="Normal 8 2 4 2 5 2 5" xfId="29782" xr:uid="{5CC2FCB0-09AE-43D9-9D72-E5592BCA0210}"/>
    <cellStyle name="Normal 8 2 4 2 5 3" xfId="6510" xr:uid="{00000000-0005-0000-0000-0000F41C0000}"/>
    <cellStyle name="Normal 8 2 4 2 5 3 2" xfId="14960" xr:uid="{8E87BADD-91CA-48D2-B7B7-18D3684B39C1}"/>
    <cellStyle name="Normal 8 2 4 2 5 3 3" xfId="23407" xr:uid="{5CCA38B1-1131-4116-999F-92318C5AAAE5}"/>
    <cellStyle name="Normal 8 2 4 2 5 3 4" xfId="31854" xr:uid="{CE9983B6-DAE9-4F64-BD77-7FAA29D67145}"/>
    <cellStyle name="Normal 8 2 4 2 5 4" xfId="10742" xr:uid="{71511124-E410-4F67-9053-0E4433DBD3A7}"/>
    <cellStyle name="Normal 8 2 4 2 5 5" xfId="19190" xr:uid="{2D7B16DA-E6C2-4951-AB18-5B3C52A70705}"/>
    <cellStyle name="Normal 8 2 4 2 5 6" xfId="27637" xr:uid="{46AA92AD-96FB-4A4C-8032-B94AD620529F}"/>
    <cellStyle name="Normal 8 2 4 2 6" xfId="2640" xr:uid="{00000000-0005-0000-0000-0000F51C0000}"/>
    <cellStyle name="Normal 8 2 4 2 6 2" xfId="6923" xr:uid="{00000000-0005-0000-0000-0000F61C0000}"/>
    <cellStyle name="Normal 8 2 4 2 6 2 2" xfId="15373" xr:uid="{7ADB8564-0406-4ACA-9184-E2EEDA23BB8F}"/>
    <cellStyle name="Normal 8 2 4 2 6 2 3" xfId="23820" xr:uid="{F22E5B49-83D4-4847-B5B6-D7B03FFAF417}"/>
    <cellStyle name="Normal 8 2 4 2 6 2 4" xfId="32267" xr:uid="{ABEDA04C-358D-4F5E-B01D-FF5F3D872CF7}"/>
    <cellStyle name="Normal 8 2 4 2 6 3" xfId="11155" xr:uid="{EC987A4D-4496-4478-B416-23117DD62079}"/>
    <cellStyle name="Normal 8 2 4 2 6 4" xfId="19603" xr:uid="{E8AE80EB-4506-4ED4-862F-F8D533139E98}"/>
    <cellStyle name="Normal 8 2 4 2 6 5" xfId="28050" xr:uid="{7D24F428-5981-402F-AA98-2F0FF0132CBB}"/>
    <cellStyle name="Normal 8 2 4 2 7" xfId="4858" xr:uid="{00000000-0005-0000-0000-0000F71C0000}"/>
    <cellStyle name="Normal 8 2 4 2 7 2" xfId="13308" xr:uid="{3F006C36-901D-4DA9-8E29-0DB65334CD33}"/>
    <cellStyle name="Normal 8 2 4 2 7 3" xfId="21755" xr:uid="{13142168-D912-4AD1-89A1-8DF3948FB2A3}"/>
    <cellStyle name="Normal 8 2 4 2 7 4" xfId="30202" xr:uid="{4CD63804-56B5-4648-ADA7-E348B69E21D3}"/>
    <cellStyle name="Normal 8 2 4 2 8" xfId="9090" xr:uid="{FB5166C4-1ECB-4B18-A4B4-07876DD32ED8}"/>
    <cellStyle name="Normal 8 2 4 2 9" xfId="17538" xr:uid="{CA40D9C1-14C1-4942-ACDA-2E34BF0FD063}"/>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6E5C87D5-FE3B-4A30-9309-798EA15D1125}"/>
    <cellStyle name="Normal 8 2 4 3 2 2 3" xfId="24312" xr:uid="{6D5B6611-E98A-4D3B-8C19-7601BAE7E490}"/>
    <cellStyle name="Normal 8 2 4 3 2 2 4" xfId="32759" xr:uid="{97914FAC-3C3A-472F-80EC-90D6634895A1}"/>
    <cellStyle name="Normal 8 2 4 3 2 3" xfId="11647" xr:uid="{4A3269A0-4FCA-4D63-ADBE-F4D1AD3BBFAA}"/>
    <cellStyle name="Normal 8 2 4 3 2 4" xfId="20095" xr:uid="{C035DDF6-2692-4649-A328-56D3819C45DF}"/>
    <cellStyle name="Normal 8 2 4 3 2 5" xfId="28542" xr:uid="{DDA399E5-9FC1-4D69-9868-9C1F06F5A510}"/>
    <cellStyle name="Normal 8 2 4 3 3" xfId="5270" xr:uid="{00000000-0005-0000-0000-0000FB1C0000}"/>
    <cellStyle name="Normal 8 2 4 3 3 2" xfId="13720" xr:uid="{969FA6EC-182A-4BE3-8FA2-C83D3D2CBD2A}"/>
    <cellStyle name="Normal 8 2 4 3 3 3" xfId="22167" xr:uid="{87B5B310-59E9-437A-B66A-6EB126695AE1}"/>
    <cellStyle name="Normal 8 2 4 3 3 4" xfId="30614" xr:uid="{2AAE1410-78FE-4231-AE96-C9CA0F652B1B}"/>
    <cellStyle name="Normal 8 2 4 3 4" xfId="9502" xr:uid="{4C542B98-13A2-46E0-BC70-9D865F1A3AFF}"/>
    <cellStyle name="Normal 8 2 4 3 5" xfId="17950" xr:uid="{1B2D9E0C-80F5-4E98-9A6B-256FA95A6312}"/>
    <cellStyle name="Normal 8 2 4 3 6" xfId="26397" xr:uid="{5FAD9AA9-9AAB-4E4C-8023-DF055D8B5D98}"/>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B7BB5F21-5FB7-46B9-8B24-60A0D9390DA3}"/>
    <cellStyle name="Normal 8 2 4 4 2 2 3" xfId="24725" xr:uid="{E1DD413B-1A05-4A08-AE21-02DBE793DB8A}"/>
    <cellStyle name="Normal 8 2 4 4 2 2 4" xfId="33172" xr:uid="{99DC695A-AC6A-48D2-A08E-357A067DFE00}"/>
    <cellStyle name="Normal 8 2 4 4 2 3" xfId="12060" xr:uid="{70C01F33-B1D5-446C-9509-BD1ED2DFC70B}"/>
    <cellStyle name="Normal 8 2 4 4 2 4" xfId="20508" xr:uid="{FE41CDD9-F3CC-43B6-8851-979760F2A886}"/>
    <cellStyle name="Normal 8 2 4 4 2 5" xfId="28955" xr:uid="{4404C006-866F-4976-A186-EFB9BB3E2851}"/>
    <cellStyle name="Normal 8 2 4 4 3" xfId="5683" xr:uid="{00000000-0005-0000-0000-0000FF1C0000}"/>
    <cellStyle name="Normal 8 2 4 4 3 2" xfId="14133" xr:uid="{3AE70E46-0F55-45AB-A424-D77AF3E1EB0C}"/>
    <cellStyle name="Normal 8 2 4 4 3 3" xfId="22580" xr:uid="{ADC84F25-5052-468D-BE5E-57348B3F96DC}"/>
    <cellStyle name="Normal 8 2 4 4 3 4" xfId="31027" xr:uid="{9DBE119F-A099-4F2A-8E10-5E5FA28C2B8E}"/>
    <cellStyle name="Normal 8 2 4 4 4" xfId="9915" xr:uid="{703B6D19-5ED6-4A12-ADF4-DF13EF3874B0}"/>
    <cellStyle name="Normal 8 2 4 4 5" xfId="18363" xr:uid="{0F19B1F8-E028-41FC-AA73-0DE1419BA704}"/>
    <cellStyle name="Normal 8 2 4 4 6" xfId="26810" xr:uid="{2606A258-E800-4DBD-BB44-99E109ABBA9F}"/>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72A6424F-9EFC-4CBB-BF07-D8AA72F30F6D}"/>
    <cellStyle name="Normal 8 2 4 5 2 2 3" xfId="25138" xr:uid="{E6FA572F-2CF9-435E-B8D4-2130C2AB3F73}"/>
    <cellStyle name="Normal 8 2 4 5 2 2 4" xfId="33585" xr:uid="{34B5C72B-F35A-42F5-B02A-C0E5F105EF90}"/>
    <cellStyle name="Normal 8 2 4 5 2 3" xfId="12473" xr:uid="{0DAAD3AA-77EC-49C0-9DE1-A56FC3F3AD9C}"/>
    <cellStyle name="Normal 8 2 4 5 2 4" xfId="20921" xr:uid="{6B6E3FDE-4B71-44EE-8552-8C02AE616537}"/>
    <cellStyle name="Normal 8 2 4 5 2 5" xfId="29368" xr:uid="{EC8C4B1E-B8A8-45FD-A01D-B330CE1EE4E7}"/>
    <cellStyle name="Normal 8 2 4 5 3" xfId="6096" xr:uid="{00000000-0005-0000-0000-0000031D0000}"/>
    <cellStyle name="Normal 8 2 4 5 3 2" xfId="14546" xr:uid="{44EEB722-B0EB-4C21-B681-4CE7EC6DD858}"/>
    <cellStyle name="Normal 8 2 4 5 3 3" xfId="22993" xr:uid="{A4050304-5B44-4153-9B0B-561C33757B7A}"/>
    <cellStyle name="Normal 8 2 4 5 3 4" xfId="31440" xr:uid="{7C863A8E-5E86-427E-AC92-06BDC4B00ADE}"/>
    <cellStyle name="Normal 8 2 4 5 4" xfId="10328" xr:uid="{BF23CA92-2F3D-44D3-A000-4C30A6F26A0C}"/>
    <cellStyle name="Normal 8 2 4 5 5" xfId="18776" xr:uid="{D90ED65A-4EE7-427A-8053-E97564AEDB81}"/>
    <cellStyle name="Normal 8 2 4 5 6" xfId="27223" xr:uid="{261158FC-345E-44B8-B7F1-B5B27ABDC5D8}"/>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B1AC9813-6DB3-4D83-B611-C906D3DE5C98}"/>
    <cellStyle name="Normal 8 2 4 6 2 2 3" xfId="25551" xr:uid="{4A6AD532-2019-4E07-A3AE-CB7C1FDA302F}"/>
    <cellStyle name="Normal 8 2 4 6 2 2 4" xfId="33998" xr:uid="{E8E964E0-A4D9-45BE-A309-6A36407100CC}"/>
    <cellStyle name="Normal 8 2 4 6 2 3" xfId="12886" xr:uid="{776F9D70-8B7E-42DD-B36E-E4C9E2AFE203}"/>
    <cellStyle name="Normal 8 2 4 6 2 4" xfId="21334" xr:uid="{2C51CF33-21DD-417B-91FA-512A1F49FA06}"/>
    <cellStyle name="Normal 8 2 4 6 2 5" xfId="29781" xr:uid="{4088BDD1-3B9E-4F10-A919-1859D582BD92}"/>
    <cellStyle name="Normal 8 2 4 6 3" xfId="6509" xr:uid="{00000000-0005-0000-0000-0000071D0000}"/>
    <cellStyle name="Normal 8 2 4 6 3 2" xfId="14959" xr:uid="{57A3987E-2283-4CFB-B240-190042AE8C9E}"/>
    <cellStyle name="Normal 8 2 4 6 3 3" xfId="23406" xr:uid="{39F9A436-46DC-42A1-8A9A-0552244097B6}"/>
    <cellStyle name="Normal 8 2 4 6 3 4" xfId="31853" xr:uid="{F6D16F12-F660-47E8-94AC-20571F50602B}"/>
    <cellStyle name="Normal 8 2 4 6 4" xfId="10741" xr:uid="{BEC8CA2B-5C44-40E1-93A3-D07A4700F90C}"/>
    <cellStyle name="Normal 8 2 4 6 5" xfId="19189" xr:uid="{392A16C9-CEE7-47D3-9181-47B77403E707}"/>
    <cellStyle name="Normal 8 2 4 6 6" xfId="27636" xr:uid="{52862DBE-8592-403C-97B6-25C62644109A}"/>
    <cellStyle name="Normal 8 2 4 7" xfId="2639" xr:uid="{00000000-0005-0000-0000-0000081D0000}"/>
    <cellStyle name="Normal 8 2 4 7 2" xfId="6922" xr:uid="{00000000-0005-0000-0000-0000091D0000}"/>
    <cellStyle name="Normal 8 2 4 7 2 2" xfId="15372" xr:uid="{CC748F5B-E5F3-41BA-A0D4-D37715991F0A}"/>
    <cellStyle name="Normal 8 2 4 7 2 3" xfId="23819" xr:uid="{F1DCC1E7-0D7C-4C29-9CC8-ED6E1545FA1B}"/>
    <cellStyle name="Normal 8 2 4 7 2 4" xfId="32266" xr:uid="{92D383AF-F301-4EA6-AB16-1F07539D5826}"/>
    <cellStyle name="Normal 8 2 4 7 3" xfId="11154" xr:uid="{648D65FF-D38D-49F2-87B9-A3CCCC04BC8B}"/>
    <cellStyle name="Normal 8 2 4 7 4" xfId="19602" xr:uid="{60395521-C25F-47DE-BAA5-2255BFF62155}"/>
    <cellStyle name="Normal 8 2 4 7 5" xfId="28049" xr:uid="{4969F5DF-94EB-48B8-BFF6-891A627C00D3}"/>
    <cellStyle name="Normal 8 2 4 8" xfId="4857" xr:uid="{00000000-0005-0000-0000-00000A1D0000}"/>
    <cellStyle name="Normal 8 2 4 8 2" xfId="13307" xr:uid="{63B78FC5-8602-44A4-AB8A-06E9E9D09052}"/>
    <cellStyle name="Normal 8 2 4 8 3" xfId="21754" xr:uid="{CB0FB5D4-6CC9-4481-BBA6-8AC40987D7A8}"/>
    <cellStyle name="Normal 8 2 4 8 4" xfId="30201" xr:uid="{3A99BC18-D6C4-45E3-A655-8DEB97A60D02}"/>
    <cellStyle name="Normal 8 2 4 9" xfId="9089" xr:uid="{236F1A89-9150-48A0-9678-F36FDFC56746}"/>
    <cellStyle name="Normal 8 2 5" xfId="494" xr:uid="{00000000-0005-0000-0000-00000B1D0000}"/>
    <cellStyle name="Normal 8 2 5 10" xfId="25986" xr:uid="{20EE7FB7-4F33-4953-B1AE-88B584942274}"/>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6E2220E3-7601-460C-8798-E6885CF1BBE2}"/>
    <cellStyle name="Normal 8 2 5 2 2 2 3" xfId="24314" xr:uid="{BFA1E61D-4F16-4681-8012-1051B97D618A}"/>
    <cellStyle name="Normal 8 2 5 2 2 2 4" xfId="32761" xr:uid="{8205780C-02CC-4355-B69A-873CFCFE2546}"/>
    <cellStyle name="Normal 8 2 5 2 2 3" xfId="11649" xr:uid="{8E35DA72-380A-4AB0-8BBF-8815CFE5A7AC}"/>
    <cellStyle name="Normal 8 2 5 2 2 4" xfId="20097" xr:uid="{368FC234-D172-408A-920C-3E16299EC69F}"/>
    <cellStyle name="Normal 8 2 5 2 2 5" xfId="28544" xr:uid="{E96CB7B6-9FF8-48E3-A75B-CEED48D604A1}"/>
    <cellStyle name="Normal 8 2 5 2 3" xfId="5272" xr:uid="{00000000-0005-0000-0000-00000F1D0000}"/>
    <cellStyle name="Normal 8 2 5 2 3 2" xfId="13722" xr:uid="{8E6E555B-1FB6-435F-896E-24158C5BFB71}"/>
    <cellStyle name="Normal 8 2 5 2 3 3" xfId="22169" xr:uid="{67D79D26-042C-44EF-92E1-DD9BED1A3B97}"/>
    <cellStyle name="Normal 8 2 5 2 3 4" xfId="30616" xr:uid="{BC6F220A-3F4D-4621-ADBC-59FF94A10891}"/>
    <cellStyle name="Normal 8 2 5 2 4" xfId="9504" xr:uid="{C95BCCF3-58CD-41AC-A908-5BAB54552DC5}"/>
    <cellStyle name="Normal 8 2 5 2 5" xfId="17952" xr:uid="{3779C829-41A1-4B01-95C3-7F9DB2AF27E4}"/>
    <cellStyle name="Normal 8 2 5 2 6" xfId="26399" xr:uid="{25B5136E-CED8-4284-9AFE-2DDF6339FD76}"/>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0D82669E-9F29-4D52-B4E0-430BACE38775}"/>
    <cellStyle name="Normal 8 2 5 3 2 2 3" xfId="24727" xr:uid="{99934791-D53F-4DBE-B21C-E70E40F469F9}"/>
    <cellStyle name="Normal 8 2 5 3 2 2 4" xfId="33174" xr:uid="{A5491A5E-2456-488C-A1DB-BB0443F2AD2A}"/>
    <cellStyle name="Normal 8 2 5 3 2 3" xfId="12062" xr:uid="{12901F43-4219-41EE-976B-172DD3406D2F}"/>
    <cellStyle name="Normal 8 2 5 3 2 4" xfId="20510" xr:uid="{16DF5B88-D733-4B64-9C32-6C2FCD761AFF}"/>
    <cellStyle name="Normal 8 2 5 3 2 5" xfId="28957" xr:uid="{9E616591-F0E2-40E3-A736-5CA4F188B01C}"/>
    <cellStyle name="Normal 8 2 5 3 3" xfId="5685" xr:uid="{00000000-0005-0000-0000-0000131D0000}"/>
    <cellStyle name="Normal 8 2 5 3 3 2" xfId="14135" xr:uid="{5E074728-5B81-4D15-89F0-09DD831A4969}"/>
    <cellStyle name="Normal 8 2 5 3 3 3" xfId="22582" xr:uid="{7CE87FC6-196C-44F6-9E26-752F7C4DEDE9}"/>
    <cellStyle name="Normal 8 2 5 3 3 4" xfId="31029" xr:uid="{070B9CDB-6BBA-40B1-A365-59BDE2A84373}"/>
    <cellStyle name="Normal 8 2 5 3 4" xfId="9917" xr:uid="{02873BD6-E11C-4B99-A5C7-8DD3FCA58433}"/>
    <cellStyle name="Normal 8 2 5 3 5" xfId="18365" xr:uid="{EC086A4F-0AF9-4F69-B177-7C36336CC922}"/>
    <cellStyle name="Normal 8 2 5 3 6" xfId="26812" xr:uid="{910D9235-AE77-42D4-89FB-85576DEC17DD}"/>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F0B34F1F-BCE0-435C-A761-E177562DFCC2}"/>
    <cellStyle name="Normal 8 2 5 4 2 2 3" xfId="25140" xr:uid="{121CF5C5-5A4D-44EC-BBEE-4FF4D7477D0F}"/>
    <cellStyle name="Normal 8 2 5 4 2 2 4" xfId="33587" xr:uid="{7E9F08C2-57FD-4578-A1DF-6D0376A07358}"/>
    <cellStyle name="Normal 8 2 5 4 2 3" xfId="12475" xr:uid="{061E1B61-85B6-4F8C-964B-8343985CE226}"/>
    <cellStyle name="Normal 8 2 5 4 2 4" xfId="20923" xr:uid="{A20E0820-974D-4449-A173-E577A761C6C6}"/>
    <cellStyle name="Normal 8 2 5 4 2 5" xfId="29370" xr:uid="{660294A1-E739-4335-8CC8-55E44AA424F1}"/>
    <cellStyle name="Normal 8 2 5 4 3" xfId="6098" xr:uid="{00000000-0005-0000-0000-0000171D0000}"/>
    <cellStyle name="Normal 8 2 5 4 3 2" xfId="14548" xr:uid="{E102441E-D455-449C-9535-61F81D7FC136}"/>
    <cellStyle name="Normal 8 2 5 4 3 3" xfId="22995" xr:uid="{CAFB597D-1115-48AE-88F0-59EDB3462926}"/>
    <cellStyle name="Normal 8 2 5 4 3 4" xfId="31442" xr:uid="{F3002D4A-4208-475E-8912-C454879254D8}"/>
    <cellStyle name="Normal 8 2 5 4 4" xfId="10330" xr:uid="{E3B9FABA-432D-4918-804B-7068074455BD}"/>
    <cellStyle name="Normal 8 2 5 4 5" xfId="18778" xr:uid="{69BF41E7-AEA3-4FED-B687-AEDD14154ECA}"/>
    <cellStyle name="Normal 8 2 5 4 6" xfId="27225" xr:uid="{08CCF467-BB44-4884-8154-8A83E7FFCFBA}"/>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F3FC8165-EB16-48AC-9EF2-862185A3B795}"/>
    <cellStyle name="Normal 8 2 5 5 2 2 3" xfId="25553" xr:uid="{F6B208A8-7147-423C-80FC-243ED59543E3}"/>
    <cellStyle name="Normal 8 2 5 5 2 2 4" xfId="34000" xr:uid="{F9D38A42-3666-4E46-99D6-13DCD310DFE8}"/>
    <cellStyle name="Normal 8 2 5 5 2 3" xfId="12888" xr:uid="{AAF43C86-A37C-418A-930D-A74C210F3E43}"/>
    <cellStyle name="Normal 8 2 5 5 2 4" xfId="21336" xr:uid="{558D32C3-9C81-40D8-82BD-36C1688A7745}"/>
    <cellStyle name="Normal 8 2 5 5 2 5" xfId="29783" xr:uid="{18360281-2AD7-4B70-89FE-3C3D1A9E9F21}"/>
    <cellStyle name="Normal 8 2 5 5 3" xfId="6511" xr:uid="{00000000-0005-0000-0000-00001B1D0000}"/>
    <cellStyle name="Normal 8 2 5 5 3 2" xfId="14961" xr:uid="{4CBB2D8D-8831-4E92-81C5-80031FC05DA6}"/>
    <cellStyle name="Normal 8 2 5 5 3 3" xfId="23408" xr:uid="{38AF8D35-8059-48EA-9B85-20EDF8D0ECEB}"/>
    <cellStyle name="Normal 8 2 5 5 3 4" xfId="31855" xr:uid="{00205BAB-84C9-4F9E-9D59-E959F5CEF211}"/>
    <cellStyle name="Normal 8 2 5 5 4" xfId="10743" xr:uid="{19491EEB-8854-44D6-BF9A-D47319B283A4}"/>
    <cellStyle name="Normal 8 2 5 5 5" xfId="19191" xr:uid="{2D8A2FC6-C1A8-4EE7-A7AE-D0BD1813E721}"/>
    <cellStyle name="Normal 8 2 5 5 6" xfId="27638" xr:uid="{A0605286-01CB-43E3-9908-713F16A954BF}"/>
    <cellStyle name="Normal 8 2 5 6" xfId="2641" xr:uid="{00000000-0005-0000-0000-00001C1D0000}"/>
    <cellStyle name="Normal 8 2 5 6 2" xfId="6924" xr:uid="{00000000-0005-0000-0000-00001D1D0000}"/>
    <cellStyle name="Normal 8 2 5 6 2 2" xfId="15374" xr:uid="{A1A3AF60-5FD8-4DFA-BC2C-1B6C96259607}"/>
    <cellStyle name="Normal 8 2 5 6 2 3" xfId="23821" xr:uid="{6597B5FA-BF81-4ABF-8527-B6C15960CF7E}"/>
    <cellStyle name="Normal 8 2 5 6 2 4" xfId="32268" xr:uid="{ABFB1F5A-A26A-4628-AD4A-03B6CAB2DE58}"/>
    <cellStyle name="Normal 8 2 5 6 3" xfId="11156" xr:uid="{D64CD033-E376-4503-872E-4687B0090003}"/>
    <cellStyle name="Normal 8 2 5 6 4" xfId="19604" xr:uid="{F137B69C-57C7-4910-9682-9ECC306B1982}"/>
    <cellStyle name="Normal 8 2 5 6 5" xfId="28051" xr:uid="{01559418-3F79-403B-BD5A-4E00CAE2B58D}"/>
    <cellStyle name="Normal 8 2 5 7" xfId="4859" xr:uid="{00000000-0005-0000-0000-00001E1D0000}"/>
    <cellStyle name="Normal 8 2 5 7 2" xfId="13309" xr:uid="{7CD1D460-84DD-4247-942A-DF5731310D4D}"/>
    <cellStyle name="Normal 8 2 5 7 3" xfId="21756" xr:uid="{830A04BC-33DD-4671-9ED0-9B2782D4AADF}"/>
    <cellStyle name="Normal 8 2 5 7 4" xfId="30203" xr:uid="{C1413A62-C0AB-4B57-8700-CC717674EC50}"/>
    <cellStyle name="Normal 8 2 5 8" xfId="9091" xr:uid="{0B079DA7-0C88-4071-A9D4-06E39DC42C91}"/>
    <cellStyle name="Normal 8 2 5 9" xfId="17539" xr:uid="{A60378AA-1CF2-4DA6-A56B-FDA5D07F203F}"/>
    <cellStyle name="Normal 8 2 6" xfId="946" xr:uid="{00000000-0005-0000-0000-00001F1D0000}"/>
    <cellStyle name="Normal 8 2 6 2" xfId="3180" xr:uid="{00000000-0005-0000-0000-0000201D0000}"/>
    <cellStyle name="Normal 8 2 6 2 2" xfId="7402" xr:uid="{00000000-0005-0000-0000-0000211D0000}"/>
    <cellStyle name="Normal 8 2 6 2 2 2" xfId="15852" xr:uid="{A66C2997-C09A-421A-9B65-F379051A5D1D}"/>
    <cellStyle name="Normal 8 2 6 2 2 3" xfId="24299" xr:uid="{BC62D685-D869-435B-8CC7-7818F7D48FBF}"/>
    <cellStyle name="Normal 8 2 6 2 2 4" xfId="32746" xr:uid="{D87B15BA-F3DC-42A8-9B78-F9D2C7463570}"/>
    <cellStyle name="Normal 8 2 6 2 3" xfId="11634" xr:uid="{D83F4C4D-864A-4640-9BB1-4F008C6C3DA9}"/>
    <cellStyle name="Normal 8 2 6 2 4" xfId="20082" xr:uid="{1F945B0E-106C-4443-9CD1-A3F7938DFFF3}"/>
    <cellStyle name="Normal 8 2 6 2 5" xfId="28529" xr:uid="{BD6D5872-7594-4F67-93B8-E9D2C8E53A3D}"/>
    <cellStyle name="Normal 8 2 6 3" xfId="5257" xr:uid="{00000000-0005-0000-0000-0000221D0000}"/>
    <cellStyle name="Normal 8 2 6 3 2" xfId="13707" xr:uid="{59A2EA06-5B44-4558-BC16-A130A19B7999}"/>
    <cellStyle name="Normal 8 2 6 3 3" xfId="22154" xr:uid="{ED115B49-5607-46A3-9F4A-862048806EE8}"/>
    <cellStyle name="Normal 8 2 6 3 4" xfId="30601" xr:uid="{4899AB25-8F30-45F8-829D-AA2DF8EAC21E}"/>
    <cellStyle name="Normal 8 2 6 4" xfId="9489" xr:uid="{C625D47D-C7B8-458A-8FDD-C0688D53CCA6}"/>
    <cellStyle name="Normal 8 2 6 5" xfId="17937" xr:uid="{E2700B63-CD70-494E-B44F-56DDD7FCA6D6}"/>
    <cellStyle name="Normal 8 2 6 6" xfId="26384" xr:uid="{FA93E65B-1C3E-4D7D-B500-50BC0720B7BF}"/>
    <cellStyle name="Normal 8 2 7" xfId="1363" xr:uid="{00000000-0005-0000-0000-0000231D0000}"/>
    <cellStyle name="Normal 8 2 7 2" xfId="3593" xr:uid="{00000000-0005-0000-0000-0000241D0000}"/>
    <cellStyle name="Normal 8 2 7 2 2" xfId="7815" xr:uid="{00000000-0005-0000-0000-0000251D0000}"/>
    <cellStyle name="Normal 8 2 7 2 2 2" xfId="16265" xr:uid="{4D0EB03A-99A6-41CC-A547-1EBF7733A73A}"/>
    <cellStyle name="Normal 8 2 7 2 2 3" xfId="24712" xr:uid="{6717486A-1226-461E-9976-BFC89E3AC8F9}"/>
    <cellStyle name="Normal 8 2 7 2 2 4" xfId="33159" xr:uid="{DE736C1E-2EA8-4CBE-BD5B-2120ED01095D}"/>
    <cellStyle name="Normal 8 2 7 2 3" xfId="12047" xr:uid="{646DFBF2-1B5C-4F9C-9AA2-A5A071E68C06}"/>
    <cellStyle name="Normal 8 2 7 2 4" xfId="20495" xr:uid="{7854F19C-C88B-41D8-A267-53ADACFE7A80}"/>
    <cellStyle name="Normal 8 2 7 2 5" xfId="28942" xr:uid="{8040761B-CFFF-4F03-909B-9265ED7E1775}"/>
    <cellStyle name="Normal 8 2 7 3" xfId="5670" xr:uid="{00000000-0005-0000-0000-0000261D0000}"/>
    <cellStyle name="Normal 8 2 7 3 2" xfId="14120" xr:uid="{53FB4C51-CD16-41E4-9BE9-4B161EA85D26}"/>
    <cellStyle name="Normal 8 2 7 3 3" xfId="22567" xr:uid="{5CDE45E1-8336-44D6-8ABB-A7A13C2E6C13}"/>
    <cellStyle name="Normal 8 2 7 3 4" xfId="31014" xr:uid="{74DF1231-CFD9-4E8F-A42C-6916A4EDCC86}"/>
    <cellStyle name="Normal 8 2 7 4" xfId="9902" xr:uid="{9BC7E705-CCD2-4055-9E1C-A2C76738C378}"/>
    <cellStyle name="Normal 8 2 7 5" xfId="18350" xr:uid="{88B76A50-033B-4198-B4F3-7BF31F51585E}"/>
    <cellStyle name="Normal 8 2 7 6" xfId="26797" xr:uid="{473489FE-5E9F-40E9-8933-B4FFBBA093B6}"/>
    <cellStyle name="Normal 8 2 8" xfId="1776" xr:uid="{00000000-0005-0000-0000-0000271D0000}"/>
    <cellStyle name="Normal 8 2 8 2" xfId="4006" xr:uid="{00000000-0005-0000-0000-0000281D0000}"/>
    <cellStyle name="Normal 8 2 8 2 2" xfId="8228" xr:uid="{00000000-0005-0000-0000-0000291D0000}"/>
    <cellStyle name="Normal 8 2 8 2 2 2" xfId="16678" xr:uid="{3A5B0085-B488-4455-BA0A-E0F7DCCA7C7A}"/>
    <cellStyle name="Normal 8 2 8 2 2 3" xfId="25125" xr:uid="{231D3EBD-5A94-453F-BE9F-390C45427727}"/>
    <cellStyle name="Normal 8 2 8 2 2 4" xfId="33572" xr:uid="{F4C1793A-9D16-4A95-897A-9F2E6CB994F3}"/>
    <cellStyle name="Normal 8 2 8 2 3" xfId="12460" xr:uid="{8FE3F30F-35E4-477E-9253-62E8ED24849B}"/>
    <cellStyle name="Normal 8 2 8 2 4" xfId="20908" xr:uid="{3460CCB3-CAE2-4CCF-8732-9E3E112CDD2C}"/>
    <cellStyle name="Normal 8 2 8 2 5" xfId="29355" xr:uid="{A1B0A21C-260A-47C3-ACB9-A0486DFD0AFE}"/>
    <cellStyle name="Normal 8 2 8 3" xfId="6083" xr:uid="{00000000-0005-0000-0000-00002A1D0000}"/>
    <cellStyle name="Normal 8 2 8 3 2" xfId="14533" xr:uid="{5F2DFD8A-5474-4E3A-AB9F-9E8182EA6F19}"/>
    <cellStyle name="Normal 8 2 8 3 3" xfId="22980" xr:uid="{22C7FBD6-B84E-4703-8F7F-3C269C8EE0D7}"/>
    <cellStyle name="Normal 8 2 8 3 4" xfId="31427" xr:uid="{001A2220-A592-4737-AF9C-F0E91F573B0A}"/>
    <cellStyle name="Normal 8 2 8 4" xfId="10315" xr:uid="{5326947C-D67E-42A7-9AA5-198614B27034}"/>
    <cellStyle name="Normal 8 2 8 5" xfId="18763" xr:uid="{418E0EC5-20C2-4A91-8A59-FF4C8FF2EDD6}"/>
    <cellStyle name="Normal 8 2 8 6" xfId="27210" xr:uid="{0204C388-C9B8-4DDD-B16F-5CCA8EA75830}"/>
    <cellStyle name="Normal 8 2 9" xfId="2190" xr:uid="{00000000-0005-0000-0000-00002B1D0000}"/>
    <cellStyle name="Normal 8 2 9 2" xfId="4419" xr:uid="{00000000-0005-0000-0000-00002C1D0000}"/>
    <cellStyle name="Normal 8 2 9 2 2" xfId="8641" xr:uid="{00000000-0005-0000-0000-00002D1D0000}"/>
    <cellStyle name="Normal 8 2 9 2 2 2" xfId="17091" xr:uid="{5D06CB72-34B1-4B05-B073-BCA17B1E3089}"/>
    <cellStyle name="Normal 8 2 9 2 2 3" xfId="25538" xr:uid="{8B38E2F5-AFB4-434E-8816-AF62F86350D5}"/>
    <cellStyle name="Normal 8 2 9 2 2 4" xfId="33985" xr:uid="{701939BB-FF90-4EEF-8664-A09D4071F01B}"/>
    <cellStyle name="Normal 8 2 9 2 3" xfId="12873" xr:uid="{44C51641-2204-4BEB-B366-BA0927290A9B}"/>
    <cellStyle name="Normal 8 2 9 2 4" xfId="21321" xr:uid="{7CD961AF-2F3C-4CAE-AA3B-BD0CFDD62325}"/>
    <cellStyle name="Normal 8 2 9 2 5" xfId="29768" xr:uid="{5F1313EB-BFA2-44EF-A60F-F0FC525DEE83}"/>
    <cellStyle name="Normal 8 2 9 3" xfId="6496" xr:uid="{00000000-0005-0000-0000-00002E1D0000}"/>
    <cellStyle name="Normal 8 2 9 3 2" xfId="14946" xr:uid="{B65618E7-0759-4EB9-9076-D9C86EFB59AD}"/>
    <cellStyle name="Normal 8 2 9 3 3" xfId="23393" xr:uid="{D524533E-5A21-4E54-BCB8-6D89423E6646}"/>
    <cellStyle name="Normal 8 2 9 3 4" xfId="31840" xr:uid="{E33520FF-03BF-4821-8E07-942466DE6E88}"/>
    <cellStyle name="Normal 8 2 9 4" xfId="10728" xr:uid="{9BF803C6-92DA-46DD-B081-255170B57CD3}"/>
    <cellStyle name="Normal 8 2 9 5" xfId="19176" xr:uid="{66E71340-3A8B-4431-9323-64BDA37F91D8}"/>
    <cellStyle name="Normal 8 2 9 6" xfId="27623" xr:uid="{07F9BEDB-2E0C-428A-B889-00EA9D8F1CF3}"/>
    <cellStyle name="Normal 8 3" xfId="495" xr:uid="{00000000-0005-0000-0000-00002F1D0000}"/>
    <cellStyle name="Normal 8 3 10" xfId="4860" xr:uid="{00000000-0005-0000-0000-0000301D0000}"/>
    <cellStyle name="Normal 8 3 10 2" xfId="13310" xr:uid="{DA7B3F84-F64F-4398-88CF-5A9AFC4FA373}"/>
    <cellStyle name="Normal 8 3 10 3" xfId="21757" xr:uid="{A9729D47-22B9-45F6-9D56-464981360813}"/>
    <cellStyle name="Normal 8 3 10 4" xfId="30204" xr:uid="{4C1471EC-E6FC-4E0F-ABC7-DAEA84737600}"/>
    <cellStyle name="Normal 8 3 11" xfId="9092" xr:uid="{E8A9E481-4C00-4D42-A923-31CC65A8716E}"/>
    <cellStyle name="Normal 8 3 12" xfId="17540" xr:uid="{60FCF9A0-3606-4A87-8614-83D73FAF8552}"/>
    <cellStyle name="Normal 8 3 13" xfId="25987" xr:uid="{01D67C55-92A3-4192-B77F-D157BAB403E6}"/>
    <cellStyle name="Normal 8 3 2" xfId="496" xr:uid="{00000000-0005-0000-0000-0000311D0000}"/>
    <cellStyle name="Normal 8 3 2 10" xfId="9093" xr:uid="{753C9059-C93C-4F51-943F-B610DE5BCCB5}"/>
    <cellStyle name="Normal 8 3 2 11" xfId="17541" xr:uid="{9BDFD5E7-84B7-4EAA-A667-AF8318ED520B}"/>
    <cellStyle name="Normal 8 3 2 12" xfId="25988" xr:uid="{6C044CC8-0FF4-4AFC-9DA6-2E454C67AF37}"/>
    <cellStyle name="Normal 8 3 2 2" xfId="497" xr:uid="{00000000-0005-0000-0000-0000321D0000}"/>
    <cellStyle name="Normal 8 3 2 2 10" xfId="17542" xr:uid="{E733CCA6-4CF3-441A-B819-6353E1064D8E}"/>
    <cellStyle name="Normal 8 3 2 2 11" xfId="25989" xr:uid="{0E418EC4-7090-4D90-B715-4F17883975F3}"/>
    <cellStyle name="Normal 8 3 2 2 2" xfId="498" xr:uid="{00000000-0005-0000-0000-0000331D0000}"/>
    <cellStyle name="Normal 8 3 2 2 2 10" xfId="25990" xr:uid="{69494799-4119-4495-951F-2C5BF4B47F5F}"/>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A46C4187-7907-4C47-86FA-D1E61F3CA4B2}"/>
    <cellStyle name="Normal 8 3 2 2 2 2 2 2 3" xfId="24318" xr:uid="{67EDA34A-E80A-4C56-B264-ACACEF3ADE40}"/>
    <cellStyle name="Normal 8 3 2 2 2 2 2 2 4" xfId="32765" xr:uid="{8D412429-17B6-4946-840E-DA451293076B}"/>
    <cellStyle name="Normal 8 3 2 2 2 2 2 3" xfId="11653" xr:uid="{D6F5F996-B6BD-4AC3-8877-6BA72A43A968}"/>
    <cellStyle name="Normal 8 3 2 2 2 2 2 4" xfId="20101" xr:uid="{842E45E7-A6F7-495E-8A69-36142C3204AC}"/>
    <cellStyle name="Normal 8 3 2 2 2 2 2 5" xfId="28548" xr:uid="{8F5BE5C1-1EFF-4B69-9186-3B3D236B851C}"/>
    <cellStyle name="Normal 8 3 2 2 2 2 3" xfId="5276" xr:uid="{00000000-0005-0000-0000-0000371D0000}"/>
    <cellStyle name="Normal 8 3 2 2 2 2 3 2" xfId="13726" xr:uid="{5C940C23-E2FC-40E5-B679-ED2AE41B7E2E}"/>
    <cellStyle name="Normal 8 3 2 2 2 2 3 3" xfId="22173" xr:uid="{7A1EE62C-8FEE-4EDA-874E-32C647807454}"/>
    <cellStyle name="Normal 8 3 2 2 2 2 3 4" xfId="30620" xr:uid="{89B9482C-EB65-4A71-8398-9601D4E7CE62}"/>
    <cellStyle name="Normal 8 3 2 2 2 2 4" xfId="9508" xr:uid="{0D2F90C1-CFA0-4C90-AD87-5B2093DEDB92}"/>
    <cellStyle name="Normal 8 3 2 2 2 2 5" xfId="17956" xr:uid="{B3CC296F-4410-44EC-AAF7-381F5C62F0D1}"/>
    <cellStyle name="Normal 8 3 2 2 2 2 6" xfId="26403" xr:uid="{76C4F2B9-BEE1-4D9B-BAA6-4529461E11ED}"/>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62CDA5F2-D9D1-41CB-B79E-790161B9E978}"/>
    <cellStyle name="Normal 8 3 2 2 2 3 2 2 3" xfId="24731" xr:uid="{BD536912-CB54-4FF7-A0EE-D4CF5C2191AA}"/>
    <cellStyle name="Normal 8 3 2 2 2 3 2 2 4" xfId="33178" xr:uid="{AF68ED10-8CCC-4983-BB9E-657F156940E4}"/>
    <cellStyle name="Normal 8 3 2 2 2 3 2 3" xfId="12066" xr:uid="{79F72A48-D720-4DC9-A8E1-F90D0095AFCA}"/>
    <cellStyle name="Normal 8 3 2 2 2 3 2 4" xfId="20514" xr:uid="{334C25F5-89A0-4FA3-AFC5-846A1522227B}"/>
    <cellStyle name="Normal 8 3 2 2 2 3 2 5" xfId="28961" xr:uid="{7A3E443D-8D56-4B60-9A5E-644B45A8A634}"/>
    <cellStyle name="Normal 8 3 2 2 2 3 3" xfId="5689" xr:uid="{00000000-0005-0000-0000-00003B1D0000}"/>
    <cellStyle name="Normal 8 3 2 2 2 3 3 2" xfId="14139" xr:uid="{C754AB4B-7DF8-4056-A6F5-C78F5E9D814C}"/>
    <cellStyle name="Normal 8 3 2 2 2 3 3 3" xfId="22586" xr:uid="{4DD9B419-2B3A-4DEB-8DF7-1D18C1EE0F21}"/>
    <cellStyle name="Normal 8 3 2 2 2 3 3 4" xfId="31033" xr:uid="{7FB12F19-A2DA-4A4D-8FF0-E3CF416365AD}"/>
    <cellStyle name="Normal 8 3 2 2 2 3 4" xfId="9921" xr:uid="{D6F69C6F-6727-464D-B785-90B72A9A1ED0}"/>
    <cellStyle name="Normal 8 3 2 2 2 3 5" xfId="18369" xr:uid="{4CE3B245-D7F8-4FC8-8A49-08F9B8FAA76C}"/>
    <cellStyle name="Normal 8 3 2 2 2 3 6" xfId="26816" xr:uid="{2C484B40-2FE6-408C-8CF6-FE274CC20519}"/>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2D599461-DF86-4C63-9A55-D162E86AE95D}"/>
    <cellStyle name="Normal 8 3 2 2 2 4 2 2 3" xfId="25144" xr:uid="{3AC36ECD-A8E4-4863-9483-1A6FB5D8867B}"/>
    <cellStyle name="Normal 8 3 2 2 2 4 2 2 4" xfId="33591" xr:uid="{C306CBCE-7D86-4126-B07B-6F43C81D4A9F}"/>
    <cellStyle name="Normal 8 3 2 2 2 4 2 3" xfId="12479" xr:uid="{397C4815-13B5-4675-AE25-964AB14EBA81}"/>
    <cellStyle name="Normal 8 3 2 2 2 4 2 4" xfId="20927" xr:uid="{E7E55641-17B1-4DC7-8C7F-B06B35861B95}"/>
    <cellStyle name="Normal 8 3 2 2 2 4 2 5" xfId="29374" xr:uid="{32CEC451-73FA-4A47-9FEA-5FBB8A2FBD38}"/>
    <cellStyle name="Normal 8 3 2 2 2 4 3" xfId="6102" xr:uid="{00000000-0005-0000-0000-00003F1D0000}"/>
    <cellStyle name="Normal 8 3 2 2 2 4 3 2" xfId="14552" xr:uid="{139628BA-E37E-4977-8AD8-84DD982D154F}"/>
    <cellStyle name="Normal 8 3 2 2 2 4 3 3" xfId="22999" xr:uid="{CB56535F-428E-495A-B903-82AD9FADF4F9}"/>
    <cellStyle name="Normal 8 3 2 2 2 4 3 4" xfId="31446" xr:uid="{62679E1B-972D-4212-B5C4-82108D7B33C4}"/>
    <cellStyle name="Normal 8 3 2 2 2 4 4" xfId="10334" xr:uid="{12798AA1-C207-4FDD-A27D-204CC0DA04A7}"/>
    <cellStyle name="Normal 8 3 2 2 2 4 5" xfId="18782" xr:uid="{D47E62BB-8086-489A-8630-B5B8D29E00C6}"/>
    <cellStyle name="Normal 8 3 2 2 2 4 6" xfId="27229" xr:uid="{6EC1F20F-FCD0-4041-A8B9-362D08F9A86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5344BB06-31B6-4119-A60B-E63A9B19956E}"/>
    <cellStyle name="Normal 8 3 2 2 2 5 2 2 3" xfId="25557" xr:uid="{F1F19634-F4E7-46AF-966C-3BC49E93B36D}"/>
    <cellStyle name="Normal 8 3 2 2 2 5 2 2 4" xfId="34004" xr:uid="{20803550-C99F-4677-8AAB-8B6A9EF7F98E}"/>
    <cellStyle name="Normal 8 3 2 2 2 5 2 3" xfId="12892" xr:uid="{AC7C4751-5F4B-4AF4-AD6E-F74E1617A3B1}"/>
    <cellStyle name="Normal 8 3 2 2 2 5 2 4" xfId="21340" xr:uid="{18393E16-13A0-422D-AE96-86CB2C2A6BC0}"/>
    <cellStyle name="Normal 8 3 2 2 2 5 2 5" xfId="29787" xr:uid="{58D49BDC-F9C7-44DD-B349-91450358E71B}"/>
    <cellStyle name="Normal 8 3 2 2 2 5 3" xfId="6515" xr:uid="{00000000-0005-0000-0000-0000431D0000}"/>
    <cellStyle name="Normal 8 3 2 2 2 5 3 2" xfId="14965" xr:uid="{845E383C-1A88-42E6-AD81-F8EE8A679C05}"/>
    <cellStyle name="Normal 8 3 2 2 2 5 3 3" xfId="23412" xr:uid="{F8005478-2B73-44DC-B881-193EADAAEADD}"/>
    <cellStyle name="Normal 8 3 2 2 2 5 3 4" xfId="31859" xr:uid="{56DD8069-F42B-4DDF-B609-C69BC48B4653}"/>
    <cellStyle name="Normal 8 3 2 2 2 5 4" xfId="10747" xr:uid="{62EBA16E-86FE-4529-ABCA-DC93913103B6}"/>
    <cellStyle name="Normal 8 3 2 2 2 5 5" xfId="19195" xr:uid="{D1E52374-56E1-4CCF-9D35-C67A61F1BEA9}"/>
    <cellStyle name="Normal 8 3 2 2 2 5 6" xfId="27642" xr:uid="{C864EAD3-B178-4BD2-8615-05E31A4EBEFC}"/>
    <cellStyle name="Normal 8 3 2 2 2 6" xfId="2645" xr:uid="{00000000-0005-0000-0000-0000441D0000}"/>
    <cellStyle name="Normal 8 3 2 2 2 6 2" xfId="6928" xr:uid="{00000000-0005-0000-0000-0000451D0000}"/>
    <cellStyle name="Normal 8 3 2 2 2 6 2 2" xfId="15378" xr:uid="{60E80CC2-5E15-4C9D-A5B4-C42C65DD6C4C}"/>
    <cellStyle name="Normal 8 3 2 2 2 6 2 3" xfId="23825" xr:uid="{C840C39F-ED44-4CE7-8363-1460539D0620}"/>
    <cellStyle name="Normal 8 3 2 2 2 6 2 4" xfId="32272" xr:uid="{714AE99A-13E4-42E6-897A-ADD9ACE38D8D}"/>
    <cellStyle name="Normal 8 3 2 2 2 6 3" xfId="11160" xr:uid="{8EA9D2DB-FDFC-4DDF-9EC6-8D9C7FB762D7}"/>
    <cellStyle name="Normal 8 3 2 2 2 6 4" xfId="19608" xr:uid="{6B436108-9EF6-47AF-9420-B056862A7E45}"/>
    <cellStyle name="Normal 8 3 2 2 2 6 5" xfId="28055" xr:uid="{599918B2-5B28-4479-8155-7BDC302FB9D3}"/>
    <cellStyle name="Normal 8 3 2 2 2 7" xfId="4863" xr:uid="{00000000-0005-0000-0000-0000461D0000}"/>
    <cellStyle name="Normal 8 3 2 2 2 7 2" xfId="13313" xr:uid="{BBD01F3F-744F-4FFE-A3C5-F37238E49636}"/>
    <cellStyle name="Normal 8 3 2 2 2 7 3" xfId="21760" xr:uid="{957DD2C3-A208-4331-8FCD-94D542A85134}"/>
    <cellStyle name="Normal 8 3 2 2 2 7 4" xfId="30207" xr:uid="{1FAC172F-037F-4132-BD3D-BECD543EEB39}"/>
    <cellStyle name="Normal 8 3 2 2 2 8" xfId="9095" xr:uid="{3F207847-73DD-403D-AA75-630813DE1005}"/>
    <cellStyle name="Normal 8 3 2 2 2 9" xfId="17543" xr:uid="{38D400BE-FF0A-4E15-A738-3DECD8C26D73}"/>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5B7F9C8E-E3EC-4D63-AEAE-F4CC28D3C49D}"/>
    <cellStyle name="Normal 8 3 2 2 3 2 2 3" xfId="24317" xr:uid="{99433570-4E5C-4147-A8A3-BE88F3D97816}"/>
    <cellStyle name="Normal 8 3 2 2 3 2 2 4" xfId="32764" xr:uid="{28C1A2DE-B201-4EC2-BA1F-45447AAB979E}"/>
    <cellStyle name="Normal 8 3 2 2 3 2 3" xfId="11652" xr:uid="{6DFFE178-6E11-44DC-BAE7-5FC605B2EC19}"/>
    <cellStyle name="Normal 8 3 2 2 3 2 4" xfId="20100" xr:uid="{3FE993C1-B188-4A01-8831-A563ED7EDCBF}"/>
    <cellStyle name="Normal 8 3 2 2 3 2 5" xfId="28547" xr:uid="{66F09CE1-0C83-4D6D-B0C8-C5AB83F8EB3D}"/>
    <cellStyle name="Normal 8 3 2 2 3 3" xfId="5275" xr:uid="{00000000-0005-0000-0000-00004A1D0000}"/>
    <cellStyle name="Normal 8 3 2 2 3 3 2" xfId="13725" xr:uid="{4CCEADD5-EB29-412F-A7F5-CAC8CDE24EC2}"/>
    <cellStyle name="Normal 8 3 2 2 3 3 3" xfId="22172" xr:uid="{DA74A546-EA2E-4AB1-AFB9-49D4F14D1ACE}"/>
    <cellStyle name="Normal 8 3 2 2 3 3 4" xfId="30619" xr:uid="{CB099C3E-A017-4FDC-8959-F01735DAFF17}"/>
    <cellStyle name="Normal 8 3 2 2 3 4" xfId="9507" xr:uid="{28EC2EE5-C363-4D4B-83CB-DCBD8476AC42}"/>
    <cellStyle name="Normal 8 3 2 2 3 5" xfId="17955" xr:uid="{F416B625-CDEE-45E3-AE07-CE3C4B91C31B}"/>
    <cellStyle name="Normal 8 3 2 2 3 6" xfId="26402" xr:uid="{DF1FACA9-44EF-431F-B6F3-A295CA1CE579}"/>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911A8FB4-9899-4CBA-AC64-5DBD571E50BD}"/>
    <cellStyle name="Normal 8 3 2 2 4 2 2 3" xfId="24730" xr:uid="{61CAFB75-BD14-45B9-B89C-3C61C94582E5}"/>
    <cellStyle name="Normal 8 3 2 2 4 2 2 4" xfId="33177" xr:uid="{7376303F-C7FA-4B38-BA17-D2C339778CAB}"/>
    <cellStyle name="Normal 8 3 2 2 4 2 3" xfId="12065" xr:uid="{A6C9AE41-CDA6-48FA-8641-3F590719BAAC}"/>
    <cellStyle name="Normal 8 3 2 2 4 2 4" xfId="20513" xr:uid="{B9786F4E-407C-4EA0-BCBD-1A878BF326FF}"/>
    <cellStyle name="Normal 8 3 2 2 4 2 5" xfId="28960" xr:uid="{1E3E41AC-3C22-4709-90F9-A3D57A0E38CA}"/>
    <cellStyle name="Normal 8 3 2 2 4 3" xfId="5688" xr:uid="{00000000-0005-0000-0000-00004E1D0000}"/>
    <cellStyle name="Normal 8 3 2 2 4 3 2" xfId="14138" xr:uid="{F0E3929B-DA4E-4184-8B55-635FCA3C854F}"/>
    <cellStyle name="Normal 8 3 2 2 4 3 3" xfId="22585" xr:uid="{3DB7C840-81D0-4449-B8F9-DC94E5A6F2F9}"/>
    <cellStyle name="Normal 8 3 2 2 4 3 4" xfId="31032" xr:uid="{868EE88C-071F-4720-BA96-F58EE91541FF}"/>
    <cellStyle name="Normal 8 3 2 2 4 4" xfId="9920" xr:uid="{EAD8FC38-5AAC-4E82-91F8-99D413B320D1}"/>
    <cellStyle name="Normal 8 3 2 2 4 5" xfId="18368" xr:uid="{47758C94-97C9-49D3-BD0B-34FABC70B7F8}"/>
    <cellStyle name="Normal 8 3 2 2 4 6" xfId="26815" xr:uid="{6C18A9E6-F08D-4D57-A19B-E18A738AD818}"/>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CF4EFCF9-69F5-4A4C-978C-FAAF32897305}"/>
    <cellStyle name="Normal 8 3 2 2 5 2 2 3" xfId="25143" xr:uid="{024762E1-A979-4613-9B13-942FE77421DB}"/>
    <cellStyle name="Normal 8 3 2 2 5 2 2 4" xfId="33590" xr:uid="{EA42A85C-289F-4234-8F91-E4CF34E1C74C}"/>
    <cellStyle name="Normal 8 3 2 2 5 2 3" xfId="12478" xr:uid="{AE9C79E8-96AF-4A26-BFEB-D668B573B84B}"/>
    <cellStyle name="Normal 8 3 2 2 5 2 4" xfId="20926" xr:uid="{A818846A-12EC-44D6-8E42-EFD67E8F2E13}"/>
    <cellStyle name="Normal 8 3 2 2 5 2 5" xfId="29373" xr:uid="{72AEE81F-9B4B-403B-A9C3-9CD49AB4143E}"/>
    <cellStyle name="Normal 8 3 2 2 5 3" xfId="6101" xr:uid="{00000000-0005-0000-0000-0000521D0000}"/>
    <cellStyle name="Normal 8 3 2 2 5 3 2" xfId="14551" xr:uid="{67A66256-D97D-4907-9FEF-AFA8CE9F13C6}"/>
    <cellStyle name="Normal 8 3 2 2 5 3 3" xfId="22998" xr:uid="{1DB536E1-AA37-4D13-9731-9A33FC9A42DB}"/>
    <cellStyle name="Normal 8 3 2 2 5 3 4" xfId="31445" xr:uid="{1B7D38F4-9B65-412A-B9ED-4AE307637376}"/>
    <cellStyle name="Normal 8 3 2 2 5 4" xfId="10333" xr:uid="{44198D8A-DB1A-4FE9-B6F1-6EA17A0775E9}"/>
    <cellStyle name="Normal 8 3 2 2 5 5" xfId="18781" xr:uid="{3BEC9C3E-F2A4-4E9D-BEB4-3377D4640743}"/>
    <cellStyle name="Normal 8 3 2 2 5 6" xfId="27228" xr:uid="{2FFA328E-0338-424F-90C8-FE1A68BE2D7A}"/>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5596BF15-0231-426A-BE23-A929757F0C1F}"/>
    <cellStyle name="Normal 8 3 2 2 6 2 2 3" xfId="25556" xr:uid="{F1F4E02B-D7AD-4BD3-B7CA-B766DC34D7A1}"/>
    <cellStyle name="Normal 8 3 2 2 6 2 2 4" xfId="34003" xr:uid="{A1779AAA-BDF0-4342-9CBA-55382D18B3A7}"/>
    <cellStyle name="Normal 8 3 2 2 6 2 3" xfId="12891" xr:uid="{771A03E4-0ADE-48CE-96F7-C7A80CE1CF3D}"/>
    <cellStyle name="Normal 8 3 2 2 6 2 4" xfId="21339" xr:uid="{1CD86ECC-3BCE-447C-884B-07D2C0F3441E}"/>
    <cellStyle name="Normal 8 3 2 2 6 2 5" xfId="29786" xr:uid="{2814F203-69BB-4B1B-9A42-C656D2FDDE95}"/>
    <cellStyle name="Normal 8 3 2 2 6 3" xfId="6514" xr:uid="{00000000-0005-0000-0000-0000561D0000}"/>
    <cellStyle name="Normal 8 3 2 2 6 3 2" xfId="14964" xr:uid="{13AC446B-1D51-46AC-9A82-B33E43482A9B}"/>
    <cellStyle name="Normal 8 3 2 2 6 3 3" xfId="23411" xr:uid="{1D6F68CA-DB2C-4881-AC20-C2CD1EFADA38}"/>
    <cellStyle name="Normal 8 3 2 2 6 3 4" xfId="31858" xr:uid="{A3E55F94-17BB-42AA-9A05-C94343FCD233}"/>
    <cellStyle name="Normal 8 3 2 2 6 4" xfId="10746" xr:uid="{834EF35A-9320-4693-A690-D8F445767E3E}"/>
    <cellStyle name="Normal 8 3 2 2 6 5" xfId="19194" xr:uid="{018199BF-F090-4AA5-B1AA-8A8317CCFF95}"/>
    <cellStyle name="Normal 8 3 2 2 6 6" xfId="27641" xr:uid="{C057B58F-BCAA-4543-8B99-FBCBC6BB2826}"/>
    <cellStyle name="Normal 8 3 2 2 7" xfId="2644" xr:uid="{00000000-0005-0000-0000-0000571D0000}"/>
    <cellStyle name="Normal 8 3 2 2 7 2" xfId="6927" xr:uid="{00000000-0005-0000-0000-0000581D0000}"/>
    <cellStyle name="Normal 8 3 2 2 7 2 2" xfId="15377" xr:uid="{4FCB7999-FA1C-45E9-89FA-3D39FB73E6C0}"/>
    <cellStyle name="Normal 8 3 2 2 7 2 3" xfId="23824" xr:uid="{E2756B2D-FD5A-4F3E-88DC-68CC7F08250B}"/>
    <cellStyle name="Normal 8 3 2 2 7 2 4" xfId="32271" xr:uid="{D10DF02E-3C3D-43CA-AC3E-11DB0C81F9B2}"/>
    <cellStyle name="Normal 8 3 2 2 7 3" xfId="11159" xr:uid="{B5227908-F80C-4688-950A-30ED75E9BFA8}"/>
    <cellStyle name="Normal 8 3 2 2 7 4" xfId="19607" xr:uid="{FB0A59DF-AE9C-43C5-BA1D-56A9BDB41EB6}"/>
    <cellStyle name="Normal 8 3 2 2 7 5" xfId="28054" xr:uid="{AC0EBAC3-1AC1-4FB4-A4EA-F9E418A7B8F8}"/>
    <cellStyle name="Normal 8 3 2 2 8" xfId="4862" xr:uid="{00000000-0005-0000-0000-0000591D0000}"/>
    <cellStyle name="Normal 8 3 2 2 8 2" xfId="13312" xr:uid="{74149072-C7F9-486F-97E6-AA0D2258EE66}"/>
    <cellStyle name="Normal 8 3 2 2 8 3" xfId="21759" xr:uid="{366F493E-B9A5-44BF-B3DD-5B094B50DA7F}"/>
    <cellStyle name="Normal 8 3 2 2 8 4" xfId="30206" xr:uid="{AA2FED75-1921-48AC-AD69-694720B95B84}"/>
    <cellStyle name="Normal 8 3 2 2 9" xfId="9094" xr:uid="{C3AD7C76-0508-4F84-A08B-CBCCB7B5E704}"/>
    <cellStyle name="Normal 8 3 2 3" xfId="499" xr:uid="{00000000-0005-0000-0000-00005A1D0000}"/>
    <cellStyle name="Normal 8 3 2 3 10" xfId="25991" xr:uid="{18E3C793-E902-4261-996B-3C8751776A11}"/>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AB19C5F9-2E43-445D-A83F-5851F8F49DB9}"/>
    <cellStyle name="Normal 8 3 2 3 2 2 2 3" xfId="24319" xr:uid="{CCEC76B1-8DFB-4CDD-8820-1D3C580EDBC2}"/>
    <cellStyle name="Normal 8 3 2 3 2 2 2 4" xfId="32766" xr:uid="{B70F762A-6A00-4E40-98B6-9245A5D0573E}"/>
    <cellStyle name="Normal 8 3 2 3 2 2 3" xfId="11654" xr:uid="{C3FF34E0-CB32-4E5D-BAB2-D354C9DC89C4}"/>
    <cellStyle name="Normal 8 3 2 3 2 2 4" xfId="20102" xr:uid="{54472BC5-2877-44AF-A426-3178B80D7DF8}"/>
    <cellStyle name="Normal 8 3 2 3 2 2 5" xfId="28549" xr:uid="{5C488B14-5E42-40EC-96C8-16FC9286809D}"/>
    <cellStyle name="Normal 8 3 2 3 2 3" xfId="5277" xr:uid="{00000000-0005-0000-0000-00005E1D0000}"/>
    <cellStyle name="Normal 8 3 2 3 2 3 2" xfId="13727" xr:uid="{4C8A171F-4477-486F-A9FF-F76C8E82004A}"/>
    <cellStyle name="Normal 8 3 2 3 2 3 3" xfId="22174" xr:uid="{912F173C-806C-405C-99B0-29CF2B3571E3}"/>
    <cellStyle name="Normal 8 3 2 3 2 3 4" xfId="30621" xr:uid="{2D34538D-0393-4C73-B4F4-DB39FB13BDB6}"/>
    <cellStyle name="Normal 8 3 2 3 2 4" xfId="9509" xr:uid="{BC390B2C-9161-456F-B734-F4BF3F04B087}"/>
    <cellStyle name="Normal 8 3 2 3 2 5" xfId="17957" xr:uid="{8BB479AA-2903-46E4-89B7-40AF5B47708E}"/>
    <cellStyle name="Normal 8 3 2 3 2 6" xfId="26404" xr:uid="{0CA7ED41-F201-42F0-9579-4967775A0A51}"/>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B7264160-2774-4B5D-8931-AC5DD7DB01E6}"/>
    <cellStyle name="Normal 8 3 2 3 3 2 2 3" xfId="24732" xr:uid="{9D773719-847C-472A-93D2-30001C48DB9F}"/>
    <cellStyle name="Normal 8 3 2 3 3 2 2 4" xfId="33179" xr:uid="{62020756-97D8-462B-AE3B-44BF2152AB8F}"/>
    <cellStyle name="Normal 8 3 2 3 3 2 3" xfId="12067" xr:uid="{55188330-AF4A-48D1-9CE4-28D88610F499}"/>
    <cellStyle name="Normal 8 3 2 3 3 2 4" xfId="20515" xr:uid="{CAC6F54F-F3F1-4892-A5E9-F78C0651B4D0}"/>
    <cellStyle name="Normal 8 3 2 3 3 2 5" xfId="28962" xr:uid="{E615820C-F7C4-48AA-BFF0-F36A072E9D35}"/>
    <cellStyle name="Normal 8 3 2 3 3 3" xfId="5690" xr:uid="{00000000-0005-0000-0000-0000621D0000}"/>
    <cellStyle name="Normal 8 3 2 3 3 3 2" xfId="14140" xr:uid="{C60353C9-F0EF-460D-8D57-C67044785278}"/>
    <cellStyle name="Normal 8 3 2 3 3 3 3" xfId="22587" xr:uid="{08FE9697-0810-4996-8456-FACE149D0F61}"/>
    <cellStyle name="Normal 8 3 2 3 3 3 4" xfId="31034" xr:uid="{3D7FDF72-0D98-44C4-9EC0-BB7C017D3241}"/>
    <cellStyle name="Normal 8 3 2 3 3 4" xfId="9922" xr:uid="{5D4195CA-6CC7-4FE5-BB4B-AB5B9FB611AF}"/>
    <cellStyle name="Normal 8 3 2 3 3 5" xfId="18370" xr:uid="{1D4B50B0-B7AE-4F92-AACD-9E3CB7A8CBBF}"/>
    <cellStyle name="Normal 8 3 2 3 3 6" xfId="26817" xr:uid="{F038ED42-7669-4454-8AF9-16F459EFBEF1}"/>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16D6E7B2-F3B1-4596-967A-F06348AA265F}"/>
    <cellStyle name="Normal 8 3 2 3 4 2 2 3" xfId="25145" xr:uid="{124739A6-5F27-40C0-A124-383CD433B0BD}"/>
    <cellStyle name="Normal 8 3 2 3 4 2 2 4" xfId="33592" xr:uid="{E4CFC44F-D349-418A-9502-5D2637F1909E}"/>
    <cellStyle name="Normal 8 3 2 3 4 2 3" xfId="12480" xr:uid="{4DB5D6B1-941C-4BED-8F0E-D34EB65B8447}"/>
    <cellStyle name="Normal 8 3 2 3 4 2 4" xfId="20928" xr:uid="{7C38D353-972C-4431-843E-9728C0F66A03}"/>
    <cellStyle name="Normal 8 3 2 3 4 2 5" xfId="29375" xr:uid="{1336CBC3-AAB9-4C6D-BB27-996AE905D256}"/>
    <cellStyle name="Normal 8 3 2 3 4 3" xfId="6103" xr:uid="{00000000-0005-0000-0000-0000661D0000}"/>
    <cellStyle name="Normal 8 3 2 3 4 3 2" xfId="14553" xr:uid="{72B70FDE-74A1-41B9-975D-2698823E9A90}"/>
    <cellStyle name="Normal 8 3 2 3 4 3 3" xfId="23000" xr:uid="{86BAA724-99A7-4B48-A8AB-5896B69240AA}"/>
    <cellStyle name="Normal 8 3 2 3 4 3 4" xfId="31447" xr:uid="{25526033-B086-464D-ACCA-A551CD02CDEE}"/>
    <cellStyle name="Normal 8 3 2 3 4 4" xfId="10335" xr:uid="{8B45EA25-6F49-4EC2-8472-1A76124D9F7D}"/>
    <cellStyle name="Normal 8 3 2 3 4 5" xfId="18783" xr:uid="{624CDF47-5791-448F-AAEF-10ABDE043EDB}"/>
    <cellStyle name="Normal 8 3 2 3 4 6" xfId="27230" xr:uid="{2A227DC4-283B-4CE8-AA23-AF5999B976F2}"/>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6EDFFAC8-73CD-4359-9158-79AAC792F307}"/>
    <cellStyle name="Normal 8 3 2 3 5 2 2 3" xfId="25558" xr:uid="{EE0E9359-95AB-4FD9-976F-34F14C05A399}"/>
    <cellStyle name="Normal 8 3 2 3 5 2 2 4" xfId="34005" xr:uid="{FF0E60A5-7D7E-46EB-B4C5-DCFC79737B6C}"/>
    <cellStyle name="Normal 8 3 2 3 5 2 3" xfId="12893" xr:uid="{8A37D797-75BF-400B-86CA-03A81EFEEDFB}"/>
    <cellStyle name="Normal 8 3 2 3 5 2 4" xfId="21341" xr:uid="{5D4E3C8D-312E-4558-8AB0-67898BDC6964}"/>
    <cellStyle name="Normal 8 3 2 3 5 2 5" xfId="29788" xr:uid="{418B3EE2-AED4-4BF4-A912-3C7B7D5A8818}"/>
    <cellStyle name="Normal 8 3 2 3 5 3" xfId="6516" xr:uid="{00000000-0005-0000-0000-00006A1D0000}"/>
    <cellStyle name="Normal 8 3 2 3 5 3 2" xfId="14966" xr:uid="{B45026F3-B3DF-4BA0-A30F-4231194BF719}"/>
    <cellStyle name="Normal 8 3 2 3 5 3 3" xfId="23413" xr:uid="{8C8802F0-AB65-4B05-8418-FEF851C2A078}"/>
    <cellStyle name="Normal 8 3 2 3 5 3 4" xfId="31860" xr:uid="{69E758FD-28EE-4DA4-BF25-A3EDF59839F3}"/>
    <cellStyle name="Normal 8 3 2 3 5 4" xfId="10748" xr:uid="{98D47808-0948-40FD-A014-7DA4B3638DBA}"/>
    <cellStyle name="Normal 8 3 2 3 5 5" xfId="19196" xr:uid="{73D8988D-56C1-4D38-9E3D-BFA6D727681F}"/>
    <cellStyle name="Normal 8 3 2 3 5 6" xfId="27643" xr:uid="{EFBA82D5-DB8A-4AA1-BCFA-2435E5FBA47F}"/>
    <cellStyle name="Normal 8 3 2 3 6" xfId="2646" xr:uid="{00000000-0005-0000-0000-00006B1D0000}"/>
    <cellStyle name="Normal 8 3 2 3 6 2" xfId="6929" xr:uid="{00000000-0005-0000-0000-00006C1D0000}"/>
    <cellStyle name="Normal 8 3 2 3 6 2 2" xfId="15379" xr:uid="{8FF2C3B4-D003-433E-8CC2-D3C2E7205C8A}"/>
    <cellStyle name="Normal 8 3 2 3 6 2 3" xfId="23826" xr:uid="{18AF8E3A-F08F-4032-AE1B-79C3D8E37856}"/>
    <cellStyle name="Normal 8 3 2 3 6 2 4" xfId="32273" xr:uid="{B75A019B-2332-4ED7-8F90-39F16D60B205}"/>
    <cellStyle name="Normal 8 3 2 3 6 3" xfId="11161" xr:uid="{27B1C67E-CC1C-46A3-8333-A780CF3E3D3D}"/>
    <cellStyle name="Normal 8 3 2 3 6 4" xfId="19609" xr:uid="{53F6D00E-E493-40E3-A189-21061949ABF0}"/>
    <cellStyle name="Normal 8 3 2 3 6 5" xfId="28056" xr:uid="{A8648406-F068-4969-A905-75C882A7C98D}"/>
    <cellStyle name="Normal 8 3 2 3 7" xfId="4864" xr:uid="{00000000-0005-0000-0000-00006D1D0000}"/>
    <cellStyle name="Normal 8 3 2 3 7 2" xfId="13314" xr:uid="{06CC1DA5-BAED-4F47-9267-3E44F82FB69A}"/>
    <cellStyle name="Normal 8 3 2 3 7 3" xfId="21761" xr:uid="{8B12DD69-A3B9-4E54-8807-44B73A75AA8B}"/>
    <cellStyle name="Normal 8 3 2 3 7 4" xfId="30208" xr:uid="{375E53D8-23D4-413C-B325-EA4CFC52F539}"/>
    <cellStyle name="Normal 8 3 2 3 8" xfId="9096" xr:uid="{E7F9CDD7-FD98-4BCA-AE53-FAC818C15666}"/>
    <cellStyle name="Normal 8 3 2 3 9" xfId="17544" xr:uid="{7DACCB7E-C049-4694-A330-6C13DCDDDDCD}"/>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6411F54E-14FB-42B6-BFC3-EBEA5153A47C}"/>
    <cellStyle name="Normal 8 3 2 4 2 2 3" xfId="24316" xr:uid="{9CB81850-2B35-4477-AF89-73D3F5431699}"/>
    <cellStyle name="Normal 8 3 2 4 2 2 4" xfId="32763" xr:uid="{A19A7E26-5867-4260-ABBE-8031AC15104C}"/>
    <cellStyle name="Normal 8 3 2 4 2 3" xfId="11651" xr:uid="{5CC49833-A7BB-4191-92CA-B42110D13568}"/>
    <cellStyle name="Normal 8 3 2 4 2 4" xfId="20099" xr:uid="{1F75805F-8491-4653-8B64-E88F68ED0EF6}"/>
    <cellStyle name="Normal 8 3 2 4 2 5" xfId="28546" xr:uid="{4F1F639E-BC50-48A3-8F95-AC89FF3FFBC1}"/>
    <cellStyle name="Normal 8 3 2 4 3" xfId="5274" xr:uid="{00000000-0005-0000-0000-0000711D0000}"/>
    <cellStyle name="Normal 8 3 2 4 3 2" xfId="13724" xr:uid="{3803627F-3E44-4518-AE2B-82AAFAED2993}"/>
    <cellStyle name="Normal 8 3 2 4 3 3" xfId="22171" xr:uid="{A405B4B2-292E-4042-9010-9BDC393EE7B0}"/>
    <cellStyle name="Normal 8 3 2 4 3 4" xfId="30618" xr:uid="{E8D854D0-D577-48AC-BC6F-78BF734B1E1C}"/>
    <cellStyle name="Normal 8 3 2 4 4" xfId="9506" xr:uid="{5A662696-E420-4009-9695-84DE3C4C62A7}"/>
    <cellStyle name="Normal 8 3 2 4 5" xfId="17954" xr:uid="{0B2B94AA-38DC-443B-9889-F1C9B1123870}"/>
    <cellStyle name="Normal 8 3 2 4 6" xfId="26401" xr:uid="{2026E18D-3559-4404-B9F6-AB9E8E2BF3C7}"/>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97613BA3-F10C-49A4-B31B-588C48AED74D}"/>
    <cellStyle name="Normal 8 3 2 5 2 2 3" xfId="24729" xr:uid="{675EA974-EE5E-44D8-B841-BD940DF01A8D}"/>
    <cellStyle name="Normal 8 3 2 5 2 2 4" xfId="33176" xr:uid="{E945CFBB-1FEE-44F5-BEFB-E648850E4511}"/>
    <cellStyle name="Normal 8 3 2 5 2 3" xfId="12064" xr:uid="{3210CF44-DACD-4BE6-9E6C-6736BADE10ED}"/>
    <cellStyle name="Normal 8 3 2 5 2 4" xfId="20512" xr:uid="{FB5166F9-D0D8-47BD-BA1C-8404F994E8CD}"/>
    <cellStyle name="Normal 8 3 2 5 2 5" xfId="28959" xr:uid="{0C889F56-809E-427E-B335-A89B404E4DFB}"/>
    <cellStyle name="Normal 8 3 2 5 3" xfId="5687" xr:uid="{00000000-0005-0000-0000-0000751D0000}"/>
    <cellStyle name="Normal 8 3 2 5 3 2" xfId="14137" xr:uid="{1F12D23E-5360-4526-9FF2-D098BA5685BD}"/>
    <cellStyle name="Normal 8 3 2 5 3 3" xfId="22584" xr:uid="{E3B5B3CE-5F94-437F-B524-0E917B496998}"/>
    <cellStyle name="Normal 8 3 2 5 3 4" xfId="31031" xr:uid="{4A622CBE-7E56-42C4-87E5-7C76E56CD3BE}"/>
    <cellStyle name="Normal 8 3 2 5 4" xfId="9919" xr:uid="{7CDC62F6-1B57-4E64-BA16-560C02AD03D8}"/>
    <cellStyle name="Normal 8 3 2 5 5" xfId="18367" xr:uid="{D02F9C53-C03B-41EA-8E57-4AFA0F7782DE}"/>
    <cellStyle name="Normal 8 3 2 5 6" xfId="26814" xr:uid="{A7F75175-63FA-4C17-9320-18A4F250B768}"/>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99974199-8634-42EE-A4E6-1B3BCD74BE1A}"/>
    <cellStyle name="Normal 8 3 2 6 2 2 3" xfId="25142" xr:uid="{B03C076C-A1DC-4F0A-89C5-54F5240F6BF9}"/>
    <cellStyle name="Normal 8 3 2 6 2 2 4" xfId="33589" xr:uid="{0134B64D-7650-4B87-B803-7D468F22AEA4}"/>
    <cellStyle name="Normal 8 3 2 6 2 3" xfId="12477" xr:uid="{798251AD-E9CD-411A-BEA6-2EC625A54DE9}"/>
    <cellStyle name="Normal 8 3 2 6 2 4" xfId="20925" xr:uid="{1A92E36C-A3AE-44D2-A66D-56C19DF6D9D8}"/>
    <cellStyle name="Normal 8 3 2 6 2 5" xfId="29372" xr:uid="{2EE05696-6B6B-4EF0-BF48-E6A02EB2AA71}"/>
    <cellStyle name="Normal 8 3 2 6 3" xfId="6100" xr:uid="{00000000-0005-0000-0000-0000791D0000}"/>
    <cellStyle name="Normal 8 3 2 6 3 2" xfId="14550" xr:uid="{996752ED-0808-4B98-A347-E3ADC630BA73}"/>
    <cellStyle name="Normal 8 3 2 6 3 3" xfId="22997" xr:uid="{A392E34E-F7BC-4D8C-BC0C-460E5623D336}"/>
    <cellStyle name="Normal 8 3 2 6 3 4" xfId="31444" xr:uid="{6B08C09A-9251-4FEE-80D6-54EEA62295A0}"/>
    <cellStyle name="Normal 8 3 2 6 4" xfId="10332" xr:uid="{7578BCAB-E88B-4520-B786-A85C47D2C3FF}"/>
    <cellStyle name="Normal 8 3 2 6 5" xfId="18780" xr:uid="{D88DB0C6-E544-43BA-B049-EE45892E4021}"/>
    <cellStyle name="Normal 8 3 2 6 6" xfId="27227" xr:uid="{E9609B91-0522-4233-96C4-1A4A9C698016}"/>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FBA818E7-9302-405C-AB56-E1815B573363}"/>
    <cellStyle name="Normal 8 3 2 7 2 2 3" xfId="25555" xr:uid="{D52F32AA-F06E-4F22-B92D-0005E3B5B44B}"/>
    <cellStyle name="Normal 8 3 2 7 2 2 4" xfId="34002" xr:uid="{26C9E49B-0173-424C-8211-82CC844D4174}"/>
    <cellStyle name="Normal 8 3 2 7 2 3" xfId="12890" xr:uid="{950C717D-3207-4106-8D89-C91F37FE002D}"/>
    <cellStyle name="Normal 8 3 2 7 2 4" xfId="21338" xr:uid="{51B11478-F9B4-42C3-8A80-6E2A7F444F92}"/>
    <cellStyle name="Normal 8 3 2 7 2 5" xfId="29785" xr:uid="{ED5494A7-7E80-4E03-BB14-DE5F276D7518}"/>
    <cellStyle name="Normal 8 3 2 7 3" xfId="6513" xr:uid="{00000000-0005-0000-0000-00007D1D0000}"/>
    <cellStyle name="Normal 8 3 2 7 3 2" xfId="14963" xr:uid="{F0303768-A41B-495F-94B3-CC8A24CBA231}"/>
    <cellStyle name="Normal 8 3 2 7 3 3" xfId="23410" xr:uid="{24744575-E050-44C1-9C70-43DFAAB470D7}"/>
    <cellStyle name="Normal 8 3 2 7 3 4" xfId="31857" xr:uid="{9E072924-FF4A-492C-A0CF-C91FFED1DB09}"/>
    <cellStyle name="Normal 8 3 2 7 4" xfId="10745" xr:uid="{4EA8DDDD-B12B-4502-A207-D10A45439C8D}"/>
    <cellStyle name="Normal 8 3 2 7 5" xfId="19193" xr:uid="{C9AF371A-82F6-418D-9358-4555C8AD8437}"/>
    <cellStyle name="Normal 8 3 2 7 6" xfId="27640" xr:uid="{B30D6F87-37F6-4D41-A52E-1CEB676D30A2}"/>
    <cellStyle name="Normal 8 3 2 8" xfId="2643" xr:uid="{00000000-0005-0000-0000-00007E1D0000}"/>
    <cellStyle name="Normal 8 3 2 8 2" xfId="6926" xr:uid="{00000000-0005-0000-0000-00007F1D0000}"/>
    <cellStyle name="Normal 8 3 2 8 2 2" xfId="15376" xr:uid="{233DC7CD-0043-4A3C-B0C9-06EF7A44ED4C}"/>
    <cellStyle name="Normal 8 3 2 8 2 3" xfId="23823" xr:uid="{D9852552-6568-4EB8-8479-E83B3A1DC12D}"/>
    <cellStyle name="Normal 8 3 2 8 2 4" xfId="32270" xr:uid="{4027B15D-F813-48C7-8625-8B48F2D63E38}"/>
    <cellStyle name="Normal 8 3 2 8 3" xfId="11158" xr:uid="{AD809A65-142C-4E53-870E-A1BA546C9F55}"/>
    <cellStyle name="Normal 8 3 2 8 4" xfId="19606" xr:uid="{09B3AEDB-9947-408F-BC1C-F12F9432D582}"/>
    <cellStyle name="Normal 8 3 2 8 5" xfId="28053" xr:uid="{00517384-92EC-4A35-B43A-27F3BA9D69A1}"/>
    <cellStyle name="Normal 8 3 2 9" xfId="4861" xr:uid="{00000000-0005-0000-0000-0000801D0000}"/>
    <cellStyle name="Normal 8 3 2 9 2" xfId="13311" xr:uid="{15274812-DEA8-40CC-AB27-8741A1421E1A}"/>
    <cellStyle name="Normal 8 3 2 9 3" xfId="21758" xr:uid="{60269E0A-6201-43B6-8C40-21F1AA0A42F1}"/>
    <cellStyle name="Normal 8 3 2 9 4" xfId="30205" xr:uid="{A14EFFF5-46CA-4F36-9B3D-79A88D19CC19}"/>
    <cellStyle name="Normal 8 3 3" xfId="500" xr:uid="{00000000-0005-0000-0000-0000811D0000}"/>
    <cellStyle name="Normal 8 3 3 10" xfId="17545" xr:uid="{23F01151-6B7E-4866-A86E-9442D652F20D}"/>
    <cellStyle name="Normal 8 3 3 11" xfId="25992" xr:uid="{7B3E0F86-1DC1-4F5D-8ED6-5C22E17B7E01}"/>
    <cellStyle name="Normal 8 3 3 2" xfId="501" xr:uid="{00000000-0005-0000-0000-0000821D0000}"/>
    <cellStyle name="Normal 8 3 3 2 10" xfId="25993" xr:uid="{84A02C3F-6B2A-429A-BEF4-E4375D998CC4}"/>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C356F636-4905-4A61-9D97-908F125B008E}"/>
    <cellStyle name="Normal 8 3 3 2 2 2 2 3" xfId="24321" xr:uid="{308E35A8-77AC-4ED3-A059-0E7D94B749A2}"/>
    <cellStyle name="Normal 8 3 3 2 2 2 2 4" xfId="32768" xr:uid="{5ED5AFBC-3A3C-42E2-85B0-BD2444920816}"/>
    <cellStyle name="Normal 8 3 3 2 2 2 3" xfId="11656" xr:uid="{4A664A7A-B465-451F-9404-F3A8DF0849E7}"/>
    <cellStyle name="Normal 8 3 3 2 2 2 4" xfId="20104" xr:uid="{6448F0E4-BF88-4D33-8B19-5C4D9C914E77}"/>
    <cellStyle name="Normal 8 3 3 2 2 2 5" xfId="28551" xr:uid="{057CFF8B-6097-4964-A67C-52B3927F14C5}"/>
    <cellStyle name="Normal 8 3 3 2 2 3" xfId="5279" xr:uid="{00000000-0005-0000-0000-0000861D0000}"/>
    <cellStyle name="Normal 8 3 3 2 2 3 2" xfId="13729" xr:uid="{D48CBC25-8C00-4EBD-B103-3DF01490EE6C}"/>
    <cellStyle name="Normal 8 3 3 2 2 3 3" xfId="22176" xr:uid="{C16D07F7-A25B-47BB-950A-EF75DCD0B788}"/>
    <cellStyle name="Normal 8 3 3 2 2 3 4" xfId="30623" xr:uid="{96DC5F6E-30C1-4200-B7B6-D22B27F159FE}"/>
    <cellStyle name="Normal 8 3 3 2 2 4" xfId="9511" xr:uid="{24629098-BD2B-441D-BAC3-03842BA23C4E}"/>
    <cellStyle name="Normal 8 3 3 2 2 5" xfId="17959" xr:uid="{B4814035-5188-44CF-A272-9526C097C0A5}"/>
    <cellStyle name="Normal 8 3 3 2 2 6" xfId="26406" xr:uid="{DBF271CB-AB86-4D41-91AC-F0E78D1B2FC4}"/>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E7759DAD-B3DC-4D71-8C68-8E2E921C6ED5}"/>
    <cellStyle name="Normal 8 3 3 2 3 2 2 3" xfId="24734" xr:uid="{C938ECA5-557A-4FCF-B2C0-102266907A63}"/>
    <cellStyle name="Normal 8 3 3 2 3 2 2 4" xfId="33181" xr:uid="{1D4087AC-B428-4E8B-9AAB-C46B81B4F0C5}"/>
    <cellStyle name="Normal 8 3 3 2 3 2 3" xfId="12069" xr:uid="{FEAFA5A0-3221-415F-BF58-018E8C2F1549}"/>
    <cellStyle name="Normal 8 3 3 2 3 2 4" xfId="20517" xr:uid="{BE7514D8-A87E-4398-B896-18EE3A8BD391}"/>
    <cellStyle name="Normal 8 3 3 2 3 2 5" xfId="28964" xr:uid="{7C34354F-01F6-44D4-B029-469AC3F8C3CA}"/>
    <cellStyle name="Normal 8 3 3 2 3 3" xfId="5692" xr:uid="{00000000-0005-0000-0000-00008A1D0000}"/>
    <cellStyle name="Normal 8 3 3 2 3 3 2" xfId="14142" xr:uid="{D6FABE50-47B6-4C62-B0AF-B2214F0D0598}"/>
    <cellStyle name="Normal 8 3 3 2 3 3 3" xfId="22589" xr:uid="{7503DD41-6CC5-417A-9D80-FAA58258CE96}"/>
    <cellStyle name="Normal 8 3 3 2 3 3 4" xfId="31036" xr:uid="{24999270-ADAA-4C6C-AFC5-F488F3B70A51}"/>
    <cellStyle name="Normal 8 3 3 2 3 4" xfId="9924" xr:uid="{A6CB7B84-1C5F-4D7B-B738-B9DCE6FFD050}"/>
    <cellStyle name="Normal 8 3 3 2 3 5" xfId="18372" xr:uid="{52B524E1-2EE3-4910-AEEB-0B02A9847A11}"/>
    <cellStyle name="Normal 8 3 3 2 3 6" xfId="26819" xr:uid="{BF9A58FC-E91E-4701-AC8C-0FE7DE4EA2E3}"/>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28BB982E-4F2E-43BA-A6A3-43F9FD831801}"/>
    <cellStyle name="Normal 8 3 3 2 4 2 2 3" xfId="25147" xr:uid="{6FD271D9-879A-484E-8EF5-B39FC5B664C9}"/>
    <cellStyle name="Normal 8 3 3 2 4 2 2 4" xfId="33594" xr:uid="{0C927627-2947-442C-9ACC-2F379739DB1F}"/>
    <cellStyle name="Normal 8 3 3 2 4 2 3" xfId="12482" xr:uid="{3AAB9A2C-E9BB-433E-8695-D7B9E9B297ED}"/>
    <cellStyle name="Normal 8 3 3 2 4 2 4" xfId="20930" xr:uid="{55D61F1C-E9B0-4170-B7D0-73A89B335D50}"/>
    <cellStyle name="Normal 8 3 3 2 4 2 5" xfId="29377" xr:uid="{095FEFBB-6CC5-4854-8151-62186AC19377}"/>
    <cellStyle name="Normal 8 3 3 2 4 3" xfId="6105" xr:uid="{00000000-0005-0000-0000-00008E1D0000}"/>
    <cellStyle name="Normal 8 3 3 2 4 3 2" xfId="14555" xr:uid="{08E7A84C-288F-4CDE-B868-FCEBF31EE1F0}"/>
    <cellStyle name="Normal 8 3 3 2 4 3 3" xfId="23002" xr:uid="{34951A43-A5CC-4031-9A2B-033ED9BEB39F}"/>
    <cellStyle name="Normal 8 3 3 2 4 3 4" xfId="31449" xr:uid="{AAC4BD1D-0A66-4804-936B-CBEB65F08CDA}"/>
    <cellStyle name="Normal 8 3 3 2 4 4" xfId="10337" xr:uid="{35076D50-77E8-4A82-9041-3A4843A01B42}"/>
    <cellStyle name="Normal 8 3 3 2 4 5" xfId="18785" xr:uid="{5CAA9211-BFB2-42C9-AA84-C11D47EC871D}"/>
    <cellStyle name="Normal 8 3 3 2 4 6" xfId="27232" xr:uid="{E60034C9-FB12-400B-A877-1741F6790BCE}"/>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240041F3-4CFB-4627-9A71-0F1C0AA468E6}"/>
    <cellStyle name="Normal 8 3 3 2 5 2 2 3" xfId="25560" xr:uid="{6E77920B-8335-4347-BB58-F755ECE99880}"/>
    <cellStyle name="Normal 8 3 3 2 5 2 2 4" xfId="34007" xr:uid="{2AF419FE-5981-4D7B-8C98-E093D531D4B8}"/>
    <cellStyle name="Normal 8 3 3 2 5 2 3" xfId="12895" xr:uid="{E920A889-95D6-43E5-8CFB-D965562F6386}"/>
    <cellStyle name="Normal 8 3 3 2 5 2 4" xfId="21343" xr:uid="{1008A93E-1F99-4DED-A8C9-3063E816A25C}"/>
    <cellStyle name="Normal 8 3 3 2 5 2 5" xfId="29790" xr:uid="{9844F851-1EDF-412F-929E-7A5BBA21FA67}"/>
    <cellStyle name="Normal 8 3 3 2 5 3" xfId="6518" xr:uid="{00000000-0005-0000-0000-0000921D0000}"/>
    <cellStyle name="Normal 8 3 3 2 5 3 2" xfId="14968" xr:uid="{A5FCF01D-EB45-488D-BA93-D92482883087}"/>
    <cellStyle name="Normal 8 3 3 2 5 3 3" xfId="23415" xr:uid="{7F957FAD-30DF-4A98-A521-DFACF1791DA0}"/>
    <cellStyle name="Normal 8 3 3 2 5 3 4" xfId="31862" xr:uid="{2FB9CEA6-59C5-4F03-8222-3D954705FEFA}"/>
    <cellStyle name="Normal 8 3 3 2 5 4" xfId="10750" xr:uid="{FC73D4B8-C9B8-475C-B100-F768BFFD85CB}"/>
    <cellStyle name="Normal 8 3 3 2 5 5" xfId="19198" xr:uid="{513B4FD6-0559-40FE-B0DA-66664A01CF4A}"/>
    <cellStyle name="Normal 8 3 3 2 5 6" xfId="27645" xr:uid="{138BB3BB-8C58-418D-86EA-0F0F156A3176}"/>
    <cellStyle name="Normal 8 3 3 2 6" xfId="2648" xr:uid="{00000000-0005-0000-0000-0000931D0000}"/>
    <cellStyle name="Normal 8 3 3 2 6 2" xfId="6931" xr:uid="{00000000-0005-0000-0000-0000941D0000}"/>
    <cellStyle name="Normal 8 3 3 2 6 2 2" xfId="15381" xr:uid="{0FC4EBAB-6BE9-420A-AC17-1B9D7F287A04}"/>
    <cellStyle name="Normal 8 3 3 2 6 2 3" xfId="23828" xr:uid="{A535271F-4AF1-4373-91B5-0AB67AF3006F}"/>
    <cellStyle name="Normal 8 3 3 2 6 2 4" xfId="32275" xr:uid="{76C40A0C-1F88-459C-9D7C-7FF0B235C4EE}"/>
    <cellStyle name="Normal 8 3 3 2 6 3" xfId="11163" xr:uid="{CF8A2FB3-9607-4CF1-A25B-5C7078757C13}"/>
    <cellStyle name="Normal 8 3 3 2 6 4" xfId="19611" xr:uid="{8A246081-E00F-458D-81DB-0C0B295C6613}"/>
    <cellStyle name="Normal 8 3 3 2 6 5" xfId="28058" xr:uid="{330C0D62-AA0A-44A0-B2DD-E58E6836FC32}"/>
    <cellStyle name="Normal 8 3 3 2 7" xfId="4866" xr:uid="{00000000-0005-0000-0000-0000951D0000}"/>
    <cellStyle name="Normal 8 3 3 2 7 2" xfId="13316" xr:uid="{152CED65-CE2E-4FF1-8976-9C0CE27A9D1D}"/>
    <cellStyle name="Normal 8 3 3 2 7 3" xfId="21763" xr:uid="{32B75609-C48B-4BFA-9067-26DE93AB6F70}"/>
    <cellStyle name="Normal 8 3 3 2 7 4" xfId="30210" xr:uid="{574E9D02-1546-4F6E-852F-76669A00878B}"/>
    <cellStyle name="Normal 8 3 3 2 8" xfId="9098" xr:uid="{585EE1FA-41C5-47D7-9E91-DD6D63E435E2}"/>
    <cellStyle name="Normal 8 3 3 2 9" xfId="17546" xr:uid="{172ED628-C648-488C-B5B6-D92DA7910031}"/>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0B24E4B4-5D3C-47B3-B2D1-EF7B93DCEC8D}"/>
    <cellStyle name="Normal 8 3 3 3 2 2 3" xfId="24320" xr:uid="{E47FE280-139A-4364-947C-92AD8E479E3F}"/>
    <cellStyle name="Normal 8 3 3 3 2 2 4" xfId="32767" xr:uid="{9083FAE5-E49D-4256-AAD3-AC0F1E4FB20D}"/>
    <cellStyle name="Normal 8 3 3 3 2 3" xfId="11655" xr:uid="{D5297A00-0B4F-441B-BA31-099E538A5A59}"/>
    <cellStyle name="Normal 8 3 3 3 2 4" xfId="20103" xr:uid="{BD283613-891E-4DEB-994E-8A1C005C9F97}"/>
    <cellStyle name="Normal 8 3 3 3 2 5" xfId="28550" xr:uid="{1E60F419-BBE1-46A0-92DB-C941D37D426A}"/>
    <cellStyle name="Normal 8 3 3 3 3" xfId="5278" xr:uid="{00000000-0005-0000-0000-0000991D0000}"/>
    <cellStyle name="Normal 8 3 3 3 3 2" xfId="13728" xr:uid="{C5EE4BDB-42E5-4AD6-998B-0AB0D0AD04B2}"/>
    <cellStyle name="Normal 8 3 3 3 3 3" xfId="22175" xr:uid="{8B48BB26-02E7-42B2-851E-25F60694DFF0}"/>
    <cellStyle name="Normal 8 3 3 3 3 4" xfId="30622" xr:uid="{171E128E-6EB0-4560-8F36-D6384D4764E1}"/>
    <cellStyle name="Normal 8 3 3 3 4" xfId="9510" xr:uid="{B56174B8-40EC-45B1-B498-9425A364F89F}"/>
    <cellStyle name="Normal 8 3 3 3 5" xfId="17958" xr:uid="{E3FFC95B-904F-4BE0-A4F8-628C4AA63B2E}"/>
    <cellStyle name="Normal 8 3 3 3 6" xfId="26405" xr:uid="{94D079E6-C6C0-49A6-98AE-5F4716738105}"/>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8E363DC2-A728-4D9D-BE34-17036EF9660C}"/>
    <cellStyle name="Normal 8 3 3 4 2 2 3" xfId="24733" xr:uid="{088C85B1-ADE5-4D7C-91BB-C3E7EC891C5F}"/>
    <cellStyle name="Normal 8 3 3 4 2 2 4" xfId="33180" xr:uid="{20567899-052B-4C6A-AB36-EDF42D2D154A}"/>
    <cellStyle name="Normal 8 3 3 4 2 3" xfId="12068" xr:uid="{AA00F2E4-3BA6-4F37-A02E-E9A1BFB6F236}"/>
    <cellStyle name="Normal 8 3 3 4 2 4" xfId="20516" xr:uid="{E2E91076-52A9-4B3B-AFD0-75A1EFDB2BD3}"/>
    <cellStyle name="Normal 8 3 3 4 2 5" xfId="28963" xr:uid="{91AD7B67-2678-44BD-AE34-731229AA1F41}"/>
    <cellStyle name="Normal 8 3 3 4 3" xfId="5691" xr:uid="{00000000-0005-0000-0000-00009D1D0000}"/>
    <cellStyle name="Normal 8 3 3 4 3 2" xfId="14141" xr:uid="{0B3115A2-B1CF-46AD-B335-4EAFC2BB31B7}"/>
    <cellStyle name="Normal 8 3 3 4 3 3" xfId="22588" xr:uid="{D90E4605-1E2F-4F6B-BB3F-ACDF4750EB32}"/>
    <cellStyle name="Normal 8 3 3 4 3 4" xfId="31035" xr:uid="{C1E5BFBD-3E2D-4088-9F93-CB44BE2C6A4F}"/>
    <cellStyle name="Normal 8 3 3 4 4" xfId="9923" xr:uid="{7E217483-0BFE-46B4-984E-21BC71989600}"/>
    <cellStyle name="Normal 8 3 3 4 5" xfId="18371" xr:uid="{B0590949-9BA0-4616-B934-4947B5A18324}"/>
    <cellStyle name="Normal 8 3 3 4 6" xfId="26818" xr:uid="{A7FCE624-5565-4FDA-B18B-E665E18D68DC}"/>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E84B71DF-34F5-4854-8AA6-6CC2D9DF1879}"/>
    <cellStyle name="Normal 8 3 3 5 2 2 3" xfId="25146" xr:uid="{EFFEB70C-4AB2-4400-8DDF-E563EA3B397C}"/>
    <cellStyle name="Normal 8 3 3 5 2 2 4" xfId="33593" xr:uid="{738D5B0F-CC74-4D97-892F-3E010B0EB727}"/>
    <cellStyle name="Normal 8 3 3 5 2 3" xfId="12481" xr:uid="{D19B7F19-8EFC-461E-B5D4-43C62EBA28B5}"/>
    <cellStyle name="Normal 8 3 3 5 2 4" xfId="20929" xr:uid="{C298E9B0-9E38-43A9-9E96-0EFD2E00284B}"/>
    <cellStyle name="Normal 8 3 3 5 2 5" xfId="29376" xr:uid="{CCF2E6AA-28D6-473D-A855-1E860D2BEBE7}"/>
    <cellStyle name="Normal 8 3 3 5 3" xfId="6104" xr:uid="{00000000-0005-0000-0000-0000A11D0000}"/>
    <cellStyle name="Normal 8 3 3 5 3 2" xfId="14554" xr:uid="{0134BA60-FD9F-467D-86EB-5C9B07A56385}"/>
    <cellStyle name="Normal 8 3 3 5 3 3" xfId="23001" xr:uid="{DC47F5CB-8B8B-458C-A26F-53464AB4A0E3}"/>
    <cellStyle name="Normal 8 3 3 5 3 4" xfId="31448" xr:uid="{A852003C-4A50-4187-B9B7-2F20AFB3E1FF}"/>
    <cellStyle name="Normal 8 3 3 5 4" xfId="10336" xr:uid="{30E78725-2F19-4B1F-94D1-BA4484F650E4}"/>
    <cellStyle name="Normal 8 3 3 5 5" xfId="18784" xr:uid="{257F38EC-D3AD-4241-8B4E-0C9AD442D6E8}"/>
    <cellStyle name="Normal 8 3 3 5 6" xfId="27231" xr:uid="{94F4282B-FFC8-4A15-935B-36A3E3C2905F}"/>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54D1C391-EA36-44D0-9FAA-6D3B0CAEE7B3}"/>
    <cellStyle name="Normal 8 3 3 6 2 2 3" xfId="25559" xr:uid="{C7202E33-15B9-4FA8-B1A2-FA29C5FD50F8}"/>
    <cellStyle name="Normal 8 3 3 6 2 2 4" xfId="34006" xr:uid="{FA6BFFD3-A908-472F-B0E3-344953C18242}"/>
    <cellStyle name="Normal 8 3 3 6 2 3" xfId="12894" xr:uid="{2E2CA6D8-6B55-473A-B9A3-9701AEED5548}"/>
    <cellStyle name="Normal 8 3 3 6 2 4" xfId="21342" xr:uid="{3B06EFC3-5929-4D7A-883D-00A1B0ECA410}"/>
    <cellStyle name="Normal 8 3 3 6 2 5" xfId="29789" xr:uid="{3B915A56-8F24-4831-A134-646915C57EF6}"/>
    <cellStyle name="Normal 8 3 3 6 3" xfId="6517" xr:uid="{00000000-0005-0000-0000-0000A51D0000}"/>
    <cellStyle name="Normal 8 3 3 6 3 2" xfId="14967" xr:uid="{F4449FEE-6702-45A7-A90B-8730CB5DAED9}"/>
    <cellStyle name="Normal 8 3 3 6 3 3" xfId="23414" xr:uid="{5F0748EF-0A49-4D52-9FE2-88C46C6DD8A5}"/>
    <cellStyle name="Normal 8 3 3 6 3 4" xfId="31861" xr:uid="{B2F1FD4F-053C-4CF3-817D-5C6D1E3784FB}"/>
    <cellStyle name="Normal 8 3 3 6 4" xfId="10749" xr:uid="{876BC742-EC89-4C56-9049-78B8CE743D5F}"/>
    <cellStyle name="Normal 8 3 3 6 5" xfId="19197" xr:uid="{D0881E9D-83FE-42AE-81E5-AF8AC24200EA}"/>
    <cellStyle name="Normal 8 3 3 6 6" xfId="27644" xr:uid="{26F60944-197F-400D-94A0-171EC757C0E0}"/>
    <cellStyle name="Normal 8 3 3 7" xfId="2647" xr:uid="{00000000-0005-0000-0000-0000A61D0000}"/>
    <cellStyle name="Normal 8 3 3 7 2" xfId="6930" xr:uid="{00000000-0005-0000-0000-0000A71D0000}"/>
    <cellStyle name="Normal 8 3 3 7 2 2" xfId="15380" xr:uid="{77E559D5-B0A4-46B4-8D3E-2E6EB7BA9384}"/>
    <cellStyle name="Normal 8 3 3 7 2 3" xfId="23827" xr:uid="{B713C0DC-1EE2-4D9E-A7FA-1C5137C1BE8B}"/>
    <cellStyle name="Normal 8 3 3 7 2 4" xfId="32274" xr:uid="{DF84B677-6FB8-4776-9276-ABEFCE1181F8}"/>
    <cellStyle name="Normal 8 3 3 7 3" xfId="11162" xr:uid="{DD989E10-6896-4632-953C-6C8EB5B37EB3}"/>
    <cellStyle name="Normal 8 3 3 7 4" xfId="19610" xr:uid="{3B8EB199-9641-4DDD-A503-3A3CFA3C1323}"/>
    <cellStyle name="Normal 8 3 3 7 5" xfId="28057" xr:uid="{4E289FD7-9C41-44AC-93B0-49AB6E5EF3C8}"/>
    <cellStyle name="Normal 8 3 3 8" xfId="4865" xr:uid="{00000000-0005-0000-0000-0000A81D0000}"/>
    <cellStyle name="Normal 8 3 3 8 2" xfId="13315" xr:uid="{471F2A8F-2D99-4C33-BA39-E16A3DB380DE}"/>
    <cellStyle name="Normal 8 3 3 8 3" xfId="21762" xr:uid="{A3497CAA-F371-433B-BC19-E0069DF5E175}"/>
    <cellStyle name="Normal 8 3 3 8 4" xfId="30209" xr:uid="{A0000A82-FADD-476A-8EC7-81A4C8FB891C}"/>
    <cellStyle name="Normal 8 3 3 9" xfId="9097" xr:uid="{87BABAF0-74A1-4201-A4A0-E072BB58F554}"/>
    <cellStyle name="Normal 8 3 4" xfId="502" xr:uid="{00000000-0005-0000-0000-0000A91D0000}"/>
    <cellStyle name="Normal 8 3 4 10" xfId="25994" xr:uid="{58B5ECD9-140B-43E7-A9AF-899BE6F01BD9}"/>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D0CB0405-27BE-436C-BA2F-6DD199FE7FB4}"/>
    <cellStyle name="Normal 8 3 4 2 2 2 3" xfId="24322" xr:uid="{66B4BF0C-1063-49E1-AB13-6A13AEBBA4A1}"/>
    <cellStyle name="Normal 8 3 4 2 2 2 4" xfId="32769" xr:uid="{6B5F4CB2-FFFD-4A57-8041-985AC89F61F1}"/>
    <cellStyle name="Normal 8 3 4 2 2 3" xfId="11657" xr:uid="{6718599E-9D4C-4C68-A2CF-79E7A7BD39E8}"/>
    <cellStyle name="Normal 8 3 4 2 2 4" xfId="20105" xr:uid="{223DF6D9-C80B-4517-8487-C1240A21BAA0}"/>
    <cellStyle name="Normal 8 3 4 2 2 5" xfId="28552" xr:uid="{386A20E9-0216-499D-977F-88C63B21ACCC}"/>
    <cellStyle name="Normal 8 3 4 2 3" xfId="5280" xr:uid="{00000000-0005-0000-0000-0000AD1D0000}"/>
    <cellStyle name="Normal 8 3 4 2 3 2" xfId="13730" xr:uid="{6F464F06-A1B9-4B60-9B75-D2E0BA96044E}"/>
    <cellStyle name="Normal 8 3 4 2 3 3" xfId="22177" xr:uid="{8F7506D7-767E-4816-9681-4E4FEA8FF784}"/>
    <cellStyle name="Normal 8 3 4 2 3 4" xfId="30624" xr:uid="{08C15B8B-A112-4036-A6E7-319F3D983087}"/>
    <cellStyle name="Normal 8 3 4 2 4" xfId="9512" xr:uid="{DFB73E8C-BBE7-4112-BEC3-80A890EDD7E5}"/>
    <cellStyle name="Normal 8 3 4 2 5" xfId="17960" xr:uid="{E3B38DA8-D52C-4420-86CA-918ADEA27B96}"/>
    <cellStyle name="Normal 8 3 4 2 6" xfId="26407" xr:uid="{4DC78511-83E4-4C7D-9C7B-F2D3AF853B74}"/>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6E27F179-F92B-45C9-9A73-D50499BF01E3}"/>
    <cellStyle name="Normal 8 3 4 3 2 2 3" xfId="24735" xr:uid="{077F4BDE-D93D-41BE-B605-CC00A18EE12C}"/>
    <cellStyle name="Normal 8 3 4 3 2 2 4" xfId="33182" xr:uid="{7F1DF111-5645-4A3B-BB2F-84FC2CB61DB7}"/>
    <cellStyle name="Normal 8 3 4 3 2 3" xfId="12070" xr:uid="{A01E789C-B02B-41C3-BAE1-75771078D923}"/>
    <cellStyle name="Normal 8 3 4 3 2 4" xfId="20518" xr:uid="{EC0DC890-01A9-40FC-B3B6-BBDA00040110}"/>
    <cellStyle name="Normal 8 3 4 3 2 5" xfId="28965" xr:uid="{C7AD4FF7-06E0-4BE4-B233-868F6D345893}"/>
    <cellStyle name="Normal 8 3 4 3 3" xfId="5693" xr:uid="{00000000-0005-0000-0000-0000B11D0000}"/>
    <cellStyle name="Normal 8 3 4 3 3 2" xfId="14143" xr:uid="{5F8C805B-EF9C-4800-BD3B-DD245233D9F9}"/>
    <cellStyle name="Normal 8 3 4 3 3 3" xfId="22590" xr:uid="{C4B3EE37-D293-48CE-8EB5-8AF735406843}"/>
    <cellStyle name="Normal 8 3 4 3 3 4" xfId="31037" xr:uid="{3F9966BE-1AA3-4471-BDBE-0CA8F7EE3F8B}"/>
    <cellStyle name="Normal 8 3 4 3 4" xfId="9925" xr:uid="{96CD6613-B7D4-417C-B695-EA5AE0149CA1}"/>
    <cellStyle name="Normal 8 3 4 3 5" xfId="18373" xr:uid="{80605E0B-62B2-48FE-A0F1-B1F02C20322F}"/>
    <cellStyle name="Normal 8 3 4 3 6" xfId="26820" xr:uid="{608EC70F-808E-4F09-B50D-689C3F9E3F5D}"/>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B25438C3-91F1-43D5-8E01-EDDCBA7C8F08}"/>
    <cellStyle name="Normal 8 3 4 4 2 2 3" xfId="25148" xr:uid="{A70B11BF-4311-4207-B0DB-496FF2FCEBB2}"/>
    <cellStyle name="Normal 8 3 4 4 2 2 4" xfId="33595" xr:uid="{96868C02-CBF1-4436-88D9-4E69EFBC3FBD}"/>
    <cellStyle name="Normal 8 3 4 4 2 3" xfId="12483" xr:uid="{E8187D4A-DDB8-4838-B69A-AB00AE3BCD95}"/>
    <cellStyle name="Normal 8 3 4 4 2 4" xfId="20931" xr:uid="{D0B4D59F-2222-461D-A184-ADF3A6DB287B}"/>
    <cellStyle name="Normal 8 3 4 4 2 5" xfId="29378" xr:uid="{C08579E9-216A-4A25-A7FE-550151F4B412}"/>
    <cellStyle name="Normal 8 3 4 4 3" xfId="6106" xr:uid="{00000000-0005-0000-0000-0000B51D0000}"/>
    <cellStyle name="Normal 8 3 4 4 3 2" xfId="14556" xr:uid="{0E59C087-D71B-4C8B-8CB3-D085EFA05196}"/>
    <cellStyle name="Normal 8 3 4 4 3 3" xfId="23003" xr:uid="{FAAFC340-B436-4ADE-AFB7-7721A48C7722}"/>
    <cellStyle name="Normal 8 3 4 4 3 4" xfId="31450" xr:uid="{7B9916B2-EA42-4AE6-9F70-65A760A63866}"/>
    <cellStyle name="Normal 8 3 4 4 4" xfId="10338" xr:uid="{A71677E3-B39B-46E4-9B67-25659C9DBA91}"/>
    <cellStyle name="Normal 8 3 4 4 5" xfId="18786" xr:uid="{FDBF58A0-61A8-43DE-AE01-2A8FD212CB72}"/>
    <cellStyle name="Normal 8 3 4 4 6" xfId="27233" xr:uid="{6DE8A693-49F0-45A9-B3E6-DA7732DD0984}"/>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8B1E7389-F2FC-49AB-BE83-42471EF3AD8E}"/>
    <cellStyle name="Normal 8 3 4 5 2 2 3" xfId="25561" xr:uid="{A43918B4-029D-4EC3-A2A1-68C808A355F5}"/>
    <cellStyle name="Normal 8 3 4 5 2 2 4" xfId="34008" xr:uid="{237CDCA2-5CA9-40C1-B681-7EC25FC090F3}"/>
    <cellStyle name="Normal 8 3 4 5 2 3" xfId="12896" xr:uid="{DE3397DD-88F7-4881-89AE-4BA435146FF4}"/>
    <cellStyle name="Normal 8 3 4 5 2 4" xfId="21344" xr:uid="{5C1172B5-A997-4FC4-94BF-46CDA511C383}"/>
    <cellStyle name="Normal 8 3 4 5 2 5" xfId="29791" xr:uid="{CCBDC2B7-8FC3-4EFA-9CCB-DFC4659AFAA0}"/>
    <cellStyle name="Normal 8 3 4 5 3" xfId="6519" xr:uid="{00000000-0005-0000-0000-0000B91D0000}"/>
    <cellStyle name="Normal 8 3 4 5 3 2" xfId="14969" xr:uid="{87CDED61-4223-496D-8FC2-393D48ED6013}"/>
    <cellStyle name="Normal 8 3 4 5 3 3" xfId="23416" xr:uid="{0A783308-CCA1-4421-A974-757748CB50A0}"/>
    <cellStyle name="Normal 8 3 4 5 3 4" xfId="31863" xr:uid="{20AC6680-572D-464C-9275-CA512E354084}"/>
    <cellStyle name="Normal 8 3 4 5 4" xfId="10751" xr:uid="{77DE8EBE-DFD2-49C8-8146-CA0186DEE99D}"/>
    <cellStyle name="Normal 8 3 4 5 5" xfId="19199" xr:uid="{F0B45EB8-176F-484B-9100-405F32B198BB}"/>
    <cellStyle name="Normal 8 3 4 5 6" xfId="27646" xr:uid="{D9F62AAF-6B32-451D-9972-CC9FA1D6D571}"/>
    <cellStyle name="Normal 8 3 4 6" xfId="2649" xr:uid="{00000000-0005-0000-0000-0000BA1D0000}"/>
    <cellStyle name="Normal 8 3 4 6 2" xfId="6932" xr:uid="{00000000-0005-0000-0000-0000BB1D0000}"/>
    <cellStyle name="Normal 8 3 4 6 2 2" xfId="15382" xr:uid="{957C4FF7-AC54-4DA7-9CEB-9A7DADEE6375}"/>
    <cellStyle name="Normal 8 3 4 6 2 3" xfId="23829" xr:uid="{197897A6-B0CD-434B-95F0-80C84171AF43}"/>
    <cellStyle name="Normal 8 3 4 6 2 4" xfId="32276" xr:uid="{5C551E48-DB45-4EBB-9901-F86CF6A1131D}"/>
    <cellStyle name="Normal 8 3 4 6 3" xfId="11164" xr:uid="{CDC30EB6-DD77-4D1C-9C70-198C3663BF99}"/>
    <cellStyle name="Normal 8 3 4 6 4" xfId="19612" xr:uid="{037C6E77-791D-4E80-AFDD-403465DE3701}"/>
    <cellStyle name="Normal 8 3 4 6 5" xfId="28059" xr:uid="{0EA42E96-4128-402A-82D3-7009B5CC3421}"/>
    <cellStyle name="Normal 8 3 4 7" xfId="4867" xr:uid="{00000000-0005-0000-0000-0000BC1D0000}"/>
    <cellStyle name="Normal 8 3 4 7 2" xfId="13317" xr:uid="{FE69994F-8C87-4092-8901-F20C458C9A77}"/>
    <cellStyle name="Normal 8 3 4 7 3" xfId="21764" xr:uid="{58EAB414-DDC8-4A90-BA4A-8887123A1E47}"/>
    <cellStyle name="Normal 8 3 4 7 4" xfId="30211" xr:uid="{CCAAF304-6595-43EF-8E9D-D874ECD0DC62}"/>
    <cellStyle name="Normal 8 3 4 8" xfId="9099" xr:uid="{4C97BE53-D5B3-4536-997A-F6580AF3BE3C}"/>
    <cellStyle name="Normal 8 3 4 9" xfId="17547" xr:uid="{2FA04524-F9AA-4C67-B899-F22DD8EAFAC7}"/>
    <cellStyle name="Normal 8 3 5" xfId="962" xr:uid="{00000000-0005-0000-0000-0000BD1D0000}"/>
    <cellStyle name="Normal 8 3 5 2" xfId="3196" xr:uid="{00000000-0005-0000-0000-0000BE1D0000}"/>
    <cellStyle name="Normal 8 3 5 2 2" xfId="7418" xr:uid="{00000000-0005-0000-0000-0000BF1D0000}"/>
    <cellStyle name="Normal 8 3 5 2 2 2" xfId="15868" xr:uid="{0D1F42CD-4C11-4E87-9069-A934BD3FC861}"/>
    <cellStyle name="Normal 8 3 5 2 2 3" xfId="24315" xr:uid="{A7A8FDAA-12D7-402B-9321-342AB8A707D4}"/>
    <cellStyle name="Normal 8 3 5 2 2 4" xfId="32762" xr:uid="{93857A5C-CA96-4FB6-B017-4A38E5B45989}"/>
    <cellStyle name="Normal 8 3 5 2 3" xfId="11650" xr:uid="{7B3D2685-F051-4B96-BE2C-D9B38380D5E3}"/>
    <cellStyle name="Normal 8 3 5 2 4" xfId="20098" xr:uid="{E035CA08-3A5D-4AE5-ABA9-F2AFC2B439D9}"/>
    <cellStyle name="Normal 8 3 5 2 5" xfId="28545" xr:uid="{83918E55-6B18-422C-BA3C-60C2E7EBF439}"/>
    <cellStyle name="Normal 8 3 5 3" xfId="5273" xr:uid="{00000000-0005-0000-0000-0000C01D0000}"/>
    <cellStyle name="Normal 8 3 5 3 2" xfId="13723" xr:uid="{34F2AC03-2595-443D-8670-43753E266D47}"/>
    <cellStyle name="Normal 8 3 5 3 3" xfId="22170" xr:uid="{05DE7938-4F59-4433-ADC6-F2F388EEA17A}"/>
    <cellStyle name="Normal 8 3 5 3 4" xfId="30617" xr:uid="{3E837FBF-5CD5-4482-97DC-AEAE23C0E237}"/>
    <cellStyle name="Normal 8 3 5 4" xfId="9505" xr:uid="{8DC15E59-7807-4AD1-85C3-FD027E743D47}"/>
    <cellStyle name="Normal 8 3 5 5" xfId="17953" xr:uid="{2B046112-9E4F-45EB-9FDE-C71F91B923BF}"/>
    <cellStyle name="Normal 8 3 5 6" xfId="26400" xr:uid="{726D1C16-A733-4BBB-8BA5-C8305D851E9A}"/>
    <cellStyle name="Normal 8 3 6" xfId="1379" xr:uid="{00000000-0005-0000-0000-0000C11D0000}"/>
    <cellStyle name="Normal 8 3 6 2" xfId="3609" xr:uid="{00000000-0005-0000-0000-0000C21D0000}"/>
    <cellStyle name="Normal 8 3 6 2 2" xfId="7831" xr:uid="{00000000-0005-0000-0000-0000C31D0000}"/>
    <cellStyle name="Normal 8 3 6 2 2 2" xfId="16281" xr:uid="{6471BFAA-C78B-4957-B49E-D02D46F1E177}"/>
    <cellStyle name="Normal 8 3 6 2 2 3" xfId="24728" xr:uid="{F7F96230-0FDE-4BE2-B3F8-45728710D1DD}"/>
    <cellStyle name="Normal 8 3 6 2 2 4" xfId="33175" xr:uid="{303DCA44-BBB3-4797-BD74-8FC6D43D2306}"/>
    <cellStyle name="Normal 8 3 6 2 3" xfId="12063" xr:uid="{40D94568-F0B4-457F-AFD3-92A60F78B409}"/>
    <cellStyle name="Normal 8 3 6 2 4" xfId="20511" xr:uid="{4987FF7E-F7B1-436C-829B-E6B65CC4AD9A}"/>
    <cellStyle name="Normal 8 3 6 2 5" xfId="28958" xr:uid="{419389E5-E37B-404F-AF34-211653D46C66}"/>
    <cellStyle name="Normal 8 3 6 3" xfId="5686" xr:uid="{00000000-0005-0000-0000-0000C41D0000}"/>
    <cellStyle name="Normal 8 3 6 3 2" xfId="14136" xr:uid="{F704B67D-273F-44D9-AE8A-83791B81A168}"/>
    <cellStyle name="Normal 8 3 6 3 3" xfId="22583" xr:uid="{684C1F6E-1DEC-448E-ADEE-6FFE75C00AE2}"/>
    <cellStyle name="Normal 8 3 6 3 4" xfId="31030" xr:uid="{A68DAB78-A790-4140-A502-7A8F153C724F}"/>
    <cellStyle name="Normal 8 3 6 4" xfId="9918" xr:uid="{75B3ECEF-A0B9-45D8-8240-1B1B4AF4A129}"/>
    <cellStyle name="Normal 8 3 6 5" xfId="18366" xr:uid="{8DB01A1C-D1E9-40BF-A8B5-FDF58D90672D}"/>
    <cellStyle name="Normal 8 3 6 6" xfId="26813" xr:uid="{3D2E6338-62C3-4337-A5D7-1B8DF194E45E}"/>
    <cellStyle name="Normal 8 3 7" xfId="1792" xr:uid="{00000000-0005-0000-0000-0000C51D0000}"/>
    <cellStyle name="Normal 8 3 7 2" xfId="4022" xr:uid="{00000000-0005-0000-0000-0000C61D0000}"/>
    <cellStyle name="Normal 8 3 7 2 2" xfId="8244" xr:uid="{00000000-0005-0000-0000-0000C71D0000}"/>
    <cellStyle name="Normal 8 3 7 2 2 2" xfId="16694" xr:uid="{F0EA71E3-F97C-4A4D-913B-F62E83F49C9E}"/>
    <cellStyle name="Normal 8 3 7 2 2 3" xfId="25141" xr:uid="{1BE7B6D9-0F85-43E4-BAD9-BF3EB814ABD8}"/>
    <cellStyle name="Normal 8 3 7 2 2 4" xfId="33588" xr:uid="{FEEE9E03-452A-4B81-8A12-25B4CE056B89}"/>
    <cellStyle name="Normal 8 3 7 2 3" xfId="12476" xr:uid="{6FADD7F2-66F6-49DF-98BC-140F5287358F}"/>
    <cellStyle name="Normal 8 3 7 2 4" xfId="20924" xr:uid="{628FEB8B-AC8B-4242-8676-40869714FFE9}"/>
    <cellStyle name="Normal 8 3 7 2 5" xfId="29371" xr:uid="{7EF9EB4D-6C29-49BC-B412-512E641A40E2}"/>
    <cellStyle name="Normal 8 3 7 3" xfId="6099" xr:uid="{00000000-0005-0000-0000-0000C81D0000}"/>
    <cellStyle name="Normal 8 3 7 3 2" xfId="14549" xr:uid="{9F8C57E5-CDC2-459F-8C32-6414F4708935}"/>
    <cellStyle name="Normal 8 3 7 3 3" xfId="22996" xr:uid="{10753C67-826F-47AE-9CFD-5B791879A2F5}"/>
    <cellStyle name="Normal 8 3 7 3 4" xfId="31443" xr:uid="{E1D0B2D8-C2BF-4FD6-8500-67F4AE48B01C}"/>
    <cellStyle name="Normal 8 3 7 4" xfId="10331" xr:uid="{619267CA-914D-4EEE-A824-13E27A089CF0}"/>
    <cellStyle name="Normal 8 3 7 5" xfId="18779" xr:uid="{97095304-82EA-425B-B6ED-0C41ECF8AE18}"/>
    <cellStyle name="Normal 8 3 7 6" xfId="27226" xr:uid="{45460F65-7C83-4B84-97F2-500C1968B661}"/>
    <cellStyle name="Normal 8 3 8" xfId="2206" xr:uid="{00000000-0005-0000-0000-0000C91D0000}"/>
    <cellStyle name="Normal 8 3 8 2" xfId="4435" xr:uid="{00000000-0005-0000-0000-0000CA1D0000}"/>
    <cellStyle name="Normal 8 3 8 2 2" xfId="8657" xr:uid="{00000000-0005-0000-0000-0000CB1D0000}"/>
    <cellStyle name="Normal 8 3 8 2 2 2" xfId="17107" xr:uid="{DA370947-5BE3-4A55-913F-C359C58C8E82}"/>
    <cellStyle name="Normal 8 3 8 2 2 3" xfId="25554" xr:uid="{55D6F39E-EAE7-4593-A695-3DEEF3762657}"/>
    <cellStyle name="Normal 8 3 8 2 2 4" xfId="34001" xr:uid="{39B875FA-01E9-4D0C-8085-DACE4743FECD}"/>
    <cellStyle name="Normal 8 3 8 2 3" xfId="12889" xr:uid="{0D87FA82-3BBE-455D-A441-77F6A7BE85B2}"/>
    <cellStyle name="Normal 8 3 8 2 4" xfId="21337" xr:uid="{FC6270F6-5BDD-4671-9810-31EF64FF74DF}"/>
    <cellStyle name="Normal 8 3 8 2 5" xfId="29784" xr:uid="{131A8866-022E-4323-A288-64D38C4E6488}"/>
    <cellStyle name="Normal 8 3 8 3" xfId="6512" xr:uid="{00000000-0005-0000-0000-0000CC1D0000}"/>
    <cellStyle name="Normal 8 3 8 3 2" xfId="14962" xr:uid="{F3290A0F-DB50-4EB7-8397-D3478D3BF5A1}"/>
    <cellStyle name="Normal 8 3 8 3 3" xfId="23409" xr:uid="{6A89B8B5-589B-4256-A658-5D5A13043D95}"/>
    <cellStyle name="Normal 8 3 8 3 4" xfId="31856" xr:uid="{35F21508-A87A-4161-9738-2D78418E12A1}"/>
    <cellStyle name="Normal 8 3 8 4" xfId="10744" xr:uid="{030D8B63-C6BA-44DE-B5DD-8D2A24313ED8}"/>
    <cellStyle name="Normal 8 3 8 5" xfId="19192" xr:uid="{E82C9AA0-F094-4722-AFA0-C2BCFCF28001}"/>
    <cellStyle name="Normal 8 3 8 6" xfId="27639" xr:uid="{AEEAA5EE-5BF1-44AF-8544-FF821A951C42}"/>
    <cellStyle name="Normal 8 3 9" xfId="2642" xr:uid="{00000000-0005-0000-0000-0000CD1D0000}"/>
    <cellStyle name="Normal 8 3 9 2" xfId="6925" xr:uid="{00000000-0005-0000-0000-0000CE1D0000}"/>
    <cellStyle name="Normal 8 3 9 2 2" xfId="15375" xr:uid="{2FB95C1A-9A92-43A9-909F-CAB250636823}"/>
    <cellStyle name="Normal 8 3 9 2 3" xfId="23822" xr:uid="{1BFB0E75-AB2F-42CF-9636-C1DA633F7FC9}"/>
    <cellStyle name="Normal 8 3 9 2 4" xfId="32269" xr:uid="{D4A8100B-933B-497A-A928-0EA071CEC771}"/>
    <cellStyle name="Normal 8 3 9 3" xfId="11157" xr:uid="{3A01C3FA-11E4-4E9F-8D3E-C1093353325A}"/>
    <cellStyle name="Normal 8 3 9 4" xfId="19605" xr:uid="{F38B831F-5E07-4BBF-A9E3-4BC058C4A1EC}"/>
    <cellStyle name="Normal 8 3 9 5" xfId="28052" xr:uid="{86AD9034-ABB5-4284-B005-FB23C4A9BB33}"/>
    <cellStyle name="Normal 8 4" xfId="503" xr:uid="{00000000-0005-0000-0000-0000CF1D0000}"/>
    <cellStyle name="Normal 8 4 10" xfId="9100" xr:uid="{854F288A-A503-4D83-85E7-D43E9CE37C02}"/>
    <cellStyle name="Normal 8 4 11" xfId="17548" xr:uid="{869C16B1-EF1A-494E-A78B-B713EED32C70}"/>
    <cellStyle name="Normal 8 4 12" xfId="25995" xr:uid="{B40ABD35-A90A-42FD-A160-DD5A501A4E29}"/>
    <cellStyle name="Normal 8 4 2" xfId="504" xr:uid="{00000000-0005-0000-0000-0000D01D0000}"/>
    <cellStyle name="Normal 8 4 2 10" xfId="17549" xr:uid="{2FBA3EBA-78FC-4436-982A-C9FA5B812CFF}"/>
    <cellStyle name="Normal 8 4 2 11" xfId="25996" xr:uid="{EE7FA70F-25CE-48D6-81D8-AC6E5BEC0583}"/>
    <cellStyle name="Normal 8 4 2 2" xfId="505" xr:uid="{00000000-0005-0000-0000-0000D11D0000}"/>
    <cellStyle name="Normal 8 4 2 2 10" xfId="25997" xr:uid="{F8C10999-2B22-48C8-9D19-CD4477096602}"/>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E2FB44B7-C955-4216-A0E0-071F4CC3C810}"/>
    <cellStyle name="Normal 8 4 2 2 2 2 2 3" xfId="24325" xr:uid="{052625F4-2E5A-4302-9116-1A3A4F826078}"/>
    <cellStyle name="Normal 8 4 2 2 2 2 2 4" xfId="32772" xr:uid="{0ABA2C7E-4B0C-4EE0-94EA-18009F11A3F8}"/>
    <cellStyle name="Normal 8 4 2 2 2 2 3" xfId="11660" xr:uid="{11785117-FBF9-4255-B41A-78D1E2903B45}"/>
    <cellStyle name="Normal 8 4 2 2 2 2 4" xfId="20108" xr:uid="{8DA107EF-E0BC-47A0-83CF-E31FB025BF3E}"/>
    <cellStyle name="Normal 8 4 2 2 2 2 5" xfId="28555" xr:uid="{0650DB08-66B8-4C5F-BAED-626F07A50001}"/>
    <cellStyle name="Normal 8 4 2 2 2 3" xfId="5283" xr:uid="{00000000-0005-0000-0000-0000D51D0000}"/>
    <cellStyle name="Normal 8 4 2 2 2 3 2" xfId="13733" xr:uid="{38C3599E-47EF-404D-AC8E-DA227256F298}"/>
    <cellStyle name="Normal 8 4 2 2 2 3 3" xfId="22180" xr:uid="{9750173F-3AF8-4430-8EC2-3377945E0247}"/>
    <cellStyle name="Normal 8 4 2 2 2 3 4" xfId="30627" xr:uid="{05134020-46F8-4D0B-B9FA-185A13C045FC}"/>
    <cellStyle name="Normal 8 4 2 2 2 4" xfId="9515" xr:uid="{8D359388-3F6A-4424-9067-6283784D47D6}"/>
    <cellStyle name="Normal 8 4 2 2 2 5" xfId="17963" xr:uid="{A47F7940-9C8E-4DB0-9E4A-AF812F4EB4BB}"/>
    <cellStyle name="Normal 8 4 2 2 2 6" xfId="26410" xr:uid="{A75A6A00-47C2-4352-9755-BFB28584F041}"/>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D6261F51-815C-4C71-83D4-71B81E8734BA}"/>
    <cellStyle name="Normal 8 4 2 2 3 2 2 3" xfId="24738" xr:uid="{07307687-ED86-440D-80B7-2C661B36BA6C}"/>
    <cellStyle name="Normal 8 4 2 2 3 2 2 4" xfId="33185" xr:uid="{27DADBE4-685D-4DF0-9386-7F9330CD702C}"/>
    <cellStyle name="Normal 8 4 2 2 3 2 3" xfId="12073" xr:uid="{B43919D2-C9BF-4379-BA6E-91A27C27F7A0}"/>
    <cellStyle name="Normal 8 4 2 2 3 2 4" xfId="20521" xr:uid="{C88FA515-2245-44E1-9AEB-4E956F269215}"/>
    <cellStyle name="Normal 8 4 2 2 3 2 5" xfId="28968" xr:uid="{C34C1375-03B1-4610-80B5-63955D8F325A}"/>
    <cellStyle name="Normal 8 4 2 2 3 3" xfId="5696" xr:uid="{00000000-0005-0000-0000-0000D91D0000}"/>
    <cellStyle name="Normal 8 4 2 2 3 3 2" xfId="14146" xr:uid="{AC7DF947-0A48-4FED-A70F-567466298C43}"/>
    <cellStyle name="Normal 8 4 2 2 3 3 3" xfId="22593" xr:uid="{607E1598-5992-41CC-B611-C28E38B023DE}"/>
    <cellStyle name="Normal 8 4 2 2 3 3 4" xfId="31040" xr:uid="{4F278EBA-7CC1-4ABA-A46C-5D0832CD1390}"/>
    <cellStyle name="Normal 8 4 2 2 3 4" xfId="9928" xr:uid="{C70987D3-76D5-4C48-B49D-4AAE5DBE0C46}"/>
    <cellStyle name="Normal 8 4 2 2 3 5" xfId="18376" xr:uid="{D5F3D40F-7108-41D2-BC22-7E78C06622C5}"/>
    <cellStyle name="Normal 8 4 2 2 3 6" xfId="26823" xr:uid="{6A61E5E4-0503-4C47-B884-C3AD78CE5B5F}"/>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5B312849-58A4-44E9-9FC6-B0F707DE1534}"/>
    <cellStyle name="Normal 8 4 2 2 4 2 2 3" xfId="25151" xr:uid="{D4BC23FC-2327-448C-BBD0-BE77CDBEFE8B}"/>
    <cellStyle name="Normal 8 4 2 2 4 2 2 4" xfId="33598" xr:uid="{161BE4EA-09EC-4FBB-873C-46B8A0E4227A}"/>
    <cellStyle name="Normal 8 4 2 2 4 2 3" xfId="12486" xr:uid="{6D89153D-216B-467D-81A6-C55E5082225A}"/>
    <cellStyle name="Normal 8 4 2 2 4 2 4" xfId="20934" xr:uid="{DD235738-C8F8-4770-9DE5-E9134C0042FA}"/>
    <cellStyle name="Normal 8 4 2 2 4 2 5" xfId="29381" xr:uid="{2D364EEE-BD48-4FD8-BC26-13C868F911FD}"/>
    <cellStyle name="Normal 8 4 2 2 4 3" xfId="6109" xr:uid="{00000000-0005-0000-0000-0000DD1D0000}"/>
    <cellStyle name="Normal 8 4 2 2 4 3 2" xfId="14559" xr:uid="{0FC3765D-ACEA-413C-8C9D-E1CFAD183BEB}"/>
    <cellStyle name="Normal 8 4 2 2 4 3 3" xfId="23006" xr:uid="{162ED143-5A80-44FC-83DE-750B2583E6A7}"/>
    <cellStyle name="Normal 8 4 2 2 4 3 4" xfId="31453" xr:uid="{97DDDFA1-6777-4898-9BBF-6F73FD96E5E1}"/>
    <cellStyle name="Normal 8 4 2 2 4 4" xfId="10341" xr:uid="{EE8F7ABC-2E7F-4237-9141-3BF5D60B6507}"/>
    <cellStyle name="Normal 8 4 2 2 4 5" xfId="18789" xr:uid="{7F0011B9-94BE-4111-BC97-92BC2BAC40BD}"/>
    <cellStyle name="Normal 8 4 2 2 4 6" xfId="27236" xr:uid="{BCB4FC1E-4378-4F04-AE2E-6103393E5C09}"/>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9FE20282-6851-4D70-B70F-C5F0107B253F}"/>
    <cellStyle name="Normal 8 4 2 2 5 2 2 3" xfId="25564" xr:uid="{8C0797E9-695E-4FCE-A86B-E218C87FABDC}"/>
    <cellStyle name="Normal 8 4 2 2 5 2 2 4" xfId="34011" xr:uid="{58E348D3-F6A4-46BD-B929-6D1CBB4B3119}"/>
    <cellStyle name="Normal 8 4 2 2 5 2 3" xfId="12899" xr:uid="{7BBE7B0B-2108-4D50-967B-B51D9D50BA17}"/>
    <cellStyle name="Normal 8 4 2 2 5 2 4" xfId="21347" xr:uid="{E65CAE51-D70D-4C53-ABCB-34B294B5CE48}"/>
    <cellStyle name="Normal 8 4 2 2 5 2 5" xfId="29794" xr:uid="{4E5885CE-1C20-4215-96B9-3456CD5BDD3A}"/>
    <cellStyle name="Normal 8 4 2 2 5 3" xfId="6522" xr:uid="{00000000-0005-0000-0000-0000E11D0000}"/>
    <cellStyle name="Normal 8 4 2 2 5 3 2" xfId="14972" xr:uid="{F01F9A66-C3A9-44EC-B892-7D706EE1B634}"/>
    <cellStyle name="Normal 8 4 2 2 5 3 3" xfId="23419" xr:uid="{B6883C0F-DE5A-43EA-804C-C52BB3771B87}"/>
    <cellStyle name="Normal 8 4 2 2 5 3 4" xfId="31866" xr:uid="{2AED02D5-0B86-41A8-A9FD-780629593289}"/>
    <cellStyle name="Normal 8 4 2 2 5 4" xfId="10754" xr:uid="{5374793E-34F1-4D4A-92D0-77B635F59A2E}"/>
    <cellStyle name="Normal 8 4 2 2 5 5" xfId="19202" xr:uid="{6B112717-618A-4C27-8C38-CAAD7349FDF7}"/>
    <cellStyle name="Normal 8 4 2 2 5 6" xfId="27649" xr:uid="{1C1893EE-027F-4E7F-A20B-40CF2760AF9B}"/>
    <cellStyle name="Normal 8 4 2 2 6" xfId="2652" xr:uid="{00000000-0005-0000-0000-0000E21D0000}"/>
    <cellStyle name="Normal 8 4 2 2 6 2" xfId="6935" xr:uid="{00000000-0005-0000-0000-0000E31D0000}"/>
    <cellStyle name="Normal 8 4 2 2 6 2 2" xfId="15385" xr:uid="{80EEC654-62FD-4C00-BD11-EBE871B0FB23}"/>
    <cellStyle name="Normal 8 4 2 2 6 2 3" xfId="23832" xr:uid="{71F3646B-D4A9-4933-899B-D27224B2B4D4}"/>
    <cellStyle name="Normal 8 4 2 2 6 2 4" xfId="32279" xr:uid="{75FB626F-7221-4B07-8D4C-50667F2D19C7}"/>
    <cellStyle name="Normal 8 4 2 2 6 3" xfId="11167" xr:uid="{F2C98D94-AF30-48C7-A665-991AD7AF3F71}"/>
    <cellStyle name="Normal 8 4 2 2 6 4" xfId="19615" xr:uid="{E32FBD22-E7BF-4411-A2DD-50087C24D1D5}"/>
    <cellStyle name="Normal 8 4 2 2 6 5" xfId="28062" xr:uid="{8CDCCB80-B0FA-4BC4-AB2F-68016AF9E1BB}"/>
    <cellStyle name="Normal 8 4 2 2 7" xfId="4870" xr:uid="{00000000-0005-0000-0000-0000E41D0000}"/>
    <cellStyle name="Normal 8 4 2 2 7 2" xfId="13320" xr:uid="{7D65A967-4715-4B58-ACB2-BDC1CB73876C}"/>
    <cellStyle name="Normal 8 4 2 2 7 3" xfId="21767" xr:uid="{D3BF882E-27F6-4FD4-B8B5-EFA14369EA27}"/>
    <cellStyle name="Normal 8 4 2 2 7 4" xfId="30214" xr:uid="{CBB664A8-C9A6-4DAA-BFB9-4C2D2FED6554}"/>
    <cellStyle name="Normal 8 4 2 2 8" xfId="9102" xr:uid="{E6701D3E-6F8D-455D-8C4F-BB7F787CAC32}"/>
    <cellStyle name="Normal 8 4 2 2 9" xfId="17550" xr:uid="{D2033A2E-C624-4FFA-9BFD-2622023A4ED7}"/>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E58DBCE0-0A91-457F-B31B-0E572BDA2B23}"/>
    <cellStyle name="Normal 8 4 2 3 2 2 3" xfId="24324" xr:uid="{4FCAE4BF-AF1D-4F86-A8A2-3EFEF18492DD}"/>
    <cellStyle name="Normal 8 4 2 3 2 2 4" xfId="32771" xr:uid="{AC2605AB-F4E8-4EE2-A202-FB395DFD89EA}"/>
    <cellStyle name="Normal 8 4 2 3 2 3" xfId="11659" xr:uid="{758CE0C6-9B6A-416A-9F4D-CC153BCA9B29}"/>
    <cellStyle name="Normal 8 4 2 3 2 4" xfId="20107" xr:uid="{E52ECE0C-14EA-41E7-9DA5-D13D242BD910}"/>
    <cellStyle name="Normal 8 4 2 3 2 5" xfId="28554" xr:uid="{00DD4F3D-2F98-4E5B-8B5C-E6246E53B7FE}"/>
    <cellStyle name="Normal 8 4 2 3 3" xfId="5282" xr:uid="{00000000-0005-0000-0000-0000E81D0000}"/>
    <cellStyle name="Normal 8 4 2 3 3 2" xfId="13732" xr:uid="{DC87E132-0B1D-4469-B8B9-C1AA530629C0}"/>
    <cellStyle name="Normal 8 4 2 3 3 3" xfId="22179" xr:uid="{421CC069-D92F-4F7D-8E37-2690CB8FBEF9}"/>
    <cellStyle name="Normal 8 4 2 3 3 4" xfId="30626" xr:uid="{FC586277-E6A7-4127-8AA5-8B5E952D2223}"/>
    <cellStyle name="Normal 8 4 2 3 4" xfId="9514" xr:uid="{C040FA28-ECFB-4479-A0CA-D38AD0166A5E}"/>
    <cellStyle name="Normal 8 4 2 3 5" xfId="17962" xr:uid="{BC898687-C6E3-4504-9BBA-1294D88DBB38}"/>
    <cellStyle name="Normal 8 4 2 3 6" xfId="26409" xr:uid="{33BBB2CA-E94D-44F8-8923-0779FB0BB3B6}"/>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C71DA427-8D85-4F7F-A526-25371DE6F6E1}"/>
    <cellStyle name="Normal 8 4 2 4 2 2 3" xfId="24737" xr:uid="{38D59287-D78B-4E3D-A0AC-B60DDD5EADB4}"/>
    <cellStyle name="Normal 8 4 2 4 2 2 4" xfId="33184" xr:uid="{4CE08037-23DF-4E5B-9543-264CC5DFB7A9}"/>
    <cellStyle name="Normal 8 4 2 4 2 3" xfId="12072" xr:uid="{FABE7333-789F-4AAA-8D25-A78357378DA6}"/>
    <cellStyle name="Normal 8 4 2 4 2 4" xfId="20520" xr:uid="{A930ECF3-569A-4481-A94C-99EE97B26A88}"/>
    <cellStyle name="Normal 8 4 2 4 2 5" xfId="28967" xr:uid="{4C7290C5-4794-4B4F-900B-13C216F26692}"/>
    <cellStyle name="Normal 8 4 2 4 3" xfId="5695" xr:uid="{00000000-0005-0000-0000-0000EC1D0000}"/>
    <cellStyle name="Normal 8 4 2 4 3 2" xfId="14145" xr:uid="{84D66CD9-D5F0-4AD9-9535-F0EE66C13268}"/>
    <cellStyle name="Normal 8 4 2 4 3 3" xfId="22592" xr:uid="{46734878-0DD3-4D57-8F1E-545E91BE236E}"/>
    <cellStyle name="Normal 8 4 2 4 3 4" xfId="31039" xr:uid="{87DC81C0-E33B-4F2A-A66C-89C2C4E6068A}"/>
    <cellStyle name="Normal 8 4 2 4 4" xfId="9927" xr:uid="{25041353-3363-492A-AC6B-BEB16EF5E075}"/>
    <cellStyle name="Normal 8 4 2 4 5" xfId="18375" xr:uid="{30C27B57-199A-4B51-A749-EB57F600EE43}"/>
    <cellStyle name="Normal 8 4 2 4 6" xfId="26822" xr:uid="{18884BEC-CD5F-4916-9FBD-291D8D20F51E}"/>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02FB8DD5-F7FA-4C22-85A4-9F17300E2DC2}"/>
    <cellStyle name="Normal 8 4 2 5 2 2 3" xfId="25150" xr:uid="{11FAC5BA-C6DC-4C57-843F-9A881A133F17}"/>
    <cellStyle name="Normal 8 4 2 5 2 2 4" xfId="33597" xr:uid="{0ED481D0-BFA7-412E-8C6B-22B9DDB619A4}"/>
    <cellStyle name="Normal 8 4 2 5 2 3" xfId="12485" xr:uid="{314D9B28-3398-4532-89F4-E430A80D96F1}"/>
    <cellStyle name="Normal 8 4 2 5 2 4" xfId="20933" xr:uid="{F9BBAE84-7FF8-4C48-8583-62EE6E12616B}"/>
    <cellStyle name="Normal 8 4 2 5 2 5" xfId="29380" xr:uid="{E4E4A0F0-173D-4425-96C4-2DF4EEAF47DA}"/>
    <cellStyle name="Normal 8 4 2 5 3" xfId="6108" xr:uid="{00000000-0005-0000-0000-0000F01D0000}"/>
    <cellStyle name="Normal 8 4 2 5 3 2" xfId="14558" xr:uid="{0B2FBA23-0BBA-4E68-B066-0C9BFD3F39F8}"/>
    <cellStyle name="Normal 8 4 2 5 3 3" xfId="23005" xr:uid="{355302F7-4461-4200-816F-7FC6013B2F65}"/>
    <cellStyle name="Normal 8 4 2 5 3 4" xfId="31452" xr:uid="{72669C26-0EA3-428D-8BFB-811A23F2B21D}"/>
    <cellStyle name="Normal 8 4 2 5 4" xfId="10340" xr:uid="{6B71909B-3FCA-4A6A-A02D-3CD7E8543352}"/>
    <cellStyle name="Normal 8 4 2 5 5" xfId="18788" xr:uid="{2320E143-5A9D-4B76-AC3C-F2E59F9F180B}"/>
    <cellStyle name="Normal 8 4 2 5 6" xfId="27235" xr:uid="{35142996-769A-4D55-9F02-EB6C64485FDB}"/>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D30C8EE3-C43D-4F99-9470-3B47C00C612E}"/>
    <cellStyle name="Normal 8 4 2 6 2 2 3" xfId="25563" xr:uid="{0F587F81-899B-4BFB-AEBD-4A1CA2829D41}"/>
    <cellStyle name="Normal 8 4 2 6 2 2 4" xfId="34010" xr:uid="{9B1BE0AC-533B-47C2-A9E5-07CE0D7E8259}"/>
    <cellStyle name="Normal 8 4 2 6 2 3" xfId="12898" xr:uid="{228096DC-47C2-4DFB-ADC8-B32C076C8C8F}"/>
    <cellStyle name="Normal 8 4 2 6 2 4" xfId="21346" xr:uid="{42560D3A-E166-4DFE-8C97-2C41B2486CC8}"/>
    <cellStyle name="Normal 8 4 2 6 2 5" xfId="29793" xr:uid="{2327D4D3-8915-4588-83D5-85203AD1238E}"/>
    <cellStyle name="Normal 8 4 2 6 3" xfId="6521" xr:uid="{00000000-0005-0000-0000-0000F41D0000}"/>
    <cellStyle name="Normal 8 4 2 6 3 2" xfId="14971" xr:uid="{FD73353C-DF4F-43EF-A387-E5B9CC868C56}"/>
    <cellStyle name="Normal 8 4 2 6 3 3" xfId="23418" xr:uid="{F51E1851-3A16-4801-8866-23397DE765C5}"/>
    <cellStyle name="Normal 8 4 2 6 3 4" xfId="31865" xr:uid="{27DBED74-6176-49A9-A0A3-425EF2CD603F}"/>
    <cellStyle name="Normal 8 4 2 6 4" xfId="10753" xr:uid="{F4034288-CDED-4071-A8A5-AB1B26D557EF}"/>
    <cellStyle name="Normal 8 4 2 6 5" xfId="19201" xr:uid="{BBFAC28E-3AA1-4513-B63E-559B226315DA}"/>
    <cellStyle name="Normal 8 4 2 6 6" xfId="27648" xr:uid="{E677CBD6-7657-40CB-84B5-50E63D4D2756}"/>
    <cellStyle name="Normal 8 4 2 7" xfId="2651" xr:uid="{00000000-0005-0000-0000-0000F51D0000}"/>
    <cellStyle name="Normal 8 4 2 7 2" xfId="6934" xr:uid="{00000000-0005-0000-0000-0000F61D0000}"/>
    <cellStyle name="Normal 8 4 2 7 2 2" xfId="15384" xr:uid="{A8482AB8-D884-483A-B13A-8E9FEC8F3DD3}"/>
    <cellStyle name="Normal 8 4 2 7 2 3" xfId="23831" xr:uid="{DDC8AED1-968F-462C-B67D-604903EB964B}"/>
    <cellStyle name="Normal 8 4 2 7 2 4" xfId="32278" xr:uid="{1EC8476B-D64C-4D51-930F-A0D85EFB4D5C}"/>
    <cellStyle name="Normal 8 4 2 7 3" xfId="11166" xr:uid="{45FCBE40-0683-4CC6-9A1A-A1A360D88860}"/>
    <cellStyle name="Normal 8 4 2 7 4" xfId="19614" xr:uid="{26E0D15E-0ED4-4288-8AB2-F5B92482F770}"/>
    <cellStyle name="Normal 8 4 2 7 5" xfId="28061" xr:uid="{AE0AC822-961F-4412-BC6F-DDAF672A78C5}"/>
    <cellStyle name="Normal 8 4 2 8" xfId="4869" xr:uid="{00000000-0005-0000-0000-0000F71D0000}"/>
    <cellStyle name="Normal 8 4 2 8 2" xfId="13319" xr:uid="{C62781F7-5A1A-44C5-A303-2EA254968A36}"/>
    <cellStyle name="Normal 8 4 2 8 3" xfId="21766" xr:uid="{199A5C9B-B377-48FC-955F-7C02D6A9F4E9}"/>
    <cellStyle name="Normal 8 4 2 8 4" xfId="30213" xr:uid="{2464DF36-B084-494D-B1A6-6F481F549275}"/>
    <cellStyle name="Normal 8 4 2 9" xfId="9101" xr:uid="{5B41A243-DC1F-4549-8C14-E30008ECD9B6}"/>
    <cellStyle name="Normal 8 4 3" xfId="506" xr:uid="{00000000-0005-0000-0000-0000F81D0000}"/>
    <cellStyle name="Normal 8 4 3 10" xfId="25998" xr:uid="{1172B7B3-0DC9-4020-AD90-B5D5977AFDB4}"/>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CFB727AE-3D53-41C6-8D20-A6FD0C9F20EA}"/>
    <cellStyle name="Normal 8 4 3 2 2 2 3" xfId="24326" xr:uid="{0D1077F0-5587-4820-B510-2FBBC9465E16}"/>
    <cellStyle name="Normal 8 4 3 2 2 2 4" xfId="32773" xr:uid="{B97EBC1E-AF29-49A4-BF28-94A6EF1C6BB3}"/>
    <cellStyle name="Normal 8 4 3 2 2 3" xfId="11661" xr:uid="{764782F6-112B-429E-AC79-BB035127C3DE}"/>
    <cellStyle name="Normal 8 4 3 2 2 4" xfId="20109" xr:uid="{541AD1B2-AD30-4C99-9616-515ECE43A346}"/>
    <cellStyle name="Normal 8 4 3 2 2 5" xfId="28556" xr:uid="{007FC17C-5DDF-4137-AEB7-EE069BA169F7}"/>
    <cellStyle name="Normal 8 4 3 2 3" xfId="5284" xr:uid="{00000000-0005-0000-0000-0000FC1D0000}"/>
    <cellStyle name="Normal 8 4 3 2 3 2" xfId="13734" xr:uid="{13B89F89-B0E4-48D0-A67E-76F36818D650}"/>
    <cellStyle name="Normal 8 4 3 2 3 3" xfId="22181" xr:uid="{39BD4891-975D-444A-ACC8-959CE5F65A6E}"/>
    <cellStyle name="Normal 8 4 3 2 3 4" xfId="30628" xr:uid="{741456CE-DB9C-4730-B7F3-0A1F4B434C4B}"/>
    <cellStyle name="Normal 8 4 3 2 4" xfId="9516" xr:uid="{EBA0F8AE-ADEA-42F7-B957-BC6C08BA1EF7}"/>
    <cellStyle name="Normal 8 4 3 2 5" xfId="17964" xr:uid="{53145E03-7392-493F-8B57-7CB3B89E6F4B}"/>
    <cellStyle name="Normal 8 4 3 2 6" xfId="26411" xr:uid="{4D610399-FA5B-4216-A2F6-AA4E13E8F111}"/>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60758B66-E9AE-45D9-84ED-D04138CFB03F}"/>
    <cellStyle name="Normal 8 4 3 3 2 2 3" xfId="24739" xr:uid="{394A9997-05EC-4454-BF67-131ABC2829D5}"/>
    <cellStyle name="Normal 8 4 3 3 2 2 4" xfId="33186" xr:uid="{26824BA9-17B6-48C6-8D50-140699674A4D}"/>
    <cellStyle name="Normal 8 4 3 3 2 3" xfId="12074" xr:uid="{FD9A334D-150E-4521-8BA7-566CC89450BB}"/>
    <cellStyle name="Normal 8 4 3 3 2 4" xfId="20522" xr:uid="{33F7A00E-BE7E-49B3-BB66-2E1F7B89CB3A}"/>
    <cellStyle name="Normal 8 4 3 3 2 5" xfId="28969" xr:uid="{7C7CAF90-30D1-4C0B-B75B-6B74C253F80A}"/>
    <cellStyle name="Normal 8 4 3 3 3" xfId="5697" xr:uid="{00000000-0005-0000-0000-0000001E0000}"/>
    <cellStyle name="Normal 8 4 3 3 3 2" xfId="14147" xr:uid="{A04E1CD1-A2CA-4233-8191-A8F1798AFD18}"/>
    <cellStyle name="Normal 8 4 3 3 3 3" xfId="22594" xr:uid="{06902E03-0560-4693-80E6-59A1BE6AE287}"/>
    <cellStyle name="Normal 8 4 3 3 3 4" xfId="31041" xr:uid="{B3CC19B1-5186-4A84-8122-24D67C5EB60E}"/>
    <cellStyle name="Normal 8 4 3 3 4" xfId="9929" xr:uid="{020D3400-B79E-4811-90CE-9C951166938B}"/>
    <cellStyle name="Normal 8 4 3 3 5" xfId="18377" xr:uid="{95D57F5E-9F9F-4609-A847-FF6C561E12AB}"/>
    <cellStyle name="Normal 8 4 3 3 6" xfId="26824" xr:uid="{DF7A1157-2715-4104-A568-BCD29544BD54}"/>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1FCE5831-C450-4EB8-83D4-0A4A3EF74376}"/>
    <cellStyle name="Normal 8 4 3 4 2 2 3" xfId="25152" xr:uid="{AE090432-B974-47C1-A72A-1DB9B16F86F8}"/>
    <cellStyle name="Normal 8 4 3 4 2 2 4" xfId="33599" xr:uid="{102DBEE2-9417-45A7-8AED-275BD5D23C78}"/>
    <cellStyle name="Normal 8 4 3 4 2 3" xfId="12487" xr:uid="{C50992B6-3E87-496A-B471-FCABFB844E20}"/>
    <cellStyle name="Normal 8 4 3 4 2 4" xfId="20935" xr:uid="{25183EE3-1C38-4EFF-9411-1217BEE992CD}"/>
    <cellStyle name="Normal 8 4 3 4 2 5" xfId="29382" xr:uid="{E21E069F-D99D-465E-80AA-EA18A0300D8E}"/>
    <cellStyle name="Normal 8 4 3 4 3" xfId="6110" xr:uid="{00000000-0005-0000-0000-0000041E0000}"/>
    <cellStyle name="Normal 8 4 3 4 3 2" xfId="14560" xr:uid="{FA39317B-B86D-4987-BB46-E8DFF63F14ED}"/>
    <cellStyle name="Normal 8 4 3 4 3 3" xfId="23007" xr:uid="{FC8073C0-01A3-4D91-8FE9-279DDC8D5EFA}"/>
    <cellStyle name="Normal 8 4 3 4 3 4" xfId="31454" xr:uid="{FF0ADED4-0923-47E2-A5EB-34043118E549}"/>
    <cellStyle name="Normal 8 4 3 4 4" xfId="10342" xr:uid="{05B36E3D-3D00-47D4-AAA4-FD8FDC120141}"/>
    <cellStyle name="Normal 8 4 3 4 5" xfId="18790" xr:uid="{C3FE90E3-4205-40D7-BFF2-690F62DBB185}"/>
    <cellStyle name="Normal 8 4 3 4 6" xfId="27237" xr:uid="{C9087C19-0754-4204-AE71-4E1B2B04F42B}"/>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63E11910-08A5-4B8E-B5EB-2CFE50C496B4}"/>
    <cellStyle name="Normal 8 4 3 5 2 2 3" xfId="25565" xr:uid="{D2718B9B-73A7-41AE-8E4F-4E841B47BB2B}"/>
    <cellStyle name="Normal 8 4 3 5 2 2 4" xfId="34012" xr:uid="{F5F3B93F-6AC3-4864-82A0-96B4901DAA23}"/>
    <cellStyle name="Normal 8 4 3 5 2 3" xfId="12900" xr:uid="{1FAC5ADE-93E1-42FD-96E6-6A5449514F5C}"/>
    <cellStyle name="Normal 8 4 3 5 2 4" xfId="21348" xr:uid="{99BE12CF-2134-434A-9781-2AC0E48E571C}"/>
    <cellStyle name="Normal 8 4 3 5 2 5" xfId="29795" xr:uid="{5DC5EBAA-81AA-4B18-942E-E4EA39CF318B}"/>
    <cellStyle name="Normal 8 4 3 5 3" xfId="6523" xr:uid="{00000000-0005-0000-0000-0000081E0000}"/>
    <cellStyle name="Normal 8 4 3 5 3 2" xfId="14973" xr:uid="{AA92B162-F8D7-4D14-ACAB-07D6F3D352B4}"/>
    <cellStyle name="Normal 8 4 3 5 3 3" xfId="23420" xr:uid="{78ED5A3F-981A-428F-840F-B539398DBD66}"/>
    <cellStyle name="Normal 8 4 3 5 3 4" xfId="31867" xr:uid="{F1BC58E2-C342-4829-B598-36A8652D166D}"/>
    <cellStyle name="Normal 8 4 3 5 4" xfId="10755" xr:uid="{6260528E-8C37-4581-92B9-913C0946C176}"/>
    <cellStyle name="Normal 8 4 3 5 5" xfId="19203" xr:uid="{13DD19C2-8E59-437F-807B-5FA303E22D62}"/>
    <cellStyle name="Normal 8 4 3 5 6" xfId="27650" xr:uid="{2262A174-0873-4235-AC26-4CC87BFEEE85}"/>
    <cellStyle name="Normal 8 4 3 6" xfId="2653" xr:uid="{00000000-0005-0000-0000-0000091E0000}"/>
    <cellStyle name="Normal 8 4 3 6 2" xfId="6936" xr:uid="{00000000-0005-0000-0000-00000A1E0000}"/>
    <cellStyle name="Normal 8 4 3 6 2 2" xfId="15386" xr:uid="{B968C7ED-F3B1-42C7-A877-BEDCF1BC7D80}"/>
    <cellStyle name="Normal 8 4 3 6 2 3" xfId="23833" xr:uid="{3A07FB06-9A35-4444-BB7B-D950B9EE81F5}"/>
    <cellStyle name="Normal 8 4 3 6 2 4" xfId="32280" xr:uid="{D23A3CD3-79B0-4479-9280-80353808FCF0}"/>
    <cellStyle name="Normal 8 4 3 6 3" xfId="11168" xr:uid="{47450DB1-33DE-46A7-86C8-2ABC78A42CE8}"/>
    <cellStyle name="Normal 8 4 3 6 4" xfId="19616" xr:uid="{1DAEA911-556E-4999-8685-90A8CA9AA95D}"/>
    <cellStyle name="Normal 8 4 3 6 5" xfId="28063" xr:uid="{5B438F96-FCDD-4C33-8A93-481FB5CB06FA}"/>
    <cellStyle name="Normal 8 4 3 7" xfId="4871" xr:uid="{00000000-0005-0000-0000-00000B1E0000}"/>
    <cellStyle name="Normal 8 4 3 7 2" xfId="13321" xr:uid="{F275E789-4C7F-4038-B1A9-972A25BF9F17}"/>
    <cellStyle name="Normal 8 4 3 7 3" xfId="21768" xr:uid="{9A9598BD-368A-4319-9F7A-8A62934F1DFB}"/>
    <cellStyle name="Normal 8 4 3 7 4" xfId="30215" xr:uid="{3242BE7E-2FD7-477E-9F49-59A246FF6C19}"/>
    <cellStyle name="Normal 8 4 3 8" xfId="9103" xr:uid="{57464525-20C8-4447-A0FE-7E2BC43B2C02}"/>
    <cellStyle name="Normal 8 4 3 9" xfId="17551" xr:uid="{54868F5E-8457-4B4D-A958-18258B3FEE97}"/>
    <cellStyle name="Normal 8 4 4" xfId="970" xr:uid="{00000000-0005-0000-0000-00000C1E0000}"/>
    <cellStyle name="Normal 8 4 4 2" xfId="3204" xr:uid="{00000000-0005-0000-0000-00000D1E0000}"/>
    <cellStyle name="Normal 8 4 4 2 2" xfId="7426" xr:uid="{00000000-0005-0000-0000-00000E1E0000}"/>
    <cellStyle name="Normal 8 4 4 2 2 2" xfId="15876" xr:uid="{7284BD1E-B14F-45B1-A696-BD8CAE18718D}"/>
    <cellStyle name="Normal 8 4 4 2 2 3" xfId="24323" xr:uid="{0C98BF3E-A6DB-4995-B5AD-A5EFCDED4D78}"/>
    <cellStyle name="Normal 8 4 4 2 2 4" xfId="32770" xr:uid="{6F0918FB-0CA0-4ECF-9E68-9D9AEE3E5ADB}"/>
    <cellStyle name="Normal 8 4 4 2 3" xfId="11658" xr:uid="{103E6CFF-34F7-471C-937B-D73E473C6FC7}"/>
    <cellStyle name="Normal 8 4 4 2 4" xfId="20106" xr:uid="{959EAD94-5BA2-46CA-8C3B-C8131B547492}"/>
    <cellStyle name="Normal 8 4 4 2 5" xfId="28553" xr:uid="{14549F15-E4BB-4CB6-BBBC-37A2E5867B99}"/>
    <cellStyle name="Normal 8 4 4 3" xfId="5281" xr:uid="{00000000-0005-0000-0000-00000F1E0000}"/>
    <cellStyle name="Normal 8 4 4 3 2" xfId="13731" xr:uid="{4BE8C60B-876B-4F88-B1B1-A19174D7E151}"/>
    <cellStyle name="Normal 8 4 4 3 3" xfId="22178" xr:uid="{9713D30C-5340-45AF-9E1B-C9B792C4A3F4}"/>
    <cellStyle name="Normal 8 4 4 3 4" xfId="30625" xr:uid="{175D74EA-EDDF-40FA-AB6B-84A865D814AB}"/>
    <cellStyle name="Normal 8 4 4 4" xfId="9513" xr:uid="{1987B2A5-7216-4B9E-9F1D-239BA2153748}"/>
    <cellStyle name="Normal 8 4 4 5" xfId="17961" xr:uid="{E2D9C68C-5CD3-4A9A-9D14-591273BA8803}"/>
    <cellStyle name="Normal 8 4 4 6" xfId="26408" xr:uid="{7CA53497-9300-4F68-B921-4DD5BEA08B96}"/>
    <cellStyle name="Normal 8 4 5" xfId="1387" xr:uid="{00000000-0005-0000-0000-0000101E0000}"/>
    <cellStyle name="Normal 8 4 5 2" xfId="3617" xr:uid="{00000000-0005-0000-0000-0000111E0000}"/>
    <cellStyle name="Normal 8 4 5 2 2" xfId="7839" xr:uid="{00000000-0005-0000-0000-0000121E0000}"/>
    <cellStyle name="Normal 8 4 5 2 2 2" xfId="16289" xr:uid="{D237172C-7BB3-4E1C-A42C-0A3C69237982}"/>
    <cellStyle name="Normal 8 4 5 2 2 3" xfId="24736" xr:uid="{E3750CAC-4B28-4046-9CF8-AF754D29DC66}"/>
    <cellStyle name="Normal 8 4 5 2 2 4" xfId="33183" xr:uid="{705FA3A0-2AB4-4AB2-9137-EF88781B0C6F}"/>
    <cellStyle name="Normal 8 4 5 2 3" xfId="12071" xr:uid="{DD306661-AFE7-4D22-8E5A-C0BBF7A8F00B}"/>
    <cellStyle name="Normal 8 4 5 2 4" xfId="20519" xr:uid="{20441B9A-57E7-4239-8AFC-DDD8A70E5A4C}"/>
    <cellStyle name="Normal 8 4 5 2 5" xfId="28966" xr:uid="{E1F04F0B-B45C-4862-B273-BB153A10C666}"/>
    <cellStyle name="Normal 8 4 5 3" xfId="5694" xr:uid="{00000000-0005-0000-0000-0000131E0000}"/>
    <cellStyle name="Normal 8 4 5 3 2" xfId="14144" xr:uid="{35622100-ED4D-4133-90FB-4D2E48CDFB88}"/>
    <cellStyle name="Normal 8 4 5 3 3" xfId="22591" xr:uid="{7B2AE658-BD46-4692-A516-24D2A85120FA}"/>
    <cellStyle name="Normal 8 4 5 3 4" xfId="31038" xr:uid="{CB59FA77-B83C-4734-8A21-B9C9AED0808C}"/>
    <cellStyle name="Normal 8 4 5 4" xfId="9926" xr:uid="{98962F99-7D93-47F8-87B5-7737098E903F}"/>
    <cellStyle name="Normal 8 4 5 5" xfId="18374" xr:uid="{433B18EB-AB24-49FB-8EBF-55FFF249BD31}"/>
    <cellStyle name="Normal 8 4 5 6" xfId="26821" xr:uid="{19944022-B689-472C-B695-351E6E363EC5}"/>
    <cellStyle name="Normal 8 4 6" xfId="1800" xr:uid="{00000000-0005-0000-0000-0000141E0000}"/>
    <cellStyle name="Normal 8 4 6 2" xfId="4030" xr:uid="{00000000-0005-0000-0000-0000151E0000}"/>
    <cellStyle name="Normal 8 4 6 2 2" xfId="8252" xr:uid="{00000000-0005-0000-0000-0000161E0000}"/>
    <cellStyle name="Normal 8 4 6 2 2 2" xfId="16702" xr:uid="{9BA0DF39-11B6-4957-A6B7-3E3F12013738}"/>
    <cellStyle name="Normal 8 4 6 2 2 3" xfId="25149" xr:uid="{53303C8A-C4AA-41AF-81C4-CB44191D6F67}"/>
    <cellStyle name="Normal 8 4 6 2 2 4" xfId="33596" xr:uid="{8655E8F6-3219-4001-A183-BF9F81EF4745}"/>
    <cellStyle name="Normal 8 4 6 2 3" xfId="12484" xr:uid="{F6104A41-906F-4D3D-9B6C-F1736D2AAB08}"/>
    <cellStyle name="Normal 8 4 6 2 4" xfId="20932" xr:uid="{62536C9A-B16A-483D-AF67-5ADADC3B1E14}"/>
    <cellStyle name="Normal 8 4 6 2 5" xfId="29379" xr:uid="{F86A18B4-EF5D-4DAD-806C-73AF897FD196}"/>
    <cellStyle name="Normal 8 4 6 3" xfId="6107" xr:uid="{00000000-0005-0000-0000-0000171E0000}"/>
    <cellStyle name="Normal 8 4 6 3 2" xfId="14557" xr:uid="{869CFA97-3795-4C7B-AAD9-1B012FE781FB}"/>
    <cellStyle name="Normal 8 4 6 3 3" xfId="23004" xr:uid="{2C48533A-79C7-48FE-9FF5-607B58EFF4AA}"/>
    <cellStyle name="Normal 8 4 6 3 4" xfId="31451" xr:uid="{C97E022C-0859-4634-B90B-8F40E894C477}"/>
    <cellStyle name="Normal 8 4 6 4" xfId="10339" xr:uid="{7DB790EC-1484-4874-8A71-70C72C70345E}"/>
    <cellStyle name="Normal 8 4 6 5" xfId="18787" xr:uid="{3B1CFB93-5CF2-406B-9E00-01B1CD681324}"/>
    <cellStyle name="Normal 8 4 6 6" xfId="27234" xr:uid="{A8D2B269-26FA-4954-9739-83DFA8FDFE5E}"/>
    <cellStyle name="Normal 8 4 7" xfId="2214" xr:uid="{00000000-0005-0000-0000-0000181E0000}"/>
    <cellStyle name="Normal 8 4 7 2" xfId="4443" xr:uid="{00000000-0005-0000-0000-0000191E0000}"/>
    <cellStyle name="Normal 8 4 7 2 2" xfId="8665" xr:uid="{00000000-0005-0000-0000-00001A1E0000}"/>
    <cellStyle name="Normal 8 4 7 2 2 2" xfId="17115" xr:uid="{39664EF7-E783-40D3-ACF0-EA86C8E442E1}"/>
    <cellStyle name="Normal 8 4 7 2 2 3" xfId="25562" xr:uid="{E62773C8-5953-4E0D-8872-461583701AD3}"/>
    <cellStyle name="Normal 8 4 7 2 2 4" xfId="34009" xr:uid="{43BD8470-6EF6-4BDA-842C-C8BF3C854E27}"/>
    <cellStyle name="Normal 8 4 7 2 3" xfId="12897" xr:uid="{D1B31E83-D9C9-4655-8E3A-4C1396DBF6ED}"/>
    <cellStyle name="Normal 8 4 7 2 4" xfId="21345" xr:uid="{F79C08E3-74DE-4A82-A75A-2CEE48373BCB}"/>
    <cellStyle name="Normal 8 4 7 2 5" xfId="29792" xr:uid="{DFB410BC-C631-4008-A4B3-685BADB94799}"/>
    <cellStyle name="Normal 8 4 7 3" xfId="6520" xr:uid="{00000000-0005-0000-0000-00001B1E0000}"/>
    <cellStyle name="Normal 8 4 7 3 2" xfId="14970" xr:uid="{80A4D0CF-8C25-4617-A5A7-B04B74293E24}"/>
    <cellStyle name="Normal 8 4 7 3 3" xfId="23417" xr:uid="{E0D4F3F0-3EFD-4865-A6A1-C73EAC6E0B4B}"/>
    <cellStyle name="Normal 8 4 7 3 4" xfId="31864" xr:uid="{6993ECB5-9270-4F02-B846-0091D74DE0CE}"/>
    <cellStyle name="Normal 8 4 7 4" xfId="10752" xr:uid="{FA023D73-FBCE-44AB-8FAD-1569B5255007}"/>
    <cellStyle name="Normal 8 4 7 5" xfId="19200" xr:uid="{4FD55457-C26D-4810-91C1-E3A134ABD090}"/>
    <cellStyle name="Normal 8 4 7 6" xfId="27647" xr:uid="{DBD8016B-23CC-4D0E-980C-5F975B941E03}"/>
    <cellStyle name="Normal 8 4 8" xfId="2650" xr:uid="{00000000-0005-0000-0000-00001C1E0000}"/>
    <cellStyle name="Normal 8 4 8 2" xfId="6933" xr:uid="{00000000-0005-0000-0000-00001D1E0000}"/>
    <cellStyle name="Normal 8 4 8 2 2" xfId="15383" xr:uid="{3CD4A6DB-AA7B-43FC-9757-D46DF80B8EF1}"/>
    <cellStyle name="Normal 8 4 8 2 3" xfId="23830" xr:uid="{D7647195-EB66-4AA8-BDD2-B2E31F70CF93}"/>
    <cellStyle name="Normal 8 4 8 2 4" xfId="32277" xr:uid="{F8D7F383-A1AB-4EF8-AEB8-70E38A26B410}"/>
    <cellStyle name="Normal 8 4 8 3" xfId="11165" xr:uid="{CB104414-374B-418A-84FB-03B9E7B44993}"/>
    <cellStyle name="Normal 8 4 8 4" xfId="19613" xr:uid="{9D59B689-D26C-4C80-9D96-A7242AE561F9}"/>
    <cellStyle name="Normal 8 4 8 5" xfId="28060" xr:uid="{FA028B4B-4CDF-48AA-8109-21BF3C018F08}"/>
    <cellStyle name="Normal 8 4 9" xfId="4868" xr:uid="{00000000-0005-0000-0000-00001E1E0000}"/>
    <cellStyle name="Normal 8 4 9 2" xfId="13318" xr:uid="{A21B0992-F8EF-4E6F-8E25-BE4C59713AD2}"/>
    <cellStyle name="Normal 8 4 9 3" xfId="21765" xr:uid="{7B49C6E3-2971-473F-88BF-905DA1E4D44A}"/>
    <cellStyle name="Normal 8 4 9 4" xfId="30212" xr:uid="{D6BBAF35-1148-4CC2-B956-C3131ED20E81}"/>
    <cellStyle name="Normal 8 5" xfId="507" xr:uid="{00000000-0005-0000-0000-00001F1E0000}"/>
    <cellStyle name="Normal 8 5 10" xfId="17552" xr:uid="{2DD1ADFD-9721-4CE6-9600-3716344E79E7}"/>
    <cellStyle name="Normal 8 5 11" xfId="25999" xr:uid="{036B66D5-D518-4608-BAED-F51431175E88}"/>
    <cellStyle name="Normal 8 5 2" xfId="508" xr:uid="{00000000-0005-0000-0000-0000201E0000}"/>
    <cellStyle name="Normal 8 5 2 10" xfId="26000" xr:uid="{FC306727-2F7F-429D-A829-C943874D55C1}"/>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F6943727-4E30-48CA-B430-EA4416E53D6B}"/>
    <cellStyle name="Normal 8 5 2 2 2 2 3" xfId="24328" xr:uid="{22B4FAF3-6CE5-4223-ADEC-A34591581FDE}"/>
    <cellStyle name="Normal 8 5 2 2 2 2 4" xfId="32775" xr:uid="{01B20D34-C019-40AA-9F79-6990F67B57CE}"/>
    <cellStyle name="Normal 8 5 2 2 2 3" xfId="11663" xr:uid="{884A00A2-37D5-41A1-A4A9-429E301E65AE}"/>
    <cellStyle name="Normal 8 5 2 2 2 4" xfId="20111" xr:uid="{FC9C30B6-D973-4C55-9FA7-31165D18AF28}"/>
    <cellStyle name="Normal 8 5 2 2 2 5" xfId="28558" xr:uid="{79FF7156-77B1-479E-882D-9BE25D352846}"/>
    <cellStyle name="Normal 8 5 2 2 3" xfId="5286" xr:uid="{00000000-0005-0000-0000-0000241E0000}"/>
    <cellStyle name="Normal 8 5 2 2 3 2" xfId="13736" xr:uid="{83447DF7-E385-40E2-BAB7-4445859FDFC4}"/>
    <cellStyle name="Normal 8 5 2 2 3 3" xfId="22183" xr:uid="{BCEBBC64-D0DB-43A7-A149-843270366E91}"/>
    <cellStyle name="Normal 8 5 2 2 3 4" xfId="30630" xr:uid="{5D4291E1-BF53-4703-A534-03084C93D95A}"/>
    <cellStyle name="Normal 8 5 2 2 4" xfId="9518" xr:uid="{5A4F76BD-39DD-4595-B6C3-AA95A8ACB44E}"/>
    <cellStyle name="Normal 8 5 2 2 5" xfId="17966" xr:uid="{7AE5FCF8-F415-4882-A97D-4EC8218F6C1A}"/>
    <cellStyle name="Normal 8 5 2 2 6" xfId="26413" xr:uid="{5992E55D-0E0E-47B3-BBB1-6F350058484D}"/>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91C0AC34-5F9A-4129-96D3-5B6EE7A311D3}"/>
    <cellStyle name="Normal 8 5 2 3 2 2 3" xfId="24741" xr:uid="{8871BCC9-92BA-48F5-8895-B909F1083796}"/>
    <cellStyle name="Normal 8 5 2 3 2 2 4" xfId="33188" xr:uid="{8D7074CB-96D1-43FA-9F5D-8A3FAC7C7C52}"/>
    <cellStyle name="Normal 8 5 2 3 2 3" xfId="12076" xr:uid="{FCFB40CC-4AEF-4A30-8D27-B09F48FD41B7}"/>
    <cellStyle name="Normal 8 5 2 3 2 4" xfId="20524" xr:uid="{E0AFC4FF-1F34-4624-920D-E6D1CE91A63A}"/>
    <cellStyle name="Normal 8 5 2 3 2 5" xfId="28971" xr:uid="{9344ACE8-C22E-4B6E-A586-23CDA71B8778}"/>
    <cellStyle name="Normal 8 5 2 3 3" xfId="5699" xr:uid="{00000000-0005-0000-0000-0000281E0000}"/>
    <cellStyle name="Normal 8 5 2 3 3 2" xfId="14149" xr:uid="{9F98BB40-9E65-43BA-918F-E9D6CCFB820B}"/>
    <cellStyle name="Normal 8 5 2 3 3 3" xfId="22596" xr:uid="{B0ADEBA2-38C3-42BA-8CE3-DFC75090E553}"/>
    <cellStyle name="Normal 8 5 2 3 3 4" xfId="31043" xr:uid="{0E1B2E41-21D5-44A9-A9D3-B6E7A834F80D}"/>
    <cellStyle name="Normal 8 5 2 3 4" xfId="9931" xr:uid="{78CF637D-C029-403B-966A-C3DDECB9DF2F}"/>
    <cellStyle name="Normal 8 5 2 3 5" xfId="18379" xr:uid="{0B015260-55FC-483C-A970-656913D9BDCA}"/>
    <cellStyle name="Normal 8 5 2 3 6" xfId="26826" xr:uid="{36632CAA-28C0-4705-9784-8BD25882794B}"/>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C56939B6-D9F9-4CC4-9261-FD9643951635}"/>
    <cellStyle name="Normal 8 5 2 4 2 2 3" xfId="25154" xr:uid="{75F7A5ED-F11E-4C38-B5E9-6D82E3FB7DCE}"/>
    <cellStyle name="Normal 8 5 2 4 2 2 4" xfId="33601" xr:uid="{5E566426-5B9D-418E-A0CE-5D748C7BC2EB}"/>
    <cellStyle name="Normal 8 5 2 4 2 3" xfId="12489" xr:uid="{4D4BE312-A69D-4B09-8C00-525FA9BF6435}"/>
    <cellStyle name="Normal 8 5 2 4 2 4" xfId="20937" xr:uid="{DB5E6DB9-F5AE-44BB-96C9-FE6CD290D499}"/>
    <cellStyle name="Normal 8 5 2 4 2 5" xfId="29384" xr:uid="{D2DA5FE0-DEE3-41E3-8F9A-038A5011425F}"/>
    <cellStyle name="Normal 8 5 2 4 3" xfId="6112" xr:uid="{00000000-0005-0000-0000-00002C1E0000}"/>
    <cellStyle name="Normal 8 5 2 4 3 2" xfId="14562" xr:uid="{265EB440-47A0-4BD4-B087-30B322D29194}"/>
    <cellStyle name="Normal 8 5 2 4 3 3" xfId="23009" xr:uid="{E9D98471-76CA-4B44-B9E7-12D069EBD610}"/>
    <cellStyle name="Normal 8 5 2 4 3 4" xfId="31456" xr:uid="{0B56AA99-C48C-404B-8F2C-590112BA5C4C}"/>
    <cellStyle name="Normal 8 5 2 4 4" xfId="10344" xr:uid="{8480DC94-7DCC-447B-8020-D472CDE61E94}"/>
    <cellStyle name="Normal 8 5 2 4 5" xfId="18792" xr:uid="{8E79ABBF-8CDD-4C6D-9927-EA16BD60A45C}"/>
    <cellStyle name="Normal 8 5 2 4 6" xfId="27239" xr:uid="{861823F9-6A09-402B-864D-4ED1A31F2C54}"/>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B5B22992-1099-45C5-BC1B-88FD9B0AB091}"/>
    <cellStyle name="Normal 8 5 2 5 2 2 3" xfId="25567" xr:uid="{290AA73B-26A8-478D-8EAB-7C862B7FB9E2}"/>
    <cellStyle name="Normal 8 5 2 5 2 2 4" xfId="34014" xr:uid="{71994368-7E9A-4A57-A61C-18A2CBFC207E}"/>
    <cellStyle name="Normal 8 5 2 5 2 3" xfId="12902" xr:uid="{4E8A64BB-BEE6-449B-9675-3CF64AA74A24}"/>
    <cellStyle name="Normal 8 5 2 5 2 4" xfId="21350" xr:uid="{C0BA393A-8D68-4C98-9D90-355BFA5B7593}"/>
    <cellStyle name="Normal 8 5 2 5 2 5" xfId="29797" xr:uid="{15D86901-E296-49DF-BD7F-DBAEC268362D}"/>
    <cellStyle name="Normal 8 5 2 5 3" xfId="6525" xr:uid="{00000000-0005-0000-0000-0000301E0000}"/>
    <cellStyle name="Normal 8 5 2 5 3 2" xfId="14975" xr:uid="{043CB28C-8F50-4AD1-AF6D-81B4AA5840B3}"/>
    <cellStyle name="Normal 8 5 2 5 3 3" xfId="23422" xr:uid="{90DB7766-F11B-4AA1-B730-07978CF56E67}"/>
    <cellStyle name="Normal 8 5 2 5 3 4" xfId="31869" xr:uid="{E190B614-51F3-477F-B0FA-A647DAD822A3}"/>
    <cellStyle name="Normal 8 5 2 5 4" xfId="10757" xr:uid="{228E4BA6-C28B-4B61-B7D1-D2976E609ABA}"/>
    <cellStyle name="Normal 8 5 2 5 5" xfId="19205" xr:uid="{1C45A4B2-9773-4645-984C-3032CCB9C1FF}"/>
    <cellStyle name="Normal 8 5 2 5 6" xfId="27652" xr:uid="{58D84C1A-860D-4782-BE2E-1D175EF2B78B}"/>
    <cellStyle name="Normal 8 5 2 6" xfId="2655" xr:uid="{00000000-0005-0000-0000-0000311E0000}"/>
    <cellStyle name="Normal 8 5 2 6 2" xfId="6938" xr:uid="{00000000-0005-0000-0000-0000321E0000}"/>
    <cellStyle name="Normal 8 5 2 6 2 2" xfId="15388" xr:uid="{9511DB70-6376-493D-8AD7-8E545A9C116C}"/>
    <cellStyle name="Normal 8 5 2 6 2 3" xfId="23835" xr:uid="{917590DD-BF40-43FB-BDD7-0355E26BF0EC}"/>
    <cellStyle name="Normal 8 5 2 6 2 4" xfId="32282" xr:uid="{286D2516-1E3A-422A-99F3-5A6BAF36C8E1}"/>
    <cellStyle name="Normal 8 5 2 6 3" xfId="11170" xr:uid="{5F2BF2E1-F13A-4326-B604-CF8E9499B265}"/>
    <cellStyle name="Normal 8 5 2 6 4" xfId="19618" xr:uid="{494C1095-675C-422A-BE34-A4301CBFA300}"/>
    <cellStyle name="Normal 8 5 2 6 5" xfId="28065" xr:uid="{A46442CD-427C-4301-83DB-1F92F2E07C3A}"/>
    <cellStyle name="Normal 8 5 2 7" xfId="4873" xr:uid="{00000000-0005-0000-0000-0000331E0000}"/>
    <cellStyle name="Normal 8 5 2 7 2" xfId="13323" xr:uid="{F9381829-DB3C-4CB1-B5B5-FB8B1734FDA4}"/>
    <cellStyle name="Normal 8 5 2 7 3" xfId="21770" xr:uid="{3C297F15-CB49-4F3B-AD83-F8007D25B507}"/>
    <cellStyle name="Normal 8 5 2 7 4" xfId="30217" xr:uid="{4BCE0AE7-B7D5-44F4-B938-1CCD7F209A44}"/>
    <cellStyle name="Normal 8 5 2 8" xfId="9105" xr:uid="{FC8D3187-501F-46FB-A99C-76053D2FB71C}"/>
    <cellStyle name="Normal 8 5 2 9" xfId="17553" xr:uid="{BBB5C6E8-B4AA-498E-BD56-BE6B30E75DE7}"/>
    <cellStyle name="Normal 8 5 3" xfId="974" xr:uid="{00000000-0005-0000-0000-0000341E0000}"/>
    <cellStyle name="Normal 8 5 3 2" xfId="3208" xr:uid="{00000000-0005-0000-0000-0000351E0000}"/>
    <cellStyle name="Normal 8 5 3 2 2" xfId="7430" xr:uid="{00000000-0005-0000-0000-0000361E0000}"/>
    <cellStyle name="Normal 8 5 3 2 2 2" xfId="15880" xr:uid="{43558395-BFA4-4574-B542-006AFEAF5D69}"/>
    <cellStyle name="Normal 8 5 3 2 2 3" xfId="24327" xr:uid="{89C5587B-DDD2-4313-B2C4-45A66A92F0F2}"/>
    <cellStyle name="Normal 8 5 3 2 2 4" xfId="32774" xr:uid="{CD273FBF-9F8E-4CAE-BF2A-35E982950E5B}"/>
    <cellStyle name="Normal 8 5 3 2 3" xfId="11662" xr:uid="{0381362C-1972-4DE9-8BE7-1B358D382F89}"/>
    <cellStyle name="Normal 8 5 3 2 4" xfId="20110" xr:uid="{9AA3DA79-D8A3-4239-86AE-5C7F612892DA}"/>
    <cellStyle name="Normal 8 5 3 2 5" xfId="28557" xr:uid="{583289E3-6493-41D0-A424-967075FF76CE}"/>
    <cellStyle name="Normal 8 5 3 3" xfId="5285" xr:uid="{00000000-0005-0000-0000-0000371E0000}"/>
    <cellStyle name="Normal 8 5 3 3 2" xfId="13735" xr:uid="{EF42D9D5-ABAA-4D8E-AD27-C84AF8E6E036}"/>
    <cellStyle name="Normal 8 5 3 3 3" xfId="22182" xr:uid="{EDF6F637-5D7C-40FE-83FA-C8123C1F1229}"/>
    <cellStyle name="Normal 8 5 3 3 4" xfId="30629" xr:uid="{5637C1D8-A4F3-41CF-994B-8136FDBF940E}"/>
    <cellStyle name="Normal 8 5 3 4" xfId="9517" xr:uid="{ED9CCE0D-6055-49CA-AA47-356F220BD473}"/>
    <cellStyle name="Normal 8 5 3 5" xfId="17965" xr:uid="{45819DA0-8DC8-4452-8711-55C6061B9CAF}"/>
    <cellStyle name="Normal 8 5 3 6" xfId="26412" xr:uid="{2DD08497-99FB-4A14-A062-161EC93B4B74}"/>
    <cellStyle name="Normal 8 5 4" xfId="1391" xr:uid="{00000000-0005-0000-0000-0000381E0000}"/>
    <cellStyle name="Normal 8 5 4 2" xfId="3621" xr:uid="{00000000-0005-0000-0000-0000391E0000}"/>
    <cellStyle name="Normal 8 5 4 2 2" xfId="7843" xr:uid="{00000000-0005-0000-0000-00003A1E0000}"/>
    <cellStyle name="Normal 8 5 4 2 2 2" xfId="16293" xr:uid="{031EC4ED-8E14-4F48-96D3-62BDA5E098EB}"/>
    <cellStyle name="Normal 8 5 4 2 2 3" xfId="24740" xr:uid="{D8171041-8B4F-42B9-8108-26B49C201ED2}"/>
    <cellStyle name="Normal 8 5 4 2 2 4" xfId="33187" xr:uid="{CCE63F86-7923-4DEC-B7C6-337C41A90593}"/>
    <cellStyle name="Normal 8 5 4 2 3" xfId="12075" xr:uid="{F642B9E4-FC79-42B2-8003-CA79159A74FA}"/>
    <cellStyle name="Normal 8 5 4 2 4" xfId="20523" xr:uid="{0C148152-53D1-40C1-837D-B3B164ACDDA9}"/>
    <cellStyle name="Normal 8 5 4 2 5" xfId="28970" xr:uid="{0AE7CD94-F5F9-40F2-BE59-BDFD2B29A689}"/>
    <cellStyle name="Normal 8 5 4 3" xfId="5698" xr:uid="{00000000-0005-0000-0000-00003B1E0000}"/>
    <cellStyle name="Normal 8 5 4 3 2" xfId="14148" xr:uid="{1E5C6F3B-8276-4E1F-81E2-519106D5C77F}"/>
    <cellStyle name="Normal 8 5 4 3 3" xfId="22595" xr:uid="{FC4FF9D1-3C23-4B0B-B7B9-1A3D79DE4093}"/>
    <cellStyle name="Normal 8 5 4 3 4" xfId="31042" xr:uid="{A9E1CDA8-7639-47CB-9716-E70E39F40095}"/>
    <cellStyle name="Normal 8 5 4 4" xfId="9930" xr:uid="{3E2C401A-C61B-412D-8BBD-901A4CCAF811}"/>
    <cellStyle name="Normal 8 5 4 5" xfId="18378" xr:uid="{DB31589A-D160-47F0-A737-37BB289BC1D0}"/>
    <cellStyle name="Normal 8 5 4 6" xfId="26825" xr:uid="{D77E60A3-86A0-4E62-B32A-E1BFAA93F5F2}"/>
    <cellStyle name="Normal 8 5 5" xfId="1804" xr:uid="{00000000-0005-0000-0000-00003C1E0000}"/>
    <cellStyle name="Normal 8 5 5 2" xfId="4034" xr:uid="{00000000-0005-0000-0000-00003D1E0000}"/>
    <cellStyle name="Normal 8 5 5 2 2" xfId="8256" xr:uid="{00000000-0005-0000-0000-00003E1E0000}"/>
    <cellStyle name="Normal 8 5 5 2 2 2" xfId="16706" xr:uid="{E7A06033-A2C8-4600-B1C2-42CE273CCBFA}"/>
    <cellStyle name="Normal 8 5 5 2 2 3" xfId="25153" xr:uid="{061A45FE-AD56-4646-A279-8947EE51B033}"/>
    <cellStyle name="Normal 8 5 5 2 2 4" xfId="33600" xr:uid="{263A86AE-937B-4DC4-AA8E-9DAE3CF9EB32}"/>
    <cellStyle name="Normal 8 5 5 2 3" xfId="12488" xr:uid="{6BE4702E-E78A-44B9-9B3B-6C617F85536D}"/>
    <cellStyle name="Normal 8 5 5 2 4" xfId="20936" xr:uid="{5240DA8B-1165-44B9-85C4-0825EE9D4E77}"/>
    <cellStyle name="Normal 8 5 5 2 5" xfId="29383" xr:uid="{BD8D2C86-8BE1-4732-B48F-9507A4ED3CB9}"/>
    <cellStyle name="Normal 8 5 5 3" xfId="6111" xr:uid="{00000000-0005-0000-0000-00003F1E0000}"/>
    <cellStyle name="Normal 8 5 5 3 2" xfId="14561" xr:uid="{FA8A020C-D9A6-4060-962A-365ABDFDD628}"/>
    <cellStyle name="Normal 8 5 5 3 3" xfId="23008" xr:uid="{61885E70-AF01-4779-934F-17C3A395933A}"/>
    <cellStyle name="Normal 8 5 5 3 4" xfId="31455" xr:uid="{27A0CCA2-5DE0-4719-838D-411C731B6929}"/>
    <cellStyle name="Normal 8 5 5 4" xfId="10343" xr:uid="{7B329CDB-5AEA-481E-94D5-E374ABC9B24F}"/>
    <cellStyle name="Normal 8 5 5 5" xfId="18791" xr:uid="{E5F5F64B-D3FB-4A8F-B387-3F595E27E0FC}"/>
    <cellStyle name="Normal 8 5 5 6" xfId="27238" xr:uid="{58900FC5-E86F-454F-AFD8-5665A773943C}"/>
    <cellStyle name="Normal 8 5 6" xfId="2218" xr:uid="{00000000-0005-0000-0000-0000401E0000}"/>
    <cellStyle name="Normal 8 5 6 2" xfId="4447" xr:uid="{00000000-0005-0000-0000-0000411E0000}"/>
    <cellStyle name="Normal 8 5 6 2 2" xfId="8669" xr:uid="{00000000-0005-0000-0000-0000421E0000}"/>
    <cellStyle name="Normal 8 5 6 2 2 2" xfId="17119" xr:uid="{5B7BF2D5-AC1F-4EA1-9FB6-C38933E26AF1}"/>
    <cellStyle name="Normal 8 5 6 2 2 3" xfId="25566" xr:uid="{4A3B6F6A-B1BA-401A-8334-386CC05807F1}"/>
    <cellStyle name="Normal 8 5 6 2 2 4" xfId="34013" xr:uid="{3A474E90-93CC-4C64-8B2F-F0336E90B18A}"/>
    <cellStyle name="Normal 8 5 6 2 3" xfId="12901" xr:uid="{AD0772EA-765F-416E-9511-8E40D723A11F}"/>
    <cellStyle name="Normal 8 5 6 2 4" xfId="21349" xr:uid="{4EB62F7B-4DED-485C-BD66-13109DBCE097}"/>
    <cellStyle name="Normal 8 5 6 2 5" xfId="29796" xr:uid="{3E5F45B9-FE4E-4FCF-8C3E-2C2F79A699AA}"/>
    <cellStyle name="Normal 8 5 6 3" xfId="6524" xr:uid="{00000000-0005-0000-0000-0000431E0000}"/>
    <cellStyle name="Normal 8 5 6 3 2" xfId="14974" xr:uid="{07D116FA-363E-4B01-AAA9-768C25FFBB10}"/>
    <cellStyle name="Normal 8 5 6 3 3" xfId="23421" xr:uid="{FD5DB98F-58AE-434B-959D-7477A64EC4BE}"/>
    <cellStyle name="Normal 8 5 6 3 4" xfId="31868" xr:uid="{47659215-0304-43FC-A5BA-1DD6BD7DCC63}"/>
    <cellStyle name="Normal 8 5 6 4" xfId="10756" xr:uid="{C6DEADAD-F0A1-407F-8A6B-161A0C60DF33}"/>
    <cellStyle name="Normal 8 5 6 5" xfId="19204" xr:uid="{C02F27BB-8130-412C-B30F-4D5954DDEA96}"/>
    <cellStyle name="Normal 8 5 6 6" xfId="27651" xr:uid="{1E9840F0-8D1E-461D-8513-924EE84A147E}"/>
    <cellStyle name="Normal 8 5 7" xfId="2654" xr:uid="{00000000-0005-0000-0000-0000441E0000}"/>
    <cellStyle name="Normal 8 5 7 2" xfId="6937" xr:uid="{00000000-0005-0000-0000-0000451E0000}"/>
    <cellStyle name="Normal 8 5 7 2 2" xfId="15387" xr:uid="{9C6FB9F8-F488-47EE-84E7-5122FBBBA557}"/>
    <cellStyle name="Normal 8 5 7 2 3" xfId="23834" xr:uid="{BC112201-C555-4F48-8609-3E95F893801D}"/>
    <cellStyle name="Normal 8 5 7 2 4" xfId="32281" xr:uid="{BBFE0107-0544-4871-8073-A31FA0C15632}"/>
    <cellStyle name="Normal 8 5 7 3" xfId="11169" xr:uid="{884EDE47-A755-477D-8C11-CF825BC8AD7D}"/>
    <cellStyle name="Normal 8 5 7 4" xfId="19617" xr:uid="{C757CD8D-62E4-48F1-B79B-1A86F0884DD8}"/>
    <cellStyle name="Normal 8 5 7 5" xfId="28064" xr:uid="{8A6BC10E-013B-4968-9CA8-DC8562FFDB2E}"/>
    <cellStyle name="Normal 8 5 8" xfId="4872" xr:uid="{00000000-0005-0000-0000-0000461E0000}"/>
    <cellStyle name="Normal 8 5 8 2" xfId="13322" xr:uid="{A885C7B3-0907-4DB7-9614-A17F8802F0D3}"/>
    <cellStyle name="Normal 8 5 8 3" xfId="21769" xr:uid="{12C8EC4B-B14A-460C-8A6B-BE220580EC02}"/>
    <cellStyle name="Normal 8 5 8 4" xfId="30216" xr:uid="{3F6B391C-FE38-4C1D-B2C5-879D16001888}"/>
    <cellStyle name="Normal 8 5 9" xfId="9104" xr:uid="{C06E4095-13B9-41F9-B221-2E258E91E385}"/>
    <cellStyle name="Normal 8 6" xfId="509" xr:uid="{00000000-0005-0000-0000-0000471E0000}"/>
    <cellStyle name="Normal 8 6 10" xfId="26001" xr:uid="{26FA32C3-BDDF-4008-A1F7-985C59418CF0}"/>
    <cellStyle name="Normal 8 6 2" xfId="976" xr:uid="{00000000-0005-0000-0000-0000481E0000}"/>
    <cellStyle name="Normal 8 6 2 2" xfId="3210" xr:uid="{00000000-0005-0000-0000-0000491E0000}"/>
    <cellStyle name="Normal 8 6 2 2 2" xfId="7432" xr:uid="{00000000-0005-0000-0000-00004A1E0000}"/>
    <cellStyle name="Normal 8 6 2 2 2 2" xfId="15882" xr:uid="{E2057456-E4CE-4284-8D45-D64BDA57C52D}"/>
    <cellStyle name="Normal 8 6 2 2 2 3" xfId="24329" xr:uid="{52E6E342-59D5-4627-BF69-C99216EA5273}"/>
    <cellStyle name="Normal 8 6 2 2 2 4" xfId="32776" xr:uid="{5C8B997D-43C2-41FC-89AD-B917E0941C47}"/>
    <cellStyle name="Normal 8 6 2 2 3" xfId="11664" xr:uid="{0056F7B2-B241-4DA4-87B3-151C31E2CCDF}"/>
    <cellStyle name="Normal 8 6 2 2 4" xfId="20112" xr:uid="{C2B12C46-84DC-4C9E-827B-9DC71553B75C}"/>
    <cellStyle name="Normal 8 6 2 2 5" xfId="28559" xr:uid="{8AD75DA0-84C4-4E76-B71A-9B0D8CA645A6}"/>
    <cellStyle name="Normal 8 6 2 3" xfId="5287" xr:uid="{00000000-0005-0000-0000-00004B1E0000}"/>
    <cellStyle name="Normal 8 6 2 3 2" xfId="13737" xr:uid="{D0E4F345-253B-4A8D-AD71-7238345DC692}"/>
    <cellStyle name="Normal 8 6 2 3 3" xfId="22184" xr:uid="{9E517909-F09F-438E-93EF-497BFC666481}"/>
    <cellStyle name="Normal 8 6 2 3 4" xfId="30631" xr:uid="{54597781-10FD-422A-8D29-3289033094D0}"/>
    <cellStyle name="Normal 8 6 2 4" xfId="9519" xr:uid="{647E0FEA-D77D-4166-BD7A-35C8236AFACB}"/>
    <cellStyle name="Normal 8 6 2 5" xfId="17967" xr:uid="{DC750D0E-C518-4137-9992-D582E2144AB3}"/>
    <cellStyle name="Normal 8 6 2 6" xfId="26414" xr:uid="{809F8452-44BA-4935-A621-F766A217384F}"/>
    <cellStyle name="Normal 8 6 3" xfId="1393" xr:uid="{00000000-0005-0000-0000-00004C1E0000}"/>
    <cellStyle name="Normal 8 6 3 2" xfId="3623" xr:uid="{00000000-0005-0000-0000-00004D1E0000}"/>
    <cellStyle name="Normal 8 6 3 2 2" xfId="7845" xr:uid="{00000000-0005-0000-0000-00004E1E0000}"/>
    <cellStyle name="Normal 8 6 3 2 2 2" xfId="16295" xr:uid="{14F0D92F-1081-445C-BDFB-3D38D10901BB}"/>
    <cellStyle name="Normal 8 6 3 2 2 3" xfId="24742" xr:uid="{E2280835-B9B7-4EBB-9EE2-E54BBC23023B}"/>
    <cellStyle name="Normal 8 6 3 2 2 4" xfId="33189" xr:uid="{9F0A3F8D-04BC-4E61-B396-CB4DBD884AFA}"/>
    <cellStyle name="Normal 8 6 3 2 3" xfId="12077" xr:uid="{73AF0076-94BD-478C-8005-1704D9A2CF1B}"/>
    <cellStyle name="Normal 8 6 3 2 4" xfId="20525" xr:uid="{D417BB70-E035-4C3A-B382-D799B475273D}"/>
    <cellStyle name="Normal 8 6 3 2 5" xfId="28972" xr:uid="{7F4C6CB2-E1F9-454D-AC28-B1DF7924953D}"/>
    <cellStyle name="Normal 8 6 3 3" xfId="5700" xr:uid="{00000000-0005-0000-0000-00004F1E0000}"/>
    <cellStyle name="Normal 8 6 3 3 2" xfId="14150" xr:uid="{67022BFA-843A-45DF-B722-8FC6C4126414}"/>
    <cellStyle name="Normal 8 6 3 3 3" xfId="22597" xr:uid="{83B3C843-B811-4A0E-AA5A-45A0075A32A1}"/>
    <cellStyle name="Normal 8 6 3 3 4" xfId="31044" xr:uid="{CC88615D-E20F-4BA3-BDA5-8CBDE212EFC4}"/>
    <cellStyle name="Normal 8 6 3 4" xfId="9932" xr:uid="{059315FD-CA31-4EB8-AF6C-A80940328D97}"/>
    <cellStyle name="Normal 8 6 3 5" xfId="18380" xr:uid="{2DB7082B-8FEF-4B34-99AA-6A727FE72B52}"/>
    <cellStyle name="Normal 8 6 3 6" xfId="26827" xr:uid="{40EE99A0-2447-4B21-9BD5-CADA4A743537}"/>
    <cellStyle name="Normal 8 6 4" xfId="1806" xr:uid="{00000000-0005-0000-0000-0000501E0000}"/>
    <cellStyle name="Normal 8 6 4 2" xfId="4036" xr:uid="{00000000-0005-0000-0000-0000511E0000}"/>
    <cellStyle name="Normal 8 6 4 2 2" xfId="8258" xr:uid="{00000000-0005-0000-0000-0000521E0000}"/>
    <cellStyle name="Normal 8 6 4 2 2 2" xfId="16708" xr:uid="{101E43BA-96C8-4BD1-884E-A07D7ADF51E9}"/>
    <cellStyle name="Normal 8 6 4 2 2 3" xfId="25155" xr:uid="{ADAE499F-2EAE-465F-85E4-B5A19F58F5D6}"/>
    <cellStyle name="Normal 8 6 4 2 2 4" xfId="33602" xr:uid="{D41E9457-9B1F-45B3-8DA0-821E7BB94A5E}"/>
    <cellStyle name="Normal 8 6 4 2 3" xfId="12490" xr:uid="{A356D1A0-8757-4A5B-AA18-1AD36C221394}"/>
    <cellStyle name="Normal 8 6 4 2 4" xfId="20938" xr:uid="{EDEC943C-DE05-41E3-9F44-0D2C98003DBD}"/>
    <cellStyle name="Normal 8 6 4 2 5" xfId="29385" xr:uid="{E6FBF18C-847D-40D5-929D-11FDF7DA146A}"/>
    <cellStyle name="Normal 8 6 4 3" xfId="6113" xr:uid="{00000000-0005-0000-0000-0000531E0000}"/>
    <cellStyle name="Normal 8 6 4 3 2" xfId="14563" xr:uid="{FAFE98E3-DE74-4D24-B417-48982F017BC2}"/>
    <cellStyle name="Normal 8 6 4 3 3" xfId="23010" xr:uid="{591175AC-74F5-48AD-A487-B9860AADD362}"/>
    <cellStyle name="Normal 8 6 4 3 4" xfId="31457" xr:uid="{7BD8AAEE-722A-4EDD-A7D4-F907971CDA16}"/>
    <cellStyle name="Normal 8 6 4 4" xfId="10345" xr:uid="{F03EB07E-72A9-4088-BFCA-A1968F9A82E8}"/>
    <cellStyle name="Normal 8 6 4 5" xfId="18793" xr:uid="{5A55D210-F745-4CA2-9AB9-358C5E4AF516}"/>
    <cellStyle name="Normal 8 6 4 6" xfId="27240" xr:uid="{97B5243D-6CE7-4C3D-A7FE-6D13700E2421}"/>
    <cellStyle name="Normal 8 6 5" xfId="2220" xr:uid="{00000000-0005-0000-0000-0000541E0000}"/>
    <cellStyle name="Normal 8 6 5 2" xfId="4449" xr:uid="{00000000-0005-0000-0000-0000551E0000}"/>
    <cellStyle name="Normal 8 6 5 2 2" xfId="8671" xr:uid="{00000000-0005-0000-0000-0000561E0000}"/>
    <cellStyle name="Normal 8 6 5 2 2 2" xfId="17121" xr:uid="{6289AB8D-E06B-4263-B3C9-E8E2F0866539}"/>
    <cellStyle name="Normal 8 6 5 2 2 3" xfId="25568" xr:uid="{784EE08B-158D-4AFA-BF03-87DCCA07B089}"/>
    <cellStyle name="Normal 8 6 5 2 2 4" xfId="34015" xr:uid="{0886F24E-5638-4EA4-BCA0-50A907E09BF2}"/>
    <cellStyle name="Normal 8 6 5 2 3" xfId="12903" xr:uid="{3219C37E-2679-4D0D-AC90-167F081DDF8D}"/>
    <cellStyle name="Normal 8 6 5 2 4" xfId="21351" xr:uid="{5F91FC57-2A44-4808-B6B0-62A0C0F3FE20}"/>
    <cellStyle name="Normal 8 6 5 2 5" xfId="29798" xr:uid="{5B10D042-2DB5-415C-833C-3B541B8BE90F}"/>
    <cellStyle name="Normal 8 6 5 3" xfId="6526" xr:uid="{00000000-0005-0000-0000-0000571E0000}"/>
    <cellStyle name="Normal 8 6 5 3 2" xfId="14976" xr:uid="{BCAABD1C-1822-454C-A51B-31A7BE5B1A3A}"/>
    <cellStyle name="Normal 8 6 5 3 3" xfId="23423" xr:uid="{774A461C-8627-48F2-8129-2C609C90BD7F}"/>
    <cellStyle name="Normal 8 6 5 3 4" xfId="31870" xr:uid="{4BCCD6A7-D2BD-436A-A888-E56EEA2E4BCF}"/>
    <cellStyle name="Normal 8 6 5 4" xfId="10758" xr:uid="{EBCCF2BF-2D30-44A1-B191-EE1DF32FB305}"/>
    <cellStyle name="Normal 8 6 5 5" xfId="19206" xr:uid="{0C3FFB30-3F7A-4EB1-98F8-742B4469B2E3}"/>
    <cellStyle name="Normal 8 6 5 6" xfId="27653" xr:uid="{F0BBBBBA-2A8C-4FC7-A67B-CFE38DDD87F8}"/>
    <cellStyle name="Normal 8 6 6" xfId="2656" xr:uid="{00000000-0005-0000-0000-0000581E0000}"/>
    <cellStyle name="Normal 8 6 6 2" xfId="6939" xr:uid="{00000000-0005-0000-0000-0000591E0000}"/>
    <cellStyle name="Normal 8 6 6 2 2" xfId="15389" xr:uid="{5980005E-17B5-41F4-82EB-0D9551185035}"/>
    <cellStyle name="Normal 8 6 6 2 3" xfId="23836" xr:uid="{C1EFBEF2-50D5-4D88-B9DC-C4977E0D49C0}"/>
    <cellStyle name="Normal 8 6 6 2 4" xfId="32283" xr:uid="{955F60DA-7CA7-4AFF-81D3-3127F105BB4E}"/>
    <cellStyle name="Normal 8 6 6 3" xfId="11171" xr:uid="{C089A397-E200-4818-95ED-315FDACF0428}"/>
    <cellStyle name="Normal 8 6 6 4" xfId="19619" xr:uid="{B259FA73-B975-4FE3-99F1-BE3E2FBF2F24}"/>
    <cellStyle name="Normal 8 6 6 5" xfId="28066" xr:uid="{5D9BC1EE-7C69-453E-AC03-0429260DD64A}"/>
    <cellStyle name="Normal 8 6 7" xfId="4874" xr:uid="{00000000-0005-0000-0000-00005A1E0000}"/>
    <cellStyle name="Normal 8 6 7 2" xfId="13324" xr:uid="{4ACE197D-30F8-464B-B38E-5902A9B2012B}"/>
    <cellStyle name="Normal 8 6 7 3" xfId="21771" xr:uid="{EC2509DA-465F-4E05-B3E3-7860493A420B}"/>
    <cellStyle name="Normal 8 6 7 4" xfId="30218" xr:uid="{41FC974C-9941-4B6A-922B-E54CB1587955}"/>
    <cellStyle name="Normal 8 6 8" xfId="9106" xr:uid="{B1685190-EFEB-4E22-950A-4306846D9606}"/>
    <cellStyle name="Normal 8 6 9" xfId="17554" xr:uid="{AC7E3BBD-4B40-47F5-B9AC-8F6E8AB34516}"/>
    <cellStyle name="Normal 8 7" xfId="945" xr:uid="{00000000-0005-0000-0000-00005B1E0000}"/>
    <cellStyle name="Normal 8 7 2" xfId="3179" xr:uid="{00000000-0005-0000-0000-00005C1E0000}"/>
    <cellStyle name="Normal 8 7 2 2" xfId="7401" xr:uid="{00000000-0005-0000-0000-00005D1E0000}"/>
    <cellStyle name="Normal 8 7 2 2 2" xfId="15851" xr:uid="{18419A12-EA53-4171-861D-F17E394E59E3}"/>
    <cellStyle name="Normal 8 7 2 2 3" xfId="24298" xr:uid="{8CA3957F-6715-441A-88C7-4E2FB3FB153F}"/>
    <cellStyle name="Normal 8 7 2 2 4" xfId="32745" xr:uid="{B542A9CE-A16D-474A-B15D-5F645AC3770F}"/>
    <cellStyle name="Normal 8 7 2 3" xfId="11633" xr:uid="{D67B4142-3555-4E13-90B4-7A1F6282F763}"/>
    <cellStyle name="Normal 8 7 2 4" xfId="20081" xr:uid="{A3750562-4312-49F9-8C6C-BDEE606B2A48}"/>
    <cellStyle name="Normal 8 7 2 5" xfId="28528" xr:uid="{077AEC52-5BE1-4222-B9F9-1E875F27B2F2}"/>
    <cellStyle name="Normal 8 7 3" xfId="5256" xr:uid="{00000000-0005-0000-0000-00005E1E0000}"/>
    <cellStyle name="Normal 8 7 3 2" xfId="13706" xr:uid="{D45D11B6-E042-44A5-B45A-924D2A19E68E}"/>
    <cellStyle name="Normal 8 7 3 3" xfId="22153" xr:uid="{63B7B444-773C-487C-9962-C2139B305917}"/>
    <cellStyle name="Normal 8 7 3 4" xfId="30600" xr:uid="{EA83F4E7-7F71-455D-BA2B-869AAF56B195}"/>
    <cellStyle name="Normal 8 7 4" xfId="9488" xr:uid="{AAD75FA5-8B59-4BDF-B1AE-7D8C63D45212}"/>
    <cellStyle name="Normal 8 7 5" xfId="17936" xr:uid="{214937A0-1B75-428A-A52D-5748F4A14E3A}"/>
    <cellStyle name="Normal 8 7 6" xfId="26383" xr:uid="{CC788778-53FA-40C3-BBF1-CF235C9792BC}"/>
    <cellStyle name="Normal 8 8" xfId="1362" xr:uid="{00000000-0005-0000-0000-00005F1E0000}"/>
    <cellStyle name="Normal 8 8 2" xfId="3592" xr:uid="{00000000-0005-0000-0000-0000601E0000}"/>
    <cellStyle name="Normal 8 8 2 2" xfId="7814" xr:uid="{00000000-0005-0000-0000-0000611E0000}"/>
    <cellStyle name="Normal 8 8 2 2 2" xfId="16264" xr:uid="{E2CD4F4B-A06C-4E4B-BCA6-1233B8BCA6EA}"/>
    <cellStyle name="Normal 8 8 2 2 3" xfId="24711" xr:uid="{D0E004C4-964D-4C25-BB08-A20D0CCD25A7}"/>
    <cellStyle name="Normal 8 8 2 2 4" xfId="33158" xr:uid="{69651526-C175-452B-8518-95D786A59310}"/>
    <cellStyle name="Normal 8 8 2 3" xfId="12046" xr:uid="{4AFA1BB1-1D95-4287-A5F4-8AF84882D053}"/>
    <cellStyle name="Normal 8 8 2 4" xfId="20494" xr:uid="{321A3FCE-7FBB-43C7-92F0-45BB8E3D80D2}"/>
    <cellStyle name="Normal 8 8 2 5" xfId="28941" xr:uid="{79F9D7AE-B600-47FE-ACB3-2DB2DCCD7F6B}"/>
    <cellStyle name="Normal 8 8 3" xfId="5669" xr:uid="{00000000-0005-0000-0000-0000621E0000}"/>
    <cellStyle name="Normal 8 8 3 2" xfId="14119" xr:uid="{529F7E02-6BC9-434E-88E8-AD18F60AB940}"/>
    <cellStyle name="Normal 8 8 3 3" xfId="22566" xr:uid="{F45C5769-4AD2-4170-92DA-AD7F7FE00061}"/>
    <cellStyle name="Normal 8 8 3 4" xfId="31013" xr:uid="{5B428AEB-0D4F-46D9-98D8-9F3620E439BB}"/>
    <cellStyle name="Normal 8 8 4" xfId="9901" xr:uid="{33EF29F3-AEBC-4CDE-A9AE-85F654FD2618}"/>
    <cellStyle name="Normal 8 8 5" xfId="18349" xr:uid="{C572498D-6EF1-43EA-BC72-CA94CB2F3493}"/>
    <cellStyle name="Normal 8 8 6" xfId="26796" xr:uid="{B2DDD145-CB62-4AF4-B801-D0721FEA6D2E}"/>
    <cellStyle name="Normal 8 9" xfId="1775" xr:uid="{00000000-0005-0000-0000-0000631E0000}"/>
    <cellStyle name="Normal 8 9 2" xfId="4005" xr:uid="{00000000-0005-0000-0000-0000641E0000}"/>
    <cellStyle name="Normal 8 9 2 2" xfId="8227" xr:uid="{00000000-0005-0000-0000-0000651E0000}"/>
    <cellStyle name="Normal 8 9 2 2 2" xfId="16677" xr:uid="{7C4C7104-4302-43FE-888A-B3F51774C688}"/>
    <cellStyle name="Normal 8 9 2 2 3" xfId="25124" xr:uid="{4C8FD2CC-C1C2-4A5B-9C2C-9DDAF687BA5C}"/>
    <cellStyle name="Normal 8 9 2 2 4" xfId="33571" xr:uid="{03AA0C92-330E-4021-8FBE-20E901475F1B}"/>
    <cellStyle name="Normal 8 9 2 3" xfId="12459" xr:uid="{75A96164-1AB7-491B-ACFB-E861AA61C6E0}"/>
    <cellStyle name="Normal 8 9 2 4" xfId="20907" xr:uid="{C6A3AFBA-8834-4E25-AFE5-87A3F3D51C41}"/>
    <cellStyle name="Normal 8 9 2 5" xfId="29354" xr:uid="{39ABE052-4F5F-4AFE-ADEA-28BEE933E3DE}"/>
    <cellStyle name="Normal 8 9 3" xfId="6082" xr:uid="{00000000-0005-0000-0000-0000661E0000}"/>
    <cellStyle name="Normal 8 9 3 2" xfId="14532" xr:uid="{90FC3905-8D35-4D8A-8926-8F0AB90B5EA3}"/>
    <cellStyle name="Normal 8 9 3 3" xfId="22979" xr:uid="{9B6E7ACB-FCE1-47D4-8192-75916C5CC381}"/>
    <cellStyle name="Normal 8 9 3 4" xfId="31426" xr:uid="{6416FEED-DDBD-4B98-BCBE-20AA8B23F30A}"/>
    <cellStyle name="Normal 8 9 4" xfId="10314" xr:uid="{5C76706A-D3EB-42FD-AF4A-FCF52E79C0E0}"/>
    <cellStyle name="Normal 8 9 5" xfId="18762" xr:uid="{CB501BD0-3285-466A-A4A4-20C6EEFBCA46}"/>
    <cellStyle name="Normal 8 9 6" xfId="27209" xr:uid="{A8306DB3-326F-4DEA-9A48-AE00BA5B82A4}"/>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ADA88174-B05D-43BD-A4A5-3780295B3FA6}"/>
    <cellStyle name="Normal 9 2 10 2 3" xfId="23837" xr:uid="{B9FFDD64-487C-45C5-94E8-248EF10BA3A7}"/>
    <cellStyle name="Normal 9 2 10 2 4" xfId="32284" xr:uid="{2EFD1C06-9521-43F8-88BB-CA1FF8DFD3C8}"/>
    <cellStyle name="Normal 9 2 10 3" xfId="11172" xr:uid="{B0144BFB-BD85-40F7-A1EA-802F11741570}"/>
    <cellStyle name="Normal 9 2 10 4" xfId="19620" xr:uid="{08A1EB3D-C37E-44AA-AEC8-B8B906607FA1}"/>
    <cellStyle name="Normal 9 2 10 5" xfId="28067" xr:uid="{4E40C37E-7D4F-484B-95DC-88CEF4394125}"/>
    <cellStyle name="Normal 9 2 11" xfId="4875" xr:uid="{00000000-0005-0000-0000-00006B1E0000}"/>
    <cellStyle name="Normal 9 2 11 2" xfId="13325" xr:uid="{534CE9A1-9746-4469-8971-F2EE2F29A8B2}"/>
    <cellStyle name="Normal 9 2 11 3" xfId="21772" xr:uid="{66E26DCD-B877-4603-8E42-7E55498D9E48}"/>
    <cellStyle name="Normal 9 2 11 4" xfId="30219" xr:uid="{81600854-8090-4AC8-8244-1D84B6144EC5}"/>
    <cellStyle name="Normal 9 2 12" xfId="9107" xr:uid="{51A9363E-AB74-4C96-94D7-69A2640968E0}"/>
    <cellStyle name="Normal 9 2 13" xfId="17555" xr:uid="{CF009BD6-FF9E-4D9D-8964-582A4C61E102}"/>
    <cellStyle name="Normal 9 2 14" xfId="26002" xr:uid="{0D07ADF9-1AA7-485C-94FB-B701727B2691}"/>
    <cellStyle name="Normal 9 2 2" xfId="512" xr:uid="{00000000-0005-0000-0000-00006C1E0000}"/>
    <cellStyle name="Normal 9 2 2 10" xfId="4876" xr:uid="{00000000-0005-0000-0000-00006D1E0000}"/>
    <cellStyle name="Normal 9 2 2 10 2" xfId="13326" xr:uid="{6462F95A-7866-4286-A5F8-8431FA1F46DA}"/>
    <cellStyle name="Normal 9 2 2 10 3" xfId="21773" xr:uid="{550C5B77-1FA9-4C2A-9A85-7120FAECE1BA}"/>
    <cellStyle name="Normal 9 2 2 10 4" xfId="30220" xr:uid="{8BA9B966-EE43-4D7A-9CE3-69EDEB481E94}"/>
    <cellStyle name="Normal 9 2 2 11" xfId="9108" xr:uid="{9C388975-943A-4866-BF2D-AE01030CCAF6}"/>
    <cellStyle name="Normal 9 2 2 12" xfId="17556" xr:uid="{6BEBA749-D26D-40CB-959D-A362875B98FB}"/>
    <cellStyle name="Normal 9 2 2 13" xfId="26003" xr:uid="{C1B774FA-A126-44CF-B4FA-C41FFDD26190}"/>
    <cellStyle name="Normal 9 2 2 2" xfId="513" xr:uid="{00000000-0005-0000-0000-00006E1E0000}"/>
    <cellStyle name="Normal 9 2 2 2 10" xfId="9109" xr:uid="{09B7F768-101C-4C0E-A80C-7E31134EA264}"/>
    <cellStyle name="Normal 9 2 2 2 11" xfId="17557" xr:uid="{568127D0-B251-44D2-9684-CBE211A1AD3B}"/>
    <cellStyle name="Normal 9 2 2 2 12" xfId="26004" xr:uid="{C593791B-8A7F-4BDB-8AD7-B052F38BA56F}"/>
    <cellStyle name="Normal 9 2 2 2 2" xfId="514" xr:uid="{00000000-0005-0000-0000-00006F1E0000}"/>
    <cellStyle name="Normal 9 2 2 2 2 10" xfId="17558" xr:uid="{F47F1C7D-4A4F-4748-8486-84182FCA8458}"/>
    <cellStyle name="Normal 9 2 2 2 2 11" xfId="26005" xr:uid="{19F6B114-E1BC-405B-9406-318D7F6460DA}"/>
    <cellStyle name="Normal 9 2 2 2 2 2" xfId="515" xr:uid="{00000000-0005-0000-0000-0000701E0000}"/>
    <cellStyle name="Normal 9 2 2 2 2 2 10" xfId="26006" xr:uid="{F7385D3D-FD63-466F-9D3C-581126CDC4BD}"/>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204B74F1-DD4A-4F58-B28F-ECCD843BBC19}"/>
    <cellStyle name="Normal 9 2 2 2 2 2 2 2 2 3" xfId="24334" xr:uid="{163908C3-E565-4BDE-9E5E-8178E428C187}"/>
    <cellStyle name="Normal 9 2 2 2 2 2 2 2 2 4" xfId="32781" xr:uid="{BB03D88F-7A10-4591-B8DE-5F6D26671684}"/>
    <cellStyle name="Normal 9 2 2 2 2 2 2 2 3" xfId="11669" xr:uid="{F64396A3-B873-4CD3-84EE-A2A87D3F0D00}"/>
    <cellStyle name="Normal 9 2 2 2 2 2 2 2 4" xfId="20117" xr:uid="{4EA15D82-4F15-41C2-B8D1-99D34EEF2014}"/>
    <cellStyle name="Normal 9 2 2 2 2 2 2 2 5" xfId="28564" xr:uid="{500EF504-A424-42F6-9924-1FCCA3204479}"/>
    <cellStyle name="Normal 9 2 2 2 2 2 2 3" xfId="5292" xr:uid="{00000000-0005-0000-0000-0000741E0000}"/>
    <cellStyle name="Normal 9 2 2 2 2 2 2 3 2" xfId="13742" xr:uid="{ECAFB954-78FB-4C24-90F2-D3715BB79589}"/>
    <cellStyle name="Normal 9 2 2 2 2 2 2 3 3" xfId="22189" xr:uid="{9F959020-C230-4F85-9848-B7436178B90D}"/>
    <cellStyle name="Normal 9 2 2 2 2 2 2 3 4" xfId="30636" xr:uid="{2E095DDE-34A9-4A11-BA34-D695C68ED8CF}"/>
    <cellStyle name="Normal 9 2 2 2 2 2 2 4" xfId="9524" xr:uid="{CA5CCBD2-3A56-46A4-A63C-C290F28D089F}"/>
    <cellStyle name="Normal 9 2 2 2 2 2 2 5" xfId="17972" xr:uid="{655DA346-DD22-4317-8E05-1448B6B7D5B6}"/>
    <cellStyle name="Normal 9 2 2 2 2 2 2 6" xfId="26419" xr:uid="{0446CC19-4AB5-4D43-AB6E-16432C3EA948}"/>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825EEF5D-7570-4DCF-A154-AD92491A5E82}"/>
    <cellStyle name="Normal 9 2 2 2 2 2 3 2 2 3" xfId="24747" xr:uid="{803F5C4D-64C0-41FE-A51B-0B6EFBCE3232}"/>
    <cellStyle name="Normal 9 2 2 2 2 2 3 2 2 4" xfId="33194" xr:uid="{22764478-6768-43EE-9E05-2C3E81B1D8DF}"/>
    <cellStyle name="Normal 9 2 2 2 2 2 3 2 3" xfId="12082" xr:uid="{BDF1E324-0664-4114-BDB1-109BB9F1A63C}"/>
    <cellStyle name="Normal 9 2 2 2 2 2 3 2 4" xfId="20530" xr:uid="{40EFBE5A-933A-458C-8DF2-C83F1EE8FEAD}"/>
    <cellStyle name="Normal 9 2 2 2 2 2 3 2 5" xfId="28977" xr:uid="{4A86C1BC-D974-4D71-A831-B67A2152EF59}"/>
    <cellStyle name="Normal 9 2 2 2 2 2 3 3" xfId="5705" xr:uid="{00000000-0005-0000-0000-0000781E0000}"/>
    <cellStyle name="Normal 9 2 2 2 2 2 3 3 2" xfId="14155" xr:uid="{3C2934D1-FBF2-4D02-9785-8A4470A2BE3A}"/>
    <cellStyle name="Normal 9 2 2 2 2 2 3 3 3" xfId="22602" xr:uid="{01458F5E-539C-473C-83BE-73B9C1BECC5C}"/>
    <cellStyle name="Normal 9 2 2 2 2 2 3 3 4" xfId="31049" xr:uid="{5F18A052-85F2-4DA6-ACF1-0FD7BFCAF624}"/>
    <cellStyle name="Normal 9 2 2 2 2 2 3 4" xfId="9937" xr:uid="{86688E4B-0306-496E-B3F7-7AAB061F1764}"/>
    <cellStyle name="Normal 9 2 2 2 2 2 3 5" xfId="18385" xr:uid="{8E5ACDEB-306E-460F-BD7D-264EB5D24F6D}"/>
    <cellStyle name="Normal 9 2 2 2 2 2 3 6" xfId="26832" xr:uid="{C6388DC9-9B7B-4474-BD96-ECAC7C434EAE}"/>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BC8E6C3C-563F-48EF-8FE6-63FD81FAE6CB}"/>
    <cellStyle name="Normal 9 2 2 2 2 2 4 2 2 3" xfId="25160" xr:uid="{37A9C169-47E1-497B-B579-D87F4ED04DFA}"/>
    <cellStyle name="Normal 9 2 2 2 2 2 4 2 2 4" xfId="33607" xr:uid="{A0376C0C-BBB1-469D-A7A9-25F043B3D86E}"/>
    <cellStyle name="Normal 9 2 2 2 2 2 4 2 3" xfId="12495" xr:uid="{125E2B77-522A-45A0-942A-98AD9403AB99}"/>
    <cellStyle name="Normal 9 2 2 2 2 2 4 2 4" xfId="20943" xr:uid="{7853C306-548F-4B5D-AD95-0CFC96A90C5C}"/>
    <cellStyle name="Normal 9 2 2 2 2 2 4 2 5" xfId="29390" xr:uid="{22C2111C-07BC-4F0F-8210-2C18B14F472B}"/>
    <cellStyle name="Normal 9 2 2 2 2 2 4 3" xfId="6118" xr:uid="{00000000-0005-0000-0000-00007C1E0000}"/>
    <cellStyle name="Normal 9 2 2 2 2 2 4 3 2" xfId="14568" xr:uid="{8545758F-8A33-449E-AC4C-22C8F642D0B6}"/>
    <cellStyle name="Normal 9 2 2 2 2 2 4 3 3" xfId="23015" xr:uid="{AD644394-2B32-4C28-96BF-8C9C1F9C209C}"/>
    <cellStyle name="Normal 9 2 2 2 2 2 4 3 4" xfId="31462" xr:uid="{D844E7AF-90E8-42BC-A7E5-F7F9A057A456}"/>
    <cellStyle name="Normal 9 2 2 2 2 2 4 4" xfId="10350" xr:uid="{4CBEEFA9-A2EF-4726-803E-2F5BC4E2F341}"/>
    <cellStyle name="Normal 9 2 2 2 2 2 4 5" xfId="18798" xr:uid="{3D66C797-73C3-4BD6-AEEB-2FE38AB0FAF8}"/>
    <cellStyle name="Normal 9 2 2 2 2 2 4 6" xfId="27245" xr:uid="{12C85692-0A86-4B69-9C14-A01C8DA47942}"/>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91EE4FDF-5A08-463F-8486-04D596607A36}"/>
    <cellStyle name="Normal 9 2 2 2 2 2 5 2 2 3" xfId="25573" xr:uid="{B7445669-27AC-4B50-90A1-5512E9C8450B}"/>
    <cellStyle name="Normal 9 2 2 2 2 2 5 2 2 4" xfId="34020" xr:uid="{77A5765F-F65F-4421-A589-23C329C9CDB3}"/>
    <cellStyle name="Normal 9 2 2 2 2 2 5 2 3" xfId="12908" xr:uid="{BFD53A73-EC96-4C5F-9CE0-CFBB24ED0938}"/>
    <cellStyle name="Normal 9 2 2 2 2 2 5 2 4" xfId="21356" xr:uid="{3CAA3151-D768-4F04-9FDD-25B7B784A0C8}"/>
    <cellStyle name="Normal 9 2 2 2 2 2 5 2 5" xfId="29803" xr:uid="{4BFEF672-BB86-4EEE-A306-C04CED8FE137}"/>
    <cellStyle name="Normal 9 2 2 2 2 2 5 3" xfId="6531" xr:uid="{00000000-0005-0000-0000-0000801E0000}"/>
    <cellStyle name="Normal 9 2 2 2 2 2 5 3 2" xfId="14981" xr:uid="{E7E7EA00-D591-4981-B20E-2C948CD995A6}"/>
    <cellStyle name="Normal 9 2 2 2 2 2 5 3 3" xfId="23428" xr:uid="{AA8E4E24-BADA-43AE-AAEA-BC7E146D63FB}"/>
    <cellStyle name="Normal 9 2 2 2 2 2 5 3 4" xfId="31875" xr:uid="{F359E9F4-638E-4D6A-B4B4-7C389AA0F829}"/>
    <cellStyle name="Normal 9 2 2 2 2 2 5 4" xfId="10763" xr:uid="{4C8FB65B-7376-45C7-9FEB-4E52A471F145}"/>
    <cellStyle name="Normal 9 2 2 2 2 2 5 5" xfId="19211" xr:uid="{02119AB8-300E-476B-B0CE-8E3991C5AD72}"/>
    <cellStyle name="Normal 9 2 2 2 2 2 5 6" xfId="27658" xr:uid="{308F7626-3765-4A92-BAD2-33DF2B8C5471}"/>
    <cellStyle name="Normal 9 2 2 2 2 2 6" xfId="2661" xr:uid="{00000000-0005-0000-0000-0000811E0000}"/>
    <cellStyle name="Normal 9 2 2 2 2 2 6 2" xfId="6944" xr:uid="{00000000-0005-0000-0000-0000821E0000}"/>
    <cellStyle name="Normal 9 2 2 2 2 2 6 2 2" xfId="15394" xr:uid="{3CF28048-4BDE-44AE-A739-1CFA38C02B33}"/>
    <cellStyle name="Normal 9 2 2 2 2 2 6 2 3" xfId="23841" xr:uid="{AECED1FB-0E5F-47FD-97C9-077FAF233F1E}"/>
    <cellStyle name="Normal 9 2 2 2 2 2 6 2 4" xfId="32288" xr:uid="{10CE9E41-C8C1-4717-86D9-097039502876}"/>
    <cellStyle name="Normal 9 2 2 2 2 2 6 3" xfId="11176" xr:uid="{4A75D6F1-4B93-41BA-A469-2609B4F5CBD2}"/>
    <cellStyle name="Normal 9 2 2 2 2 2 6 4" xfId="19624" xr:uid="{C3FCB75A-F624-41AF-A188-3A22D786BD01}"/>
    <cellStyle name="Normal 9 2 2 2 2 2 6 5" xfId="28071" xr:uid="{C440EE0E-0E00-48D3-A29D-11B4068C22B5}"/>
    <cellStyle name="Normal 9 2 2 2 2 2 7" xfId="4879" xr:uid="{00000000-0005-0000-0000-0000831E0000}"/>
    <cellStyle name="Normal 9 2 2 2 2 2 7 2" xfId="13329" xr:uid="{79AB101C-D933-4E31-88FC-75CA8C5EDF73}"/>
    <cellStyle name="Normal 9 2 2 2 2 2 7 3" xfId="21776" xr:uid="{4CB37A1F-0B8E-42A9-A00E-E22863580E26}"/>
    <cellStyle name="Normal 9 2 2 2 2 2 7 4" xfId="30223" xr:uid="{3780F557-3261-4B1B-8D15-99583B879CD4}"/>
    <cellStyle name="Normal 9 2 2 2 2 2 8" xfId="9111" xr:uid="{2DD23151-E3F9-496D-9EE5-F2BD6E3CC4B3}"/>
    <cellStyle name="Normal 9 2 2 2 2 2 9" xfId="17559" xr:uid="{BD2136B9-21C8-45EB-B9E3-022A7097738C}"/>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1DE64795-86D9-4B80-BCCD-39CA3EF7BD4B}"/>
    <cellStyle name="Normal 9 2 2 2 2 3 2 2 3" xfId="24333" xr:uid="{D07EF43B-A3EC-4967-9BB1-6FCD55207330}"/>
    <cellStyle name="Normal 9 2 2 2 2 3 2 2 4" xfId="32780" xr:uid="{963427C9-9511-4A58-B13A-885B34E07104}"/>
    <cellStyle name="Normal 9 2 2 2 2 3 2 3" xfId="11668" xr:uid="{FA1FDCC7-4C83-4A91-8045-571F0C64A4D7}"/>
    <cellStyle name="Normal 9 2 2 2 2 3 2 4" xfId="20116" xr:uid="{974F962C-3C50-41FB-BF39-95D3D8D7F9D9}"/>
    <cellStyle name="Normal 9 2 2 2 2 3 2 5" xfId="28563" xr:uid="{D8331AAD-E72F-46CE-A641-F71D51BF6883}"/>
    <cellStyle name="Normal 9 2 2 2 2 3 3" xfId="5291" xr:uid="{00000000-0005-0000-0000-0000871E0000}"/>
    <cellStyle name="Normal 9 2 2 2 2 3 3 2" xfId="13741" xr:uid="{4B0475F2-921E-4CE1-B9D8-D289CCC114D6}"/>
    <cellStyle name="Normal 9 2 2 2 2 3 3 3" xfId="22188" xr:uid="{1F618F3B-A882-4B57-92BB-94AC0EE5C0D1}"/>
    <cellStyle name="Normal 9 2 2 2 2 3 3 4" xfId="30635" xr:uid="{96397B8F-833C-41F6-AA99-93FC684A0D04}"/>
    <cellStyle name="Normal 9 2 2 2 2 3 4" xfId="9523" xr:uid="{1F118B92-16B2-4C6D-B0EC-E6A5C8EF66AE}"/>
    <cellStyle name="Normal 9 2 2 2 2 3 5" xfId="17971" xr:uid="{5FC22C80-A364-4337-A655-AAC1FC0757B9}"/>
    <cellStyle name="Normal 9 2 2 2 2 3 6" xfId="26418" xr:uid="{ABB953C3-DA2E-4941-8BDF-732E0559266F}"/>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8FFE0CEC-5474-4AC3-8714-7A21DE312735}"/>
    <cellStyle name="Normal 9 2 2 2 2 4 2 2 3" xfId="24746" xr:uid="{5D1AE088-1314-460B-B47E-7285EA5A0D4E}"/>
    <cellStyle name="Normal 9 2 2 2 2 4 2 2 4" xfId="33193" xr:uid="{44264EBA-DBAF-4B50-B1D8-DB1FCD5D9A17}"/>
    <cellStyle name="Normal 9 2 2 2 2 4 2 3" xfId="12081" xr:uid="{732CBF21-003D-470F-B8C6-8DB9E304F2E9}"/>
    <cellStyle name="Normal 9 2 2 2 2 4 2 4" xfId="20529" xr:uid="{83DA70D7-F516-4732-BC3B-0FBE958EB23B}"/>
    <cellStyle name="Normal 9 2 2 2 2 4 2 5" xfId="28976" xr:uid="{FA5AF438-A19A-4EF0-A5F0-AF608D5A91E2}"/>
    <cellStyle name="Normal 9 2 2 2 2 4 3" xfId="5704" xr:uid="{00000000-0005-0000-0000-00008B1E0000}"/>
    <cellStyle name="Normal 9 2 2 2 2 4 3 2" xfId="14154" xr:uid="{6D4C7582-CA9E-4425-9F48-F17BF63745D6}"/>
    <cellStyle name="Normal 9 2 2 2 2 4 3 3" xfId="22601" xr:uid="{2EFC49D6-465F-49B2-A6B4-0FF6C816EE45}"/>
    <cellStyle name="Normal 9 2 2 2 2 4 3 4" xfId="31048" xr:uid="{2F7E909C-03ED-4FB6-9B2C-B5792D7F21A7}"/>
    <cellStyle name="Normal 9 2 2 2 2 4 4" xfId="9936" xr:uid="{19E99540-2EBE-45DA-9848-5FF708A71271}"/>
    <cellStyle name="Normal 9 2 2 2 2 4 5" xfId="18384" xr:uid="{6CDE3D46-89FF-479D-B6A3-3D3766B77818}"/>
    <cellStyle name="Normal 9 2 2 2 2 4 6" xfId="26831" xr:uid="{5E089D38-ABDD-4B5F-A5D9-BAAB5EBD16F7}"/>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2E2D6C19-3F47-4460-8737-03510F5DDE03}"/>
    <cellStyle name="Normal 9 2 2 2 2 5 2 2 3" xfId="25159" xr:uid="{C3FD476C-77DF-42A8-AB3D-5CC61483B0BB}"/>
    <cellStyle name="Normal 9 2 2 2 2 5 2 2 4" xfId="33606" xr:uid="{F4B6EB56-9EEB-4107-B67C-05673B88BEA0}"/>
    <cellStyle name="Normal 9 2 2 2 2 5 2 3" xfId="12494" xr:uid="{385A4761-B73A-4B93-A051-5598E38DCC34}"/>
    <cellStyle name="Normal 9 2 2 2 2 5 2 4" xfId="20942" xr:uid="{4D8D869F-4C1E-4D5B-8FCB-645BF4B106EE}"/>
    <cellStyle name="Normal 9 2 2 2 2 5 2 5" xfId="29389" xr:uid="{1F0E87A9-6CE6-4CF5-8884-5442CC870CC1}"/>
    <cellStyle name="Normal 9 2 2 2 2 5 3" xfId="6117" xr:uid="{00000000-0005-0000-0000-00008F1E0000}"/>
    <cellStyle name="Normal 9 2 2 2 2 5 3 2" xfId="14567" xr:uid="{00A8C0F6-D088-4852-83D5-91AFB0BBB51F}"/>
    <cellStyle name="Normal 9 2 2 2 2 5 3 3" xfId="23014" xr:uid="{D7732DDD-C1CA-43C4-AE5F-2E7A61DDDB10}"/>
    <cellStyle name="Normal 9 2 2 2 2 5 3 4" xfId="31461" xr:uid="{4BAD2413-2F87-4C10-94CE-ED9F0C1A8B27}"/>
    <cellStyle name="Normal 9 2 2 2 2 5 4" xfId="10349" xr:uid="{569DA9D7-7223-40D4-81E6-1DCFC296C88F}"/>
    <cellStyle name="Normal 9 2 2 2 2 5 5" xfId="18797" xr:uid="{C46A86CB-20D5-49F9-9830-5ECE9D9E8BF2}"/>
    <cellStyle name="Normal 9 2 2 2 2 5 6" xfId="27244" xr:uid="{6D946810-77EC-4D8A-A3EF-62DF136CB495}"/>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434E8213-3401-4793-8AA8-61A18753122D}"/>
    <cellStyle name="Normal 9 2 2 2 2 6 2 2 3" xfId="25572" xr:uid="{D5DB33A8-6FC0-4CE9-9D9F-3D9634B9B842}"/>
    <cellStyle name="Normal 9 2 2 2 2 6 2 2 4" xfId="34019" xr:uid="{6330C302-3A15-4D37-A5FD-C52DDB9D3EF2}"/>
    <cellStyle name="Normal 9 2 2 2 2 6 2 3" xfId="12907" xr:uid="{2B6B44DF-E0BC-4F39-8D31-5C66503FA6EE}"/>
    <cellStyle name="Normal 9 2 2 2 2 6 2 4" xfId="21355" xr:uid="{6A5C9631-CB18-44FF-AFF9-B276AE7C2696}"/>
    <cellStyle name="Normal 9 2 2 2 2 6 2 5" xfId="29802" xr:uid="{E1C7F8CE-E311-4792-847E-B38FD0B06410}"/>
    <cellStyle name="Normal 9 2 2 2 2 6 3" xfId="6530" xr:uid="{00000000-0005-0000-0000-0000931E0000}"/>
    <cellStyle name="Normal 9 2 2 2 2 6 3 2" xfId="14980" xr:uid="{09BE7BA3-DFE1-4667-B209-A7F1D1F64FCA}"/>
    <cellStyle name="Normal 9 2 2 2 2 6 3 3" xfId="23427" xr:uid="{387D0088-4E8F-4397-AB20-EABEA136F77E}"/>
    <cellStyle name="Normal 9 2 2 2 2 6 3 4" xfId="31874" xr:uid="{09DB29F9-7FFD-46F0-A8B6-DE9E0EE53959}"/>
    <cellStyle name="Normal 9 2 2 2 2 6 4" xfId="10762" xr:uid="{999A1611-8766-49CB-88DB-91A95A95ECFA}"/>
    <cellStyle name="Normal 9 2 2 2 2 6 5" xfId="19210" xr:uid="{6DAA7F15-0A9B-4D52-8CD7-2092BDE98811}"/>
    <cellStyle name="Normal 9 2 2 2 2 6 6" xfId="27657" xr:uid="{E3978FAB-066A-4433-ACC3-7ADDE77262B2}"/>
    <cellStyle name="Normal 9 2 2 2 2 7" xfId="2660" xr:uid="{00000000-0005-0000-0000-0000941E0000}"/>
    <cellStyle name="Normal 9 2 2 2 2 7 2" xfId="6943" xr:uid="{00000000-0005-0000-0000-0000951E0000}"/>
    <cellStyle name="Normal 9 2 2 2 2 7 2 2" xfId="15393" xr:uid="{72F68FEC-65D5-437C-B090-5C8BFE00E32F}"/>
    <cellStyle name="Normal 9 2 2 2 2 7 2 3" xfId="23840" xr:uid="{E450F334-3A7E-425D-9D65-0E1CF630802B}"/>
    <cellStyle name="Normal 9 2 2 2 2 7 2 4" xfId="32287" xr:uid="{F0B1DD2A-83EE-4161-B7E4-43033F8A35D0}"/>
    <cellStyle name="Normal 9 2 2 2 2 7 3" xfId="11175" xr:uid="{0A1720E7-4E30-4F84-9DC8-51C8B4F2661B}"/>
    <cellStyle name="Normal 9 2 2 2 2 7 4" xfId="19623" xr:uid="{F4BEE615-33B4-460C-BF68-2298D14A4152}"/>
    <cellStyle name="Normal 9 2 2 2 2 7 5" xfId="28070" xr:uid="{8FBFC76A-B17F-4F96-AC8B-817677EFFF4D}"/>
    <cellStyle name="Normal 9 2 2 2 2 8" xfId="4878" xr:uid="{00000000-0005-0000-0000-0000961E0000}"/>
    <cellStyle name="Normal 9 2 2 2 2 8 2" xfId="13328" xr:uid="{5252CD61-5E4A-46E8-8CCC-CAF28DC6B146}"/>
    <cellStyle name="Normal 9 2 2 2 2 8 3" xfId="21775" xr:uid="{55E8502A-57FF-4219-9FD2-E9E57173D1ED}"/>
    <cellStyle name="Normal 9 2 2 2 2 8 4" xfId="30222" xr:uid="{7DDF29E1-34B6-4667-9AB5-049F8FC87EE7}"/>
    <cellStyle name="Normal 9 2 2 2 2 9" xfId="9110" xr:uid="{8F764FC9-8DDE-404D-A7AD-DAD13DD057FC}"/>
    <cellStyle name="Normal 9 2 2 2 3" xfId="516" xr:uid="{00000000-0005-0000-0000-0000971E0000}"/>
    <cellStyle name="Normal 9 2 2 2 3 10" xfId="26007" xr:uid="{4A86EE5E-5748-4896-809A-D76BD065F5F2}"/>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2EC783AA-9E4E-4559-A627-1B4AD78C8261}"/>
    <cellStyle name="Normal 9 2 2 2 3 2 2 2 3" xfId="24335" xr:uid="{62D7D115-B4FE-45F8-98E8-2E2F52C5CACE}"/>
    <cellStyle name="Normal 9 2 2 2 3 2 2 2 4" xfId="32782" xr:uid="{1657C377-1B60-4BC8-ACF6-1ABE67D5B2C6}"/>
    <cellStyle name="Normal 9 2 2 2 3 2 2 3" xfId="11670" xr:uid="{B849FACA-78FB-4334-8860-C07C5B6D7888}"/>
    <cellStyle name="Normal 9 2 2 2 3 2 2 4" xfId="20118" xr:uid="{1450BA63-24A2-4AFE-B1EA-92DFEAC7EB04}"/>
    <cellStyle name="Normal 9 2 2 2 3 2 2 5" xfId="28565" xr:uid="{1B0A7DFF-E3C8-44DE-A002-15718684E42F}"/>
    <cellStyle name="Normal 9 2 2 2 3 2 3" xfId="5293" xr:uid="{00000000-0005-0000-0000-00009B1E0000}"/>
    <cellStyle name="Normal 9 2 2 2 3 2 3 2" xfId="13743" xr:uid="{65947A9C-965C-4FD1-B081-5F8B3A3B4FB8}"/>
    <cellStyle name="Normal 9 2 2 2 3 2 3 3" xfId="22190" xr:uid="{3E05C1A6-2F62-4A77-A972-39167C23A1B9}"/>
    <cellStyle name="Normal 9 2 2 2 3 2 3 4" xfId="30637" xr:uid="{9DC43359-2656-4016-9BF7-0745149E5C8C}"/>
    <cellStyle name="Normal 9 2 2 2 3 2 4" xfId="9525" xr:uid="{814D2CBC-9DE0-4895-9AAE-FB8A26279480}"/>
    <cellStyle name="Normal 9 2 2 2 3 2 5" xfId="17973" xr:uid="{3E02B7D4-B83C-42F5-96B8-7BD98CF66A13}"/>
    <cellStyle name="Normal 9 2 2 2 3 2 6" xfId="26420" xr:uid="{D498F0C6-6DEA-49E7-B952-25EB5C81432C}"/>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AF0D6ACF-9A95-48CE-B043-7E14046C5EDC}"/>
    <cellStyle name="Normal 9 2 2 2 3 3 2 2 3" xfId="24748" xr:uid="{1AF4424C-3CA8-400F-A4D9-1B196236A5A9}"/>
    <cellStyle name="Normal 9 2 2 2 3 3 2 2 4" xfId="33195" xr:uid="{8E1B6F73-6B71-42D2-9ECD-C228F3D53AB3}"/>
    <cellStyle name="Normal 9 2 2 2 3 3 2 3" xfId="12083" xr:uid="{022ECC34-1D20-403A-9627-1457DA934197}"/>
    <cellStyle name="Normal 9 2 2 2 3 3 2 4" xfId="20531" xr:uid="{2F3A7A5A-74D2-4A51-890C-3DEA18F972DC}"/>
    <cellStyle name="Normal 9 2 2 2 3 3 2 5" xfId="28978" xr:uid="{A0BAC1D1-68FB-426E-AC2E-61F0FD6CEC64}"/>
    <cellStyle name="Normal 9 2 2 2 3 3 3" xfId="5706" xr:uid="{00000000-0005-0000-0000-00009F1E0000}"/>
    <cellStyle name="Normal 9 2 2 2 3 3 3 2" xfId="14156" xr:uid="{F3930B36-238D-40FB-9E5A-C2BD826289D4}"/>
    <cellStyle name="Normal 9 2 2 2 3 3 3 3" xfId="22603" xr:uid="{3D4E7226-BD5B-4BA9-912A-7AE943BC8BBF}"/>
    <cellStyle name="Normal 9 2 2 2 3 3 3 4" xfId="31050" xr:uid="{02494188-E964-470F-98C2-169E0547527F}"/>
    <cellStyle name="Normal 9 2 2 2 3 3 4" xfId="9938" xr:uid="{B36B5A78-F575-4C09-9C27-11BFF53740B7}"/>
    <cellStyle name="Normal 9 2 2 2 3 3 5" xfId="18386" xr:uid="{23FAED23-0E63-4A7C-8FB9-16D21892E1A7}"/>
    <cellStyle name="Normal 9 2 2 2 3 3 6" xfId="26833" xr:uid="{C44E36C1-D930-45DA-96E5-8113B38FB8E9}"/>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9EA252D3-6A2F-4818-9438-61F26EFC23CA}"/>
    <cellStyle name="Normal 9 2 2 2 3 4 2 2 3" xfId="25161" xr:uid="{F14A8EFC-7A13-42FC-B887-D0A6A48F4217}"/>
    <cellStyle name="Normal 9 2 2 2 3 4 2 2 4" xfId="33608" xr:uid="{DA674936-85D5-4180-B09A-1A1E9575CB7C}"/>
    <cellStyle name="Normal 9 2 2 2 3 4 2 3" xfId="12496" xr:uid="{1D4C02B3-FA8B-409E-83C5-AAE8EAA1AED3}"/>
    <cellStyle name="Normal 9 2 2 2 3 4 2 4" xfId="20944" xr:uid="{2EC9F2AD-08C0-402F-9DBA-A65871DE57A2}"/>
    <cellStyle name="Normal 9 2 2 2 3 4 2 5" xfId="29391" xr:uid="{52242D73-F16E-4028-BCAE-AD89379018AB}"/>
    <cellStyle name="Normal 9 2 2 2 3 4 3" xfId="6119" xr:uid="{00000000-0005-0000-0000-0000A31E0000}"/>
    <cellStyle name="Normal 9 2 2 2 3 4 3 2" xfId="14569" xr:uid="{4AB17984-F161-4046-A208-4FD88F409B27}"/>
    <cellStyle name="Normal 9 2 2 2 3 4 3 3" xfId="23016" xr:uid="{52871F19-13A6-421A-A4D0-D202721FCFBB}"/>
    <cellStyle name="Normal 9 2 2 2 3 4 3 4" xfId="31463" xr:uid="{A9F05AB1-F138-4903-BEB9-89592BEAA660}"/>
    <cellStyle name="Normal 9 2 2 2 3 4 4" xfId="10351" xr:uid="{246D6677-F615-4D12-B554-351572FC90D1}"/>
    <cellStyle name="Normal 9 2 2 2 3 4 5" xfId="18799" xr:uid="{93E98FBC-9D85-46B1-8A6E-3E713D069C2F}"/>
    <cellStyle name="Normal 9 2 2 2 3 4 6" xfId="27246" xr:uid="{AC17C843-383F-43F7-8D50-2BC82CAEA1CC}"/>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9D070088-FA49-45F0-8773-51B7AC8E43CC}"/>
    <cellStyle name="Normal 9 2 2 2 3 5 2 2 3" xfId="25574" xr:uid="{D9A5CC80-6984-42D1-8A22-6401A66212F2}"/>
    <cellStyle name="Normal 9 2 2 2 3 5 2 2 4" xfId="34021" xr:uid="{112A059F-A657-40FB-A7D3-3C848EB20845}"/>
    <cellStyle name="Normal 9 2 2 2 3 5 2 3" xfId="12909" xr:uid="{7F426344-6F35-4C32-BF7A-B748B747C046}"/>
    <cellStyle name="Normal 9 2 2 2 3 5 2 4" xfId="21357" xr:uid="{E8A28F7C-7680-4AFA-91CD-8D59CF8CE5D3}"/>
    <cellStyle name="Normal 9 2 2 2 3 5 2 5" xfId="29804" xr:uid="{0F85D389-9AA5-4ED5-A29C-D425A9E0D863}"/>
    <cellStyle name="Normal 9 2 2 2 3 5 3" xfId="6532" xr:uid="{00000000-0005-0000-0000-0000A71E0000}"/>
    <cellStyle name="Normal 9 2 2 2 3 5 3 2" xfId="14982" xr:uid="{C9274934-5360-4D11-928E-0C6A2564A398}"/>
    <cellStyle name="Normal 9 2 2 2 3 5 3 3" xfId="23429" xr:uid="{1A7E28A4-AD85-49C3-BEDB-C6DAB4BBFBAB}"/>
    <cellStyle name="Normal 9 2 2 2 3 5 3 4" xfId="31876" xr:uid="{FEC62C2C-B736-4C5B-B981-E45B5F7FFEFA}"/>
    <cellStyle name="Normal 9 2 2 2 3 5 4" xfId="10764" xr:uid="{CF13FAAD-3EB6-4045-9FF6-BB8E747C0B64}"/>
    <cellStyle name="Normal 9 2 2 2 3 5 5" xfId="19212" xr:uid="{C7280D5B-17AF-48B7-80DA-78DA91AAF066}"/>
    <cellStyle name="Normal 9 2 2 2 3 5 6" xfId="27659" xr:uid="{FE4208C2-01BE-4426-938A-4FE0745AC566}"/>
    <cellStyle name="Normal 9 2 2 2 3 6" xfId="2662" xr:uid="{00000000-0005-0000-0000-0000A81E0000}"/>
    <cellStyle name="Normal 9 2 2 2 3 6 2" xfId="6945" xr:uid="{00000000-0005-0000-0000-0000A91E0000}"/>
    <cellStyle name="Normal 9 2 2 2 3 6 2 2" xfId="15395" xr:uid="{C7A76BBF-0A80-48F6-9230-4202E77B8A62}"/>
    <cellStyle name="Normal 9 2 2 2 3 6 2 3" xfId="23842" xr:uid="{9539E3B7-7034-4A48-879C-8245A50236D4}"/>
    <cellStyle name="Normal 9 2 2 2 3 6 2 4" xfId="32289" xr:uid="{4842D434-2C1D-4087-B3B2-09A05265CEC7}"/>
    <cellStyle name="Normal 9 2 2 2 3 6 3" xfId="11177" xr:uid="{DCF03B23-E3E6-46FF-84D7-90A487C928F9}"/>
    <cellStyle name="Normal 9 2 2 2 3 6 4" xfId="19625" xr:uid="{4D1BADDA-8C00-45EB-9022-5F78E78BD352}"/>
    <cellStyle name="Normal 9 2 2 2 3 6 5" xfId="28072" xr:uid="{26C82A78-D7AB-4ADB-9528-01C3346D2A68}"/>
    <cellStyle name="Normal 9 2 2 2 3 7" xfId="4880" xr:uid="{00000000-0005-0000-0000-0000AA1E0000}"/>
    <cellStyle name="Normal 9 2 2 2 3 7 2" xfId="13330" xr:uid="{462042FC-4854-48B1-BC9D-496D98432AF2}"/>
    <cellStyle name="Normal 9 2 2 2 3 7 3" xfId="21777" xr:uid="{AFBFC202-240E-40A9-BA64-FF0BC357C8D0}"/>
    <cellStyle name="Normal 9 2 2 2 3 7 4" xfId="30224" xr:uid="{A8D385DF-800E-42AA-87D8-FCF4781B7280}"/>
    <cellStyle name="Normal 9 2 2 2 3 8" xfId="9112" xr:uid="{A6C9CBCD-226E-4594-A113-0738B1899AFD}"/>
    <cellStyle name="Normal 9 2 2 2 3 9" xfId="17560" xr:uid="{09E364E0-4CFE-4E10-A08D-3D563DDB04F5}"/>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3E7E0DE1-9E83-4BCD-83AD-0835D7FF214D}"/>
    <cellStyle name="Normal 9 2 2 2 4 2 2 3" xfId="24332" xr:uid="{3835D5DB-B54A-4DEE-B453-891966C67E6E}"/>
    <cellStyle name="Normal 9 2 2 2 4 2 2 4" xfId="32779" xr:uid="{20E68747-BE4C-4EBB-A8EA-64DBA761DEDA}"/>
    <cellStyle name="Normal 9 2 2 2 4 2 3" xfId="11667" xr:uid="{3A89B950-AAC2-4CDF-876D-4C2BC77A0C1D}"/>
    <cellStyle name="Normal 9 2 2 2 4 2 4" xfId="20115" xr:uid="{158C0C80-89E2-4403-8358-0F03ADDE0196}"/>
    <cellStyle name="Normal 9 2 2 2 4 2 5" xfId="28562" xr:uid="{CF456373-0F9B-4C21-BD0B-3E4D32BD6C4F}"/>
    <cellStyle name="Normal 9 2 2 2 4 3" xfId="5290" xr:uid="{00000000-0005-0000-0000-0000AE1E0000}"/>
    <cellStyle name="Normal 9 2 2 2 4 3 2" xfId="13740" xr:uid="{277FAA64-E105-4D2A-89F9-CFFAB2237B1A}"/>
    <cellStyle name="Normal 9 2 2 2 4 3 3" xfId="22187" xr:uid="{1356DCB9-9BD3-4087-85FE-64802A148A88}"/>
    <cellStyle name="Normal 9 2 2 2 4 3 4" xfId="30634" xr:uid="{8C7D03BD-B37F-421D-B1B7-8A97E1319A8A}"/>
    <cellStyle name="Normal 9 2 2 2 4 4" xfId="9522" xr:uid="{87EB5CA2-D5F8-40BF-8D4A-1F0D24DDFBFD}"/>
    <cellStyle name="Normal 9 2 2 2 4 5" xfId="17970" xr:uid="{4599FECF-5588-480B-9DC4-4BFAD52AC5D6}"/>
    <cellStyle name="Normal 9 2 2 2 4 6" xfId="26417" xr:uid="{D79BE007-FD15-441B-9BE8-B522D83CC8CD}"/>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2365AEC6-38BC-4A20-A6F6-CE243B394EF1}"/>
    <cellStyle name="Normal 9 2 2 2 5 2 2 3" xfId="24745" xr:uid="{2819EF85-BB97-42B8-9996-0B100C5F2530}"/>
    <cellStyle name="Normal 9 2 2 2 5 2 2 4" xfId="33192" xr:uid="{B88AADEE-B982-4F4B-842C-F79B3C8FD840}"/>
    <cellStyle name="Normal 9 2 2 2 5 2 3" xfId="12080" xr:uid="{8B4C9FB5-C184-4384-857D-621605EDD494}"/>
    <cellStyle name="Normal 9 2 2 2 5 2 4" xfId="20528" xr:uid="{5CDC560F-A170-4591-8E00-03C1F831EB4B}"/>
    <cellStyle name="Normal 9 2 2 2 5 2 5" xfId="28975" xr:uid="{91541394-C784-4999-9365-B94606FA3A59}"/>
    <cellStyle name="Normal 9 2 2 2 5 3" xfId="5703" xr:uid="{00000000-0005-0000-0000-0000B21E0000}"/>
    <cellStyle name="Normal 9 2 2 2 5 3 2" xfId="14153" xr:uid="{84417868-74EB-4E6D-A15F-36CAFAAE6ED1}"/>
    <cellStyle name="Normal 9 2 2 2 5 3 3" xfId="22600" xr:uid="{74E1C726-F205-443E-8548-197D636210D7}"/>
    <cellStyle name="Normal 9 2 2 2 5 3 4" xfId="31047" xr:uid="{DD95E0CD-238F-4169-B111-A9DEE45B42DA}"/>
    <cellStyle name="Normal 9 2 2 2 5 4" xfId="9935" xr:uid="{48817769-B05B-45C9-9A23-E8C2B3FE410D}"/>
    <cellStyle name="Normal 9 2 2 2 5 5" xfId="18383" xr:uid="{905EF804-3F4F-4690-B053-EBB12A7A6066}"/>
    <cellStyle name="Normal 9 2 2 2 5 6" xfId="26830" xr:uid="{ADB2EFE5-3D2A-4B27-85ED-0D4E8D44CBF9}"/>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024D1850-9B9B-4FAA-BBFE-07A4A6036607}"/>
    <cellStyle name="Normal 9 2 2 2 6 2 2 3" xfId="25158" xr:uid="{8A2E473E-BFD4-481B-8E1D-38DFC352B806}"/>
    <cellStyle name="Normal 9 2 2 2 6 2 2 4" xfId="33605" xr:uid="{F57315ED-1390-4EF8-9B76-A7E78C3F8011}"/>
    <cellStyle name="Normal 9 2 2 2 6 2 3" xfId="12493" xr:uid="{DDF6BB10-7B91-495C-A01D-E078368DC9C1}"/>
    <cellStyle name="Normal 9 2 2 2 6 2 4" xfId="20941" xr:uid="{A29AB21A-CD7A-46A6-943F-E83B37993DE3}"/>
    <cellStyle name="Normal 9 2 2 2 6 2 5" xfId="29388" xr:uid="{F9F8C7CA-4440-4AF0-A76E-51AE70C3B7E5}"/>
    <cellStyle name="Normal 9 2 2 2 6 3" xfId="6116" xr:uid="{00000000-0005-0000-0000-0000B61E0000}"/>
    <cellStyle name="Normal 9 2 2 2 6 3 2" xfId="14566" xr:uid="{BCC1EFBE-01A7-4546-8DF7-63CBD886A160}"/>
    <cellStyle name="Normal 9 2 2 2 6 3 3" xfId="23013" xr:uid="{B31A27DA-8F9A-4B51-B08B-DD1FA74F7966}"/>
    <cellStyle name="Normal 9 2 2 2 6 3 4" xfId="31460" xr:uid="{63BB0E94-4BCC-46E9-B3B6-EE6FABFD5B82}"/>
    <cellStyle name="Normal 9 2 2 2 6 4" xfId="10348" xr:uid="{54CB25B8-2D26-4A01-A8B9-2CB6D3A09A5C}"/>
    <cellStyle name="Normal 9 2 2 2 6 5" xfId="18796" xr:uid="{A96A89BF-64ED-47E1-A0B7-76BA4B931D6B}"/>
    <cellStyle name="Normal 9 2 2 2 6 6" xfId="27243" xr:uid="{CDA83706-A158-4A0C-BD2D-682882F936BA}"/>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CB8A02E7-DD0B-433C-B37E-51F98F5613E1}"/>
    <cellStyle name="Normal 9 2 2 2 7 2 2 3" xfId="25571" xr:uid="{EC49B7AF-690B-4AA2-8E7A-500754043A46}"/>
    <cellStyle name="Normal 9 2 2 2 7 2 2 4" xfId="34018" xr:uid="{2B8B019E-1378-45AD-933C-737E77F787E6}"/>
    <cellStyle name="Normal 9 2 2 2 7 2 3" xfId="12906" xr:uid="{3E9D26AB-2683-4974-9B03-C6464522E915}"/>
    <cellStyle name="Normal 9 2 2 2 7 2 4" xfId="21354" xr:uid="{4D98B36B-4A04-4CC5-8F3B-87BB91310BC2}"/>
    <cellStyle name="Normal 9 2 2 2 7 2 5" xfId="29801" xr:uid="{40AF172C-0072-415F-A134-170E897CC80F}"/>
    <cellStyle name="Normal 9 2 2 2 7 3" xfId="6529" xr:uid="{00000000-0005-0000-0000-0000BA1E0000}"/>
    <cellStyle name="Normal 9 2 2 2 7 3 2" xfId="14979" xr:uid="{C2692C89-3105-4C70-820A-B632A847AAFB}"/>
    <cellStyle name="Normal 9 2 2 2 7 3 3" xfId="23426" xr:uid="{EF017590-78DD-418E-9DD9-BB0961D4D52D}"/>
    <cellStyle name="Normal 9 2 2 2 7 3 4" xfId="31873" xr:uid="{D6AEA87E-8C2F-40C3-8189-ACFC8AAB4295}"/>
    <cellStyle name="Normal 9 2 2 2 7 4" xfId="10761" xr:uid="{0A8CE0F9-FBA6-4B30-82E1-35BBEB134B8F}"/>
    <cellStyle name="Normal 9 2 2 2 7 5" xfId="19209" xr:uid="{7C521F9F-BD43-4F9B-B6D1-88D746468B91}"/>
    <cellStyle name="Normal 9 2 2 2 7 6" xfId="27656" xr:uid="{1EDD08C6-F5DE-4000-A845-494B9D957742}"/>
    <cellStyle name="Normal 9 2 2 2 8" xfId="2659" xr:uid="{00000000-0005-0000-0000-0000BB1E0000}"/>
    <cellStyle name="Normal 9 2 2 2 8 2" xfId="6942" xr:uid="{00000000-0005-0000-0000-0000BC1E0000}"/>
    <cellStyle name="Normal 9 2 2 2 8 2 2" xfId="15392" xr:uid="{08888630-C6B9-45C2-B678-42A84D766A4C}"/>
    <cellStyle name="Normal 9 2 2 2 8 2 3" xfId="23839" xr:uid="{5D58B3A8-ACC0-4D81-B224-636324D62DDB}"/>
    <cellStyle name="Normal 9 2 2 2 8 2 4" xfId="32286" xr:uid="{2EFB40EB-2099-4E49-8F7D-24AB3361526B}"/>
    <cellStyle name="Normal 9 2 2 2 8 3" xfId="11174" xr:uid="{D40D7439-DB0A-40FD-A544-7465D30E889D}"/>
    <cellStyle name="Normal 9 2 2 2 8 4" xfId="19622" xr:uid="{0355AABA-DAAD-4AA7-A91A-66ACD706D2DE}"/>
    <cellStyle name="Normal 9 2 2 2 8 5" xfId="28069" xr:uid="{FA37D3C6-4D4A-44F1-96B1-E2557D48BABF}"/>
    <cellStyle name="Normal 9 2 2 2 9" xfId="4877" xr:uid="{00000000-0005-0000-0000-0000BD1E0000}"/>
    <cellStyle name="Normal 9 2 2 2 9 2" xfId="13327" xr:uid="{8E31A5D9-7762-443F-BD02-24B0828E87FD}"/>
    <cellStyle name="Normal 9 2 2 2 9 3" xfId="21774" xr:uid="{BB938ED6-0E11-4760-863C-6CEE45CAB6AC}"/>
    <cellStyle name="Normal 9 2 2 2 9 4" xfId="30221" xr:uid="{4EC10276-E7C5-4504-AD4A-8898AB427E58}"/>
    <cellStyle name="Normal 9 2 2 3" xfId="517" xr:uid="{00000000-0005-0000-0000-0000BE1E0000}"/>
    <cellStyle name="Normal 9 2 2 3 10" xfId="17561" xr:uid="{9189DF0B-32E1-4002-AF96-5942BC40F9CE}"/>
    <cellStyle name="Normal 9 2 2 3 11" xfId="26008" xr:uid="{05566E67-EEE1-439E-A1B2-1E6951D79827}"/>
    <cellStyle name="Normal 9 2 2 3 2" xfId="518" xr:uid="{00000000-0005-0000-0000-0000BF1E0000}"/>
    <cellStyle name="Normal 9 2 2 3 2 10" xfId="26009" xr:uid="{0DE3AA0E-76C5-4D23-A87D-0046652A72FE}"/>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83B27241-44AD-4835-8074-CBAC28375C69}"/>
    <cellStyle name="Normal 9 2 2 3 2 2 2 2 3" xfId="24337" xr:uid="{4A0D12F6-8CD7-4D43-8637-B61DEA514151}"/>
    <cellStyle name="Normal 9 2 2 3 2 2 2 2 4" xfId="32784" xr:uid="{6111A78C-F267-4F42-9115-EF8E09358CD4}"/>
    <cellStyle name="Normal 9 2 2 3 2 2 2 3" xfId="11672" xr:uid="{CF27F21E-D1EB-4CBF-9FA9-9A6F9F9DB221}"/>
    <cellStyle name="Normal 9 2 2 3 2 2 2 4" xfId="20120" xr:uid="{A79E970C-F2DA-4F35-90F1-91DF217C76B3}"/>
    <cellStyle name="Normal 9 2 2 3 2 2 2 5" xfId="28567" xr:uid="{E85DB7D2-F996-45C3-88E5-2A76F9B45BBF}"/>
    <cellStyle name="Normal 9 2 2 3 2 2 3" xfId="5295" xr:uid="{00000000-0005-0000-0000-0000C31E0000}"/>
    <cellStyle name="Normal 9 2 2 3 2 2 3 2" xfId="13745" xr:uid="{FA01F183-AF04-4E5D-AF78-2D43C88FD76C}"/>
    <cellStyle name="Normal 9 2 2 3 2 2 3 3" xfId="22192" xr:uid="{0213DB2E-7E61-4870-9A4D-61FD0D5530B5}"/>
    <cellStyle name="Normal 9 2 2 3 2 2 3 4" xfId="30639" xr:uid="{87964A68-2317-4531-B76F-DB41272E5B4D}"/>
    <cellStyle name="Normal 9 2 2 3 2 2 4" xfId="9527" xr:uid="{0FEAECE9-1E91-490D-88DD-24FA41B5408A}"/>
    <cellStyle name="Normal 9 2 2 3 2 2 5" xfId="17975" xr:uid="{2B47B9E2-7C76-4ED0-8D41-ED4D9B4A76D8}"/>
    <cellStyle name="Normal 9 2 2 3 2 2 6" xfId="26422" xr:uid="{E454FF67-83DA-41A6-B8C4-729FF828FE89}"/>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B4E2866A-4A1E-4E6C-9595-A4514D2EC83C}"/>
    <cellStyle name="Normal 9 2 2 3 2 3 2 2 3" xfId="24750" xr:uid="{E12B0667-11A1-44D4-86AF-0936258CAAD9}"/>
    <cellStyle name="Normal 9 2 2 3 2 3 2 2 4" xfId="33197" xr:uid="{2668B827-0841-4C03-BA08-97621CBE662C}"/>
    <cellStyle name="Normal 9 2 2 3 2 3 2 3" xfId="12085" xr:uid="{4AA7796C-60FE-4447-B561-0196E10343B2}"/>
    <cellStyle name="Normal 9 2 2 3 2 3 2 4" xfId="20533" xr:uid="{C95CA152-7C24-417A-BEE8-78CE2A11223A}"/>
    <cellStyle name="Normal 9 2 2 3 2 3 2 5" xfId="28980" xr:uid="{3B522444-DD77-4736-8F69-F17EC2D5987C}"/>
    <cellStyle name="Normal 9 2 2 3 2 3 3" xfId="5708" xr:uid="{00000000-0005-0000-0000-0000C71E0000}"/>
    <cellStyle name="Normal 9 2 2 3 2 3 3 2" xfId="14158" xr:uid="{60D56848-C01F-4B4B-919C-5245A61DF779}"/>
    <cellStyle name="Normal 9 2 2 3 2 3 3 3" xfId="22605" xr:uid="{2C87C039-1380-48CF-AAB7-1C32F2F7DE32}"/>
    <cellStyle name="Normal 9 2 2 3 2 3 3 4" xfId="31052" xr:uid="{18E8304D-E57D-4158-ADB3-84A972A8882B}"/>
    <cellStyle name="Normal 9 2 2 3 2 3 4" xfId="9940" xr:uid="{FD5918D4-B505-480E-8DB9-1507CF02CCC7}"/>
    <cellStyle name="Normal 9 2 2 3 2 3 5" xfId="18388" xr:uid="{FD7C95D2-8B55-49C9-821F-A8FCA7D76E45}"/>
    <cellStyle name="Normal 9 2 2 3 2 3 6" xfId="26835" xr:uid="{694C297C-5E0D-446E-A38A-A05BA97BE234}"/>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6F048822-71E4-4DF5-AA83-CCAE35732CC9}"/>
    <cellStyle name="Normal 9 2 2 3 2 4 2 2 3" xfId="25163" xr:uid="{754061A6-55D0-4F0C-BA81-D32043625771}"/>
    <cellStyle name="Normal 9 2 2 3 2 4 2 2 4" xfId="33610" xr:uid="{3FA05AD7-EB37-4737-B6B1-AD3060D10478}"/>
    <cellStyle name="Normal 9 2 2 3 2 4 2 3" xfId="12498" xr:uid="{FB26437B-092A-409C-9A3D-59CA14E837E4}"/>
    <cellStyle name="Normal 9 2 2 3 2 4 2 4" xfId="20946" xr:uid="{FD29F3B5-61D4-4F1A-A542-903A0419E18F}"/>
    <cellStyle name="Normal 9 2 2 3 2 4 2 5" xfId="29393" xr:uid="{90650CAE-37F1-4F4A-91BF-EEB503B600B7}"/>
    <cellStyle name="Normal 9 2 2 3 2 4 3" xfId="6121" xr:uid="{00000000-0005-0000-0000-0000CB1E0000}"/>
    <cellStyle name="Normal 9 2 2 3 2 4 3 2" xfId="14571" xr:uid="{98077254-E147-403A-8C61-F7265C41D50C}"/>
    <cellStyle name="Normal 9 2 2 3 2 4 3 3" xfId="23018" xr:uid="{AB49F45A-A275-461E-86A3-C23A0384253C}"/>
    <cellStyle name="Normal 9 2 2 3 2 4 3 4" xfId="31465" xr:uid="{ECF3748A-0617-441C-AE35-ECDA799D35DE}"/>
    <cellStyle name="Normal 9 2 2 3 2 4 4" xfId="10353" xr:uid="{71F5CAED-5CE1-4CC3-A650-51A4FEB8995E}"/>
    <cellStyle name="Normal 9 2 2 3 2 4 5" xfId="18801" xr:uid="{2872F1E0-8D88-40A4-AD44-5125BA3C39FD}"/>
    <cellStyle name="Normal 9 2 2 3 2 4 6" xfId="27248" xr:uid="{F17EA4A4-E85A-4651-8453-C1A6F475F965}"/>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F9A2F974-D57D-4E4D-BD2E-93D9546A1D0A}"/>
    <cellStyle name="Normal 9 2 2 3 2 5 2 2 3" xfId="25576" xr:uid="{CAFBEFAC-AF19-4553-86D6-D45AB0196DF9}"/>
    <cellStyle name="Normal 9 2 2 3 2 5 2 2 4" xfId="34023" xr:uid="{8D27307C-4C2B-4F2F-94CC-6AC94C73A19C}"/>
    <cellStyle name="Normal 9 2 2 3 2 5 2 3" xfId="12911" xr:uid="{BBC87928-B370-4A96-B61F-1B93F75C3A2E}"/>
    <cellStyle name="Normal 9 2 2 3 2 5 2 4" xfId="21359" xr:uid="{7006178C-53EC-4414-A051-5D4B85A41570}"/>
    <cellStyle name="Normal 9 2 2 3 2 5 2 5" xfId="29806" xr:uid="{7D06172B-03F9-4545-8551-8A8F62D025D4}"/>
    <cellStyle name="Normal 9 2 2 3 2 5 3" xfId="6534" xr:uid="{00000000-0005-0000-0000-0000CF1E0000}"/>
    <cellStyle name="Normal 9 2 2 3 2 5 3 2" xfId="14984" xr:uid="{07B2B514-D4A3-4397-B8DA-301AAABE5AB3}"/>
    <cellStyle name="Normal 9 2 2 3 2 5 3 3" xfId="23431" xr:uid="{E3AD7C8C-9C40-4317-ABF2-A55A25E71702}"/>
    <cellStyle name="Normal 9 2 2 3 2 5 3 4" xfId="31878" xr:uid="{C05478A0-A5AA-4944-83D1-9F89020014B2}"/>
    <cellStyle name="Normal 9 2 2 3 2 5 4" xfId="10766" xr:uid="{4FE5D9E1-FD9D-4114-99ED-CB4150DAF00E}"/>
    <cellStyle name="Normal 9 2 2 3 2 5 5" xfId="19214" xr:uid="{7E746ACC-A5BA-4E04-B617-04909AE68674}"/>
    <cellStyle name="Normal 9 2 2 3 2 5 6" xfId="27661" xr:uid="{DB8BE927-2B88-4EE2-9F3F-F4402580D3F3}"/>
    <cellStyle name="Normal 9 2 2 3 2 6" xfId="2664" xr:uid="{00000000-0005-0000-0000-0000D01E0000}"/>
    <cellStyle name="Normal 9 2 2 3 2 6 2" xfId="6947" xr:uid="{00000000-0005-0000-0000-0000D11E0000}"/>
    <cellStyle name="Normal 9 2 2 3 2 6 2 2" xfId="15397" xr:uid="{6F70A66D-5C20-4222-8E81-8E8C58DAB5F5}"/>
    <cellStyle name="Normal 9 2 2 3 2 6 2 3" xfId="23844" xr:uid="{BC9D8607-4FB2-4E8B-8038-0F4CEAB32E8A}"/>
    <cellStyle name="Normal 9 2 2 3 2 6 2 4" xfId="32291" xr:uid="{8561DDEB-9D6C-4749-84DC-02D81328D2E7}"/>
    <cellStyle name="Normal 9 2 2 3 2 6 3" xfId="11179" xr:uid="{3385DE9D-8BD6-415A-807F-358772B60E26}"/>
    <cellStyle name="Normal 9 2 2 3 2 6 4" xfId="19627" xr:uid="{3402C2CA-0399-4D7E-A9A1-182E04AE9462}"/>
    <cellStyle name="Normal 9 2 2 3 2 6 5" xfId="28074" xr:uid="{E17717EA-E5F6-4326-9947-C3DC1CA199AB}"/>
    <cellStyle name="Normal 9 2 2 3 2 7" xfId="4882" xr:uid="{00000000-0005-0000-0000-0000D21E0000}"/>
    <cellStyle name="Normal 9 2 2 3 2 7 2" xfId="13332" xr:uid="{52C78D87-FD54-431F-90E2-24AACEFCBAE8}"/>
    <cellStyle name="Normal 9 2 2 3 2 7 3" xfId="21779" xr:uid="{7AFB8E2D-4533-422B-9410-E7EEBE3468D7}"/>
    <cellStyle name="Normal 9 2 2 3 2 7 4" xfId="30226" xr:uid="{A7BAC91A-EEE6-4278-8B05-0896D5E34BA2}"/>
    <cellStyle name="Normal 9 2 2 3 2 8" xfId="9114" xr:uid="{93041A22-4804-485C-AAC3-D95213C324BA}"/>
    <cellStyle name="Normal 9 2 2 3 2 9" xfId="17562" xr:uid="{C85B2B0B-061C-4F02-9D01-27E78B5893B8}"/>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2ACDFE92-DE64-4C73-AD1D-546BD590AA53}"/>
    <cellStyle name="Normal 9 2 2 3 3 2 2 3" xfId="24336" xr:uid="{45F1B868-811F-4DCA-BED3-4343161C11E2}"/>
    <cellStyle name="Normal 9 2 2 3 3 2 2 4" xfId="32783" xr:uid="{2A8D8E22-937F-4087-ACE0-BF21F669D115}"/>
    <cellStyle name="Normal 9 2 2 3 3 2 3" xfId="11671" xr:uid="{4715216B-EB9B-45B7-AE28-779859C31880}"/>
    <cellStyle name="Normal 9 2 2 3 3 2 4" xfId="20119" xr:uid="{80A02D2A-A41B-4236-A9FD-229801AE1209}"/>
    <cellStyle name="Normal 9 2 2 3 3 2 5" xfId="28566" xr:uid="{C81D0E15-8FB5-4975-9F37-752E1CCFF514}"/>
    <cellStyle name="Normal 9 2 2 3 3 3" xfId="5294" xr:uid="{00000000-0005-0000-0000-0000D61E0000}"/>
    <cellStyle name="Normal 9 2 2 3 3 3 2" xfId="13744" xr:uid="{7CBD76DE-9983-4DB7-B49C-BFE9F33CAEB5}"/>
    <cellStyle name="Normal 9 2 2 3 3 3 3" xfId="22191" xr:uid="{A69A4EE9-BBAF-4CDB-BF22-54AD03E25D6F}"/>
    <cellStyle name="Normal 9 2 2 3 3 3 4" xfId="30638" xr:uid="{2EDFC922-50EC-430E-A402-24F9D313289E}"/>
    <cellStyle name="Normal 9 2 2 3 3 4" xfId="9526" xr:uid="{DE41E9D3-EA70-469B-AE2C-AE540332041D}"/>
    <cellStyle name="Normal 9 2 2 3 3 5" xfId="17974" xr:uid="{7FD07F43-5847-46C4-82D6-DDF196D4F1CF}"/>
    <cellStyle name="Normal 9 2 2 3 3 6" xfId="26421" xr:uid="{FDD65BC5-A823-4282-A107-5FBC848E6075}"/>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FC640161-91F3-4E6D-A19A-9D96EB6548B1}"/>
    <cellStyle name="Normal 9 2 2 3 4 2 2 3" xfId="24749" xr:uid="{2814293F-DEF6-4C67-9448-5CF4D68A6ABA}"/>
    <cellStyle name="Normal 9 2 2 3 4 2 2 4" xfId="33196" xr:uid="{92E357C9-44A3-4FF3-825A-47CB8E93B7D8}"/>
    <cellStyle name="Normal 9 2 2 3 4 2 3" xfId="12084" xr:uid="{4335FA3E-B12B-4AC4-94AA-89A7AA7C3351}"/>
    <cellStyle name="Normal 9 2 2 3 4 2 4" xfId="20532" xr:uid="{2F584346-2FB4-48F7-8987-019218960579}"/>
    <cellStyle name="Normal 9 2 2 3 4 2 5" xfId="28979" xr:uid="{C610C764-6271-4179-8BCC-6DC4C2600ED6}"/>
    <cellStyle name="Normal 9 2 2 3 4 3" xfId="5707" xr:uid="{00000000-0005-0000-0000-0000DA1E0000}"/>
    <cellStyle name="Normal 9 2 2 3 4 3 2" xfId="14157" xr:uid="{54ACBEDF-79E8-446E-84EF-B0921E0113B0}"/>
    <cellStyle name="Normal 9 2 2 3 4 3 3" xfId="22604" xr:uid="{50BA4473-AFA7-42B8-B3C7-5D5419F8DF46}"/>
    <cellStyle name="Normal 9 2 2 3 4 3 4" xfId="31051" xr:uid="{94451C04-881E-4BE6-87A7-C0ACB2E063EE}"/>
    <cellStyle name="Normal 9 2 2 3 4 4" xfId="9939" xr:uid="{2DFA681B-EA08-4F2D-8C24-7A13EE82AD3A}"/>
    <cellStyle name="Normal 9 2 2 3 4 5" xfId="18387" xr:uid="{CEC717F7-82E6-4E5B-A8D1-7B5A39B8AE62}"/>
    <cellStyle name="Normal 9 2 2 3 4 6" xfId="26834" xr:uid="{0B62F4DC-C149-4025-9748-9993E3839CCB}"/>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6F3CC89B-DE19-4985-899B-77328D5B5C33}"/>
    <cellStyle name="Normal 9 2 2 3 5 2 2 3" xfId="25162" xr:uid="{E122AAD8-E63A-416A-B5B2-7CDF0847EB0F}"/>
    <cellStyle name="Normal 9 2 2 3 5 2 2 4" xfId="33609" xr:uid="{7CCD5B30-191D-4C5B-BD72-57671DAC949D}"/>
    <cellStyle name="Normal 9 2 2 3 5 2 3" xfId="12497" xr:uid="{43EA860E-D606-477E-88D9-A67D301530ED}"/>
    <cellStyle name="Normal 9 2 2 3 5 2 4" xfId="20945" xr:uid="{3702B1F0-B484-466A-9A25-DC76134DBDA3}"/>
    <cellStyle name="Normal 9 2 2 3 5 2 5" xfId="29392" xr:uid="{3F6DDFDD-207A-4A23-87C2-41D0A3813149}"/>
    <cellStyle name="Normal 9 2 2 3 5 3" xfId="6120" xr:uid="{00000000-0005-0000-0000-0000DE1E0000}"/>
    <cellStyle name="Normal 9 2 2 3 5 3 2" xfId="14570" xr:uid="{58AA37F4-22FF-40B9-BB61-11F1B87F623D}"/>
    <cellStyle name="Normal 9 2 2 3 5 3 3" xfId="23017" xr:uid="{3AC2BF76-1BB9-4B68-B539-936E7C5E1F3E}"/>
    <cellStyle name="Normal 9 2 2 3 5 3 4" xfId="31464" xr:uid="{BB2C77E3-1F85-45C1-BFE5-6E15674F9846}"/>
    <cellStyle name="Normal 9 2 2 3 5 4" xfId="10352" xr:uid="{4D3A059D-A41D-4B2F-9D85-719834A6CDB4}"/>
    <cellStyle name="Normal 9 2 2 3 5 5" xfId="18800" xr:uid="{62E85DA8-80AC-4BA9-B417-7C6031EE149B}"/>
    <cellStyle name="Normal 9 2 2 3 5 6" xfId="27247" xr:uid="{14DF5F95-7EAD-4D87-81EF-1651D23E99D7}"/>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835538FA-0EB8-4199-91C1-A7AC450A4B33}"/>
    <cellStyle name="Normal 9 2 2 3 6 2 2 3" xfId="25575" xr:uid="{535987F3-0AC1-46E0-B309-EC96A7844E32}"/>
    <cellStyle name="Normal 9 2 2 3 6 2 2 4" xfId="34022" xr:uid="{34AAD0A0-0DB9-4C78-91C4-B4B10ADEEAF2}"/>
    <cellStyle name="Normal 9 2 2 3 6 2 3" xfId="12910" xr:uid="{6A623BBE-5FF4-4DD4-928D-EAB4FE815CF6}"/>
    <cellStyle name="Normal 9 2 2 3 6 2 4" xfId="21358" xr:uid="{EE1B8D04-E8E7-4749-A2F8-0616FF026FC8}"/>
    <cellStyle name="Normal 9 2 2 3 6 2 5" xfId="29805" xr:uid="{E507E4C1-420C-41F3-8A2A-2CCD29F5FD18}"/>
    <cellStyle name="Normal 9 2 2 3 6 3" xfId="6533" xr:uid="{00000000-0005-0000-0000-0000E21E0000}"/>
    <cellStyle name="Normal 9 2 2 3 6 3 2" xfId="14983" xr:uid="{3D774A36-73E5-427F-B995-8D43E78CA2B0}"/>
    <cellStyle name="Normal 9 2 2 3 6 3 3" xfId="23430" xr:uid="{24E6A864-9914-4068-A6EE-A588296CE196}"/>
    <cellStyle name="Normal 9 2 2 3 6 3 4" xfId="31877" xr:uid="{4DAA26FA-3346-453F-99C1-453C6C0B4CD2}"/>
    <cellStyle name="Normal 9 2 2 3 6 4" xfId="10765" xr:uid="{1306496A-386A-49D3-8F5B-960D71F1079E}"/>
    <cellStyle name="Normal 9 2 2 3 6 5" xfId="19213" xr:uid="{63AB0220-9D89-4B09-B409-3304542B7505}"/>
    <cellStyle name="Normal 9 2 2 3 6 6" xfId="27660" xr:uid="{8A70597F-015A-4E34-A3E7-C233FB7EC30C}"/>
    <cellStyle name="Normal 9 2 2 3 7" xfId="2663" xr:uid="{00000000-0005-0000-0000-0000E31E0000}"/>
    <cellStyle name="Normal 9 2 2 3 7 2" xfId="6946" xr:uid="{00000000-0005-0000-0000-0000E41E0000}"/>
    <cellStyle name="Normal 9 2 2 3 7 2 2" xfId="15396" xr:uid="{0BD6E672-1F80-4CE5-A066-5ABF41C59DDA}"/>
    <cellStyle name="Normal 9 2 2 3 7 2 3" xfId="23843" xr:uid="{5413DCAF-F6A9-44B8-9D4C-9CC1B9B7E5CA}"/>
    <cellStyle name="Normal 9 2 2 3 7 2 4" xfId="32290" xr:uid="{CF7D2FF9-4CBC-4B69-B3FE-35DA5D6199A4}"/>
    <cellStyle name="Normal 9 2 2 3 7 3" xfId="11178" xr:uid="{C6F0969B-3852-4600-8E98-3A92A2AF5EBC}"/>
    <cellStyle name="Normal 9 2 2 3 7 4" xfId="19626" xr:uid="{9CDF4245-07BD-4353-9F53-606208C5CCCC}"/>
    <cellStyle name="Normal 9 2 2 3 7 5" xfId="28073" xr:uid="{376354EF-D3BA-47CC-8564-461C5D8EDDA0}"/>
    <cellStyle name="Normal 9 2 2 3 8" xfId="4881" xr:uid="{00000000-0005-0000-0000-0000E51E0000}"/>
    <cellStyle name="Normal 9 2 2 3 8 2" xfId="13331" xr:uid="{96F8BCD0-64D7-4E95-AF82-5EAA24C5911D}"/>
    <cellStyle name="Normal 9 2 2 3 8 3" xfId="21778" xr:uid="{D42EA377-770A-4899-839F-3A3DE41E9C77}"/>
    <cellStyle name="Normal 9 2 2 3 8 4" xfId="30225" xr:uid="{B8D22D80-5A03-453C-8331-181F93113154}"/>
    <cellStyle name="Normal 9 2 2 3 9" xfId="9113" xr:uid="{C7FDED73-BB26-4D99-8EDF-4456135DCA15}"/>
    <cellStyle name="Normal 9 2 2 4" xfId="519" xr:uid="{00000000-0005-0000-0000-0000E61E0000}"/>
    <cellStyle name="Normal 9 2 2 4 10" xfId="26010" xr:uid="{50A7A28E-EA19-4222-AA4D-0A07C940E347}"/>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71C7F0CE-1642-4A18-BB70-21563EF6616B}"/>
    <cellStyle name="Normal 9 2 2 4 2 2 2 3" xfId="24338" xr:uid="{3FC3C742-B226-4097-9CD3-66A5AACE4E9D}"/>
    <cellStyle name="Normal 9 2 2 4 2 2 2 4" xfId="32785" xr:uid="{BF6F948E-B32F-4A39-A65D-6D170653F147}"/>
    <cellStyle name="Normal 9 2 2 4 2 2 3" xfId="11673" xr:uid="{80F4CCA7-E815-4DEE-B987-995E6462D239}"/>
    <cellStyle name="Normal 9 2 2 4 2 2 4" xfId="20121" xr:uid="{5571DAFE-73CB-4246-AE12-FDC6916AF68E}"/>
    <cellStyle name="Normal 9 2 2 4 2 2 5" xfId="28568" xr:uid="{982B2FBE-965D-4721-9E85-9C328E9514D4}"/>
    <cellStyle name="Normal 9 2 2 4 2 3" xfId="5296" xr:uid="{00000000-0005-0000-0000-0000EA1E0000}"/>
    <cellStyle name="Normal 9 2 2 4 2 3 2" xfId="13746" xr:uid="{4E04463E-37EA-4DD8-AE39-CC23BF3D26F6}"/>
    <cellStyle name="Normal 9 2 2 4 2 3 3" xfId="22193" xr:uid="{4DF721A4-1F00-4BE7-B4DA-8FB074C29EBE}"/>
    <cellStyle name="Normal 9 2 2 4 2 3 4" xfId="30640" xr:uid="{3FBC7F5C-73C5-4466-97F4-1E75758D1D5F}"/>
    <cellStyle name="Normal 9 2 2 4 2 4" xfId="9528" xr:uid="{4D27EF39-3A6C-43AA-9000-A61B9474EFE4}"/>
    <cellStyle name="Normal 9 2 2 4 2 5" xfId="17976" xr:uid="{13D95CD5-E888-4B38-AF97-455BE8F2E61F}"/>
    <cellStyle name="Normal 9 2 2 4 2 6" xfId="26423" xr:uid="{337087B1-C4D6-4261-8667-E76C460FDA16}"/>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1D41D354-8ADB-4CC9-8786-BD9B42AB12BE}"/>
    <cellStyle name="Normal 9 2 2 4 3 2 2 3" xfId="24751" xr:uid="{288D5EB5-0E23-419F-BFB3-ABE6E90EF28F}"/>
    <cellStyle name="Normal 9 2 2 4 3 2 2 4" xfId="33198" xr:uid="{7858237F-92E7-4E9B-BBD7-E95628B1C3AF}"/>
    <cellStyle name="Normal 9 2 2 4 3 2 3" xfId="12086" xr:uid="{EA1CC85A-1E44-4655-8958-3D0D4804CDF3}"/>
    <cellStyle name="Normal 9 2 2 4 3 2 4" xfId="20534" xr:uid="{8542B4A0-D8D1-4297-B5A4-8EADE7569A6F}"/>
    <cellStyle name="Normal 9 2 2 4 3 2 5" xfId="28981" xr:uid="{396C3BA9-F1EB-4558-9A61-5542EA9AE7E3}"/>
    <cellStyle name="Normal 9 2 2 4 3 3" xfId="5709" xr:uid="{00000000-0005-0000-0000-0000EE1E0000}"/>
    <cellStyle name="Normal 9 2 2 4 3 3 2" xfId="14159" xr:uid="{ED0C97AB-3A9F-4661-BFD9-535231CCDE52}"/>
    <cellStyle name="Normal 9 2 2 4 3 3 3" xfId="22606" xr:uid="{9EA3F6D5-3DE8-4013-905B-66DD4CEF5D34}"/>
    <cellStyle name="Normal 9 2 2 4 3 3 4" xfId="31053" xr:uid="{68679BB9-276C-4577-890F-BE1F0CA90FF8}"/>
    <cellStyle name="Normal 9 2 2 4 3 4" xfId="9941" xr:uid="{C0FE8091-EDB3-40FB-96D2-DE1204452B4D}"/>
    <cellStyle name="Normal 9 2 2 4 3 5" xfId="18389" xr:uid="{F249F468-A2EC-43D5-9889-D0C3690ADFA0}"/>
    <cellStyle name="Normal 9 2 2 4 3 6" xfId="26836" xr:uid="{4609193C-85A2-497B-B733-188FDC77B498}"/>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59722A55-D56C-47A1-92C1-E59B57C6C58D}"/>
    <cellStyle name="Normal 9 2 2 4 4 2 2 3" xfId="25164" xr:uid="{D50A5E18-3D59-426D-A0FB-AB6F8363AAE9}"/>
    <cellStyle name="Normal 9 2 2 4 4 2 2 4" xfId="33611" xr:uid="{1447828A-56A7-46EE-8DB9-7D054942B42C}"/>
    <cellStyle name="Normal 9 2 2 4 4 2 3" xfId="12499" xr:uid="{F48A4C4E-DCAA-4A55-8815-470E9E9ABB54}"/>
    <cellStyle name="Normal 9 2 2 4 4 2 4" xfId="20947" xr:uid="{C10E0F84-3F43-4FC9-8E10-B8B5F6204ECF}"/>
    <cellStyle name="Normal 9 2 2 4 4 2 5" xfId="29394" xr:uid="{C2C65359-0524-4DF5-A29D-DD3F5B81557B}"/>
    <cellStyle name="Normal 9 2 2 4 4 3" xfId="6122" xr:uid="{00000000-0005-0000-0000-0000F21E0000}"/>
    <cellStyle name="Normal 9 2 2 4 4 3 2" xfId="14572" xr:uid="{824093C2-5AE0-4EAE-955B-02170C42E964}"/>
    <cellStyle name="Normal 9 2 2 4 4 3 3" xfId="23019" xr:uid="{C45B03FA-90FE-4737-A149-AB6515FA8174}"/>
    <cellStyle name="Normal 9 2 2 4 4 3 4" xfId="31466" xr:uid="{30B72710-C0B7-44BC-975E-185223A7A7CD}"/>
    <cellStyle name="Normal 9 2 2 4 4 4" xfId="10354" xr:uid="{94DAD13F-4192-4BB6-BB34-387CD1D5C99A}"/>
    <cellStyle name="Normal 9 2 2 4 4 5" xfId="18802" xr:uid="{C09DD795-F41B-4729-ACF8-695A101A17EC}"/>
    <cellStyle name="Normal 9 2 2 4 4 6" xfId="27249" xr:uid="{2617A56C-9BE5-4F93-8945-836D502A37D3}"/>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14A7E45B-2B47-40B3-919C-D3135B443639}"/>
    <cellStyle name="Normal 9 2 2 4 5 2 2 3" xfId="25577" xr:uid="{D193FE11-D587-4A5C-9A47-9D029E05EA48}"/>
    <cellStyle name="Normal 9 2 2 4 5 2 2 4" xfId="34024" xr:uid="{34580920-2485-4E9B-917E-605FC81C8E9A}"/>
    <cellStyle name="Normal 9 2 2 4 5 2 3" xfId="12912" xr:uid="{77003353-5A03-4E12-9F61-C1D0C93B1132}"/>
    <cellStyle name="Normal 9 2 2 4 5 2 4" xfId="21360" xr:uid="{985D4AF3-7046-46F0-A7C9-2B8FB9531B5E}"/>
    <cellStyle name="Normal 9 2 2 4 5 2 5" xfId="29807" xr:uid="{FA09FC49-59AE-4B6F-9D9F-E083F187FB3B}"/>
    <cellStyle name="Normal 9 2 2 4 5 3" xfId="6535" xr:uid="{00000000-0005-0000-0000-0000F61E0000}"/>
    <cellStyle name="Normal 9 2 2 4 5 3 2" xfId="14985" xr:uid="{E283D59E-4CE4-46F1-87F0-33F3A387E0AA}"/>
    <cellStyle name="Normal 9 2 2 4 5 3 3" xfId="23432" xr:uid="{48F22F82-F577-4607-9833-EFDB0392A534}"/>
    <cellStyle name="Normal 9 2 2 4 5 3 4" xfId="31879" xr:uid="{EFE7EDE1-7DB5-4AB8-9E5E-E55C9B1513C8}"/>
    <cellStyle name="Normal 9 2 2 4 5 4" xfId="10767" xr:uid="{1DF173B6-902E-4C32-AFFE-BC4021B363FD}"/>
    <cellStyle name="Normal 9 2 2 4 5 5" xfId="19215" xr:uid="{7B07C992-E8D0-4C2E-B002-7174B5C03D4B}"/>
    <cellStyle name="Normal 9 2 2 4 5 6" xfId="27662" xr:uid="{A8CDAA80-1EE5-421B-8444-F957AFC16544}"/>
    <cellStyle name="Normal 9 2 2 4 6" xfId="2665" xr:uid="{00000000-0005-0000-0000-0000F71E0000}"/>
    <cellStyle name="Normal 9 2 2 4 6 2" xfId="6948" xr:uid="{00000000-0005-0000-0000-0000F81E0000}"/>
    <cellStyle name="Normal 9 2 2 4 6 2 2" xfId="15398" xr:uid="{06563619-E3C2-4787-9F91-8A4029C30C40}"/>
    <cellStyle name="Normal 9 2 2 4 6 2 3" xfId="23845" xr:uid="{78317157-7874-4A4A-AEB5-22015BC1CB2F}"/>
    <cellStyle name="Normal 9 2 2 4 6 2 4" xfId="32292" xr:uid="{B1F96906-5825-40DA-8152-4B012E2B0984}"/>
    <cellStyle name="Normal 9 2 2 4 6 3" xfId="11180" xr:uid="{0B4DDF17-C60B-483C-8DC5-68088D6337E6}"/>
    <cellStyle name="Normal 9 2 2 4 6 4" xfId="19628" xr:uid="{7F16C921-2F90-4854-AF6B-A68467BF1445}"/>
    <cellStyle name="Normal 9 2 2 4 6 5" xfId="28075" xr:uid="{B3B951F4-97BA-45D0-8305-B23FDA07C33C}"/>
    <cellStyle name="Normal 9 2 2 4 7" xfId="4883" xr:uid="{00000000-0005-0000-0000-0000F91E0000}"/>
    <cellStyle name="Normal 9 2 2 4 7 2" xfId="13333" xr:uid="{9CC2DAA7-E27A-4DA0-ADC5-6148EDEE4804}"/>
    <cellStyle name="Normal 9 2 2 4 7 3" xfId="21780" xr:uid="{FD19F4C0-6FE2-4E18-9974-A7D5197EF419}"/>
    <cellStyle name="Normal 9 2 2 4 7 4" xfId="30227" xr:uid="{AE25986C-95E2-4236-9F61-9579CF894CBF}"/>
    <cellStyle name="Normal 9 2 2 4 8" xfId="9115" xr:uid="{E896AD2B-4BE2-4A9A-962A-C8D6006FA484}"/>
    <cellStyle name="Normal 9 2 2 4 9" xfId="17563" xr:uid="{A1F1DDF3-3F7F-4BAF-965E-C9E96C35DD34}"/>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65F14B74-6F56-4FA7-A2F8-4DD6E9B4C0B5}"/>
    <cellStyle name="Normal 9 2 2 5 2 2 3" xfId="24331" xr:uid="{CCC95B2E-8122-453A-9E60-E51FDFFDEA37}"/>
    <cellStyle name="Normal 9 2 2 5 2 2 4" xfId="32778" xr:uid="{54AFEA14-B7C6-4B3B-A2E4-6D342FC145F2}"/>
    <cellStyle name="Normal 9 2 2 5 2 3" xfId="11666" xr:uid="{867ECBF2-1354-4E5A-A17A-E0659B196CBC}"/>
    <cellStyle name="Normal 9 2 2 5 2 4" xfId="20114" xr:uid="{25B64774-A386-44F9-8C72-F367C9AFAEE4}"/>
    <cellStyle name="Normal 9 2 2 5 2 5" xfId="28561" xr:uid="{ED16ABC2-4161-4371-98FA-35FDA5504E1C}"/>
    <cellStyle name="Normal 9 2 2 5 3" xfId="5289" xr:uid="{00000000-0005-0000-0000-0000FD1E0000}"/>
    <cellStyle name="Normal 9 2 2 5 3 2" xfId="13739" xr:uid="{9797A945-586C-4E59-BB98-679FD10DBAEE}"/>
    <cellStyle name="Normal 9 2 2 5 3 3" xfId="22186" xr:uid="{700E71B3-0671-4135-9CA6-1675A1852745}"/>
    <cellStyle name="Normal 9 2 2 5 3 4" xfId="30633" xr:uid="{63338692-D6C1-4DD4-A2FC-D27EC3249373}"/>
    <cellStyle name="Normal 9 2 2 5 4" xfId="9521" xr:uid="{E63B1F91-F35E-4B23-B693-BE54C2A2B8E7}"/>
    <cellStyle name="Normal 9 2 2 5 5" xfId="17969" xr:uid="{67D60191-4C60-4ACB-9C45-3BBD5037E535}"/>
    <cellStyle name="Normal 9 2 2 5 6" xfId="26416" xr:uid="{E158A783-1456-48C5-A361-67E0D0251584}"/>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71185627-3349-4315-AB77-3AEE3D1847B2}"/>
    <cellStyle name="Normal 9 2 2 6 2 2 3" xfId="24744" xr:uid="{7BCB8042-E21E-4663-ABF2-BDA6098A2F5B}"/>
    <cellStyle name="Normal 9 2 2 6 2 2 4" xfId="33191" xr:uid="{66D3DDDD-A092-43AA-B3E1-12EFA93BB4EA}"/>
    <cellStyle name="Normal 9 2 2 6 2 3" xfId="12079" xr:uid="{CE0A579E-A333-48A4-B2E9-10045E8BB6E2}"/>
    <cellStyle name="Normal 9 2 2 6 2 4" xfId="20527" xr:uid="{4BCD94C4-B117-4FBB-B63F-6946854AC31C}"/>
    <cellStyle name="Normal 9 2 2 6 2 5" xfId="28974" xr:uid="{1501B28A-F66D-4BBC-B291-71EB4F66DF66}"/>
    <cellStyle name="Normal 9 2 2 6 3" xfId="5702" xr:uid="{00000000-0005-0000-0000-0000011F0000}"/>
    <cellStyle name="Normal 9 2 2 6 3 2" xfId="14152" xr:uid="{72847395-1DE1-4A2F-8D7A-354B6B9210E1}"/>
    <cellStyle name="Normal 9 2 2 6 3 3" xfId="22599" xr:uid="{EC6D59D2-2921-4417-9DDF-D0C3491460CF}"/>
    <cellStyle name="Normal 9 2 2 6 3 4" xfId="31046" xr:uid="{E78A5F08-0427-4507-849C-70F839ADBB1E}"/>
    <cellStyle name="Normal 9 2 2 6 4" xfId="9934" xr:uid="{4F9D7D12-0A28-4353-AB0D-B472600612CC}"/>
    <cellStyle name="Normal 9 2 2 6 5" xfId="18382" xr:uid="{2D9CEACC-1565-4449-9952-500C8F8D8394}"/>
    <cellStyle name="Normal 9 2 2 6 6" xfId="26829" xr:uid="{29BC0CDE-A0A9-4A90-A4C9-EE7232FAB3DE}"/>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9E8BC0A7-0461-4C34-BA9C-67B1038FA27D}"/>
    <cellStyle name="Normal 9 2 2 7 2 2 3" xfId="25157" xr:uid="{6B54070D-C799-416D-B5E6-BA2F97A5B601}"/>
    <cellStyle name="Normal 9 2 2 7 2 2 4" xfId="33604" xr:uid="{0703BD95-9ED8-469F-8C17-258C11786A1E}"/>
    <cellStyle name="Normal 9 2 2 7 2 3" xfId="12492" xr:uid="{1D9FEFB5-FD1F-4809-AC23-AF055B4F1E79}"/>
    <cellStyle name="Normal 9 2 2 7 2 4" xfId="20940" xr:uid="{4C9BAB0C-2654-4234-902B-707083C740F2}"/>
    <cellStyle name="Normal 9 2 2 7 2 5" xfId="29387" xr:uid="{2BD1C69D-7E54-49DC-A379-A8B5EC5E45D7}"/>
    <cellStyle name="Normal 9 2 2 7 3" xfId="6115" xr:uid="{00000000-0005-0000-0000-0000051F0000}"/>
    <cellStyle name="Normal 9 2 2 7 3 2" xfId="14565" xr:uid="{9635A9F4-6FBA-4693-B05D-671A2689EE1C}"/>
    <cellStyle name="Normal 9 2 2 7 3 3" xfId="23012" xr:uid="{F3608212-9F5D-40AD-BDEB-C605D33F2C10}"/>
    <cellStyle name="Normal 9 2 2 7 3 4" xfId="31459" xr:uid="{FAF18555-EA6E-46E5-9088-EB87FF52AB49}"/>
    <cellStyle name="Normal 9 2 2 7 4" xfId="10347" xr:uid="{11D12ADC-533B-433C-BADB-3200C668CF40}"/>
    <cellStyle name="Normal 9 2 2 7 5" xfId="18795" xr:uid="{F12B343C-E42F-41FC-821E-35DBCCFAB625}"/>
    <cellStyle name="Normal 9 2 2 7 6" xfId="27242" xr:uid="{AF178DEA-A9DA-471B-BD3D-E4AD95690F88}"/>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3AD30B58-F0EE-4381-A617-23CFC4355A5A}"/>
    <cellStyle name="Normal 9 2 2 8 2 2 3" xfId="25570" xr:uid="{0E67FA74-38B0-4CCA-88A9-97F9A4BFF0C6}"/>
    <cellStyle name="Normal 9 2 2 8 2 2 4" xfId="34017" xr:uid="{72779434-0E64-4DF3-8D21-BD7ACCE074F5}"/>
    <cellStyle name="Normal 9 2 2 8 2 3" xfId="12905" xr:uid="{9882F4AB-D427-4908-B286-9FDCE13E13F0}"/>
    <cellStyle name="Normal 9 2 2 8 2 4" xfId="21353" xr:uid="{9B6D50BC-EC1C-4A59-B91F-2DECF262EFB6}"/>
    <cellStyle name="Normal 9 2 2 8 2 5" xfId="29800" xr:uid="{60A57373-EFB6-4B77-96C2-37B618B3CE07}"/>
    <cellStyle name="Normal 9 2 2 8 3" xfId="6528" xr:uid="{00000000-0005-0000-0000-0000091F0000}"/>
    <cellStyle name="Normal 9 2 2 8 3 2" xfId="14978" xr:uid="{F8A7CF58-76D4-4117-8584-E2434B8544FB}"/>
    <cellStyle name="Normal 9 2 2 8 3 3" xfId="23425" xr:uid="{F3420FAB-2966-45CA-9179-40D4DE17C83C}"/>
    <cellStyle name="Normal 9 2 2 8 3 4" xfId="31872" xr:uid="{D46B2D86-B617-44DC-A255-307729769F7E}"/>
    <cellStyle name="Normal 9 2 2 8 4" xfId="10760" xr:uid="{379C5DDF-DA9D-4E9D-8FCC-F30A20DB03A8}"/>
    <cellStyle name="Normal 9 2 2 8 5" xfId="19208" xr:uid="{B7EEC2BB-2594-428D-971E-850F79DFA100}"/>
    <cellStyle name="Normal 9 2 2 8 6" xfId="27655" xr:uid="{152A9BBB-D403-4E58-A06F-9997C583C5E0}"/>
    <cellStyle name="Normal 9 2 2 9" xfId="2658" xr:uid="{00000000-0005-0000-0000-00000A1F0000}"/>
    <cellStyle name="Normal 9 2 2 9 2" xfId="6941" xr:uid="{00000000-0005-0000-0000-00000B1F0000}"/>
    <cellStyle name="Normal 9 2 2 9 2 2" xfId="15391" xr:uid="{6873C5B7-FF0E-4070-8E1B-AC9EE47DF144}"/>
    <cellStyle name="Normal 9 2 2 9 2 3" xfId="23838" xr:uid="{1910A37C-98B7-44B8-B754-6F496D479524}"/>
    <cellStyle name="Normal 9 2 2 9 2 4" xfId="32285" xr:uid="{56DD74CD-E29D-408B-9B01-DD7BCBCCF0C3}"/>
    <cellStyle name="Normal 9 2 2 9 3" xfId="11173" xr:uid="{C5203868-890E-4FB8-BCA2-0497244D0EC9}"/>
    <cellStyle name="Normal 9 2 2 9 4" xfId="19621" xr:uid="{CD0ED845-CC06-4BEB-9BC2-4C993E979B41}"/>
    <cellStyle name="Normal 9 2 2 9 5" xfId="28068" xr:uid="{55D2B139-581C-49C1-8E9C-E4E41AFE3FEA}"/>
    <cellStyle name="Normal 9 2 3" xfId="520" xr:uid="{00000000-0005-0000-0000-00000C1F0000}"/>
    <cellStyle name="Normal 9 2 3 10" xfId="9116" xr:uid="{891A82D1-F35F-4585-8663-AC2EA827EB8D}"/>
    <cellStyle name="Normal 9 2 3 11" xfId="17564" xr:uid="{EDD37240-C4B3-4081-9E41-092FCBBF82D3}"/>
    <cellStyle name="Normal 9 2 3 12" xfId="26011" xr:uid="{AA492A6C-EDBD-4034-B211-B48B9B497F43}"/>
    <cellStyle name="Normal 9 2 3 2" xfId="521" xr:uid="{00000000-0005-0000-0000-00000D1F0000}"/>
    <cellStyle name="Normal 9 2 3 2 10" xfId="17565" xr:uid="{F5A6ED31-F4EE-4ABB-8F2E-F7EE6EF9DE9E}"/>
    <cellStyle name="Normal 9 2 3 2 11" xfId="26012" xr:uid="{12B86613-499A-468A-A727-71AEB2E054BF}"/>
    <cellStyle name="Normal 9 2 3 2 2" xfId="522" xr:uid="{00000000-0005-0000-0000-00000E1F0000}"/>
    <cellStyle name="Normal 9 2 3 2 2 10" xfId="26013" xr:uid="{5F8E4259-6AC4-452D-9A31-375B1CE0A6EA}"/>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B4FA82D5-6AE8-4AF8-8196-8E05EDAAC902}"/>
    <cellStyle name="Normal 9 2 3 2 2 2 2 2 3" xfId="24341" xr:uid="{2DBCED8E-B82F-420B-8C4D-A6099539BE65}"/>
    <cellStyle name="Normal 9 2 3 2 2 2 2 2 4" xfId="32788" xr:uid="{DC42E90A-BE43-4B74-BFE3-57397DF718D7}"/>
    <cellStyle name="Normal 9 2 3 2 2 2 2 3" xfId="11676" xr:uid="{A538C1B3-7427-412D-ADBD-85DE616AF68F}"/>
    <cellStyle name="Normal 9 2 3 2 2 2 2 4" xfId="20124" xr:uid="{84B5AC94-360F-490A-AADE-D591BED18B61}"/>
    <cellStyle name="Normal 9 2 3 2 2 2 2 5" xfId="28571" xr:uid="{4DFF17E4-AE50-43F4-B496-CC295C9BFAFC}"/>
    <cellStyle name="Normal 9 2 3 2 2 2 3" xfId="5299" xr:uid="{00000000-0005-0000-0000-0000121F0000}"/>
    <cellStyle name="Normal 9 2 3 2 2 2 3 2" xfId="13749" xr:uid="{D9C1ACC4-D806-4AF2-A8CE-DE6A71352FA9}"/>
    <cellStyle name="Normal 9 2 3 2 2 2 3 3" xfId="22196" xr:uid="{BDE1FC0D-57CC-462C-AED2-CE5CED7AA065}"/>
    <cellStyle name="Normal 9 2 3 2 2 2 3 4" xfId="30643" xr:uid="{18F91219-C643-414C-ADE3-CE32581F2CE0}"/>
    <cellStyle name="Normal 9 2 3 2 2 2 4" xfId="9531" xr:uid="{4B927393-30D9-4665-8A17-50A15B713357}"/>
    <cellStyle name="Normal 9 2 3 2 2 2 5" xfId="17979" xr:uid="{1990232B-D35F-4F94-BF21-58B73B458F87}"/>
    <cellStyle name="Normal 9 2 3 2 2 2 6" xfId="26426" xr:uid="{AE05894B-2A7D-42D9-AB47-FEEBA9FA8485}"/>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BF87B0D2-2BC1-41B9-9801-BFE6A05483E5}"/>
    <cellStyle name="Normal 9 2 3 2 2 3 2 2 3" xfId="24754" xr:uid="{A654CA69-6387-4AA5-941F-3673DB7419D0}"/>
    <cellStyle name="Normal 9 2 3 2 2 3 2 2 4" xfId="33201" xr:uid="{995519BF-4AF2-4832-A8E8-DAFE3EF89400}"/>
    <cellStyle name="Normal 9 2 3 2 2 3 2 3" xfId="12089" xr:uid="{13A98945-320E-438B-BE2A-C8098D9624DA}"/>
    <cellStyle name="Normal 9 2 3 2 2 3 2 4" xfId="20537" xr:uid="{51B84FAA-51B6-44C7-938B-E0A0503EDB8E}"/>
    <cellStyle name="Normal 9 2 3 2 2 3 2 5" xfId="28984" xr:uid="{DD7393AB-B95F-4E0A-9B25-3B7490C2C790}"/>
    <cellStyle name="Normal 9 2 3 2 2 3 3" xfId="5712" xr:uid="{00000000-0005-0000-0000-0000161F0000}"/>
    <cellStyle name="Normal 9 2 3 2 2 3 3 2" xfId="14162" xr:uid="{1CA83EBA-BCA5-4C36-917F-9D6755902765}"/>
    <cellStyle name="Normal 9 2 3 2 2 3 3 3" xfId="22609" xr:uid="{5060FC14-53BE-4AE3-A38F-70B7AB2E50B5}"/>
    <cellStyle name="Normal 9 2 3 2 2 3 3 4" xfId="31056" xr:uid="{217B0F1B-D53D-4787-B0C3-6791D347EBE2}"/>
    <cellStyle name="Normal 9 2 3 2 2 3 4" xfId="9944" xr:uid="{79ECBE7A-AAD9-44C1-A08C-C017CD7B050A}"/>
    <cellStyle name="Normal 9 2 3 2 2 3 5" xfId="18392" xr:uid="{74F3DB7C-BB7D-4789-A6FA-C03456AE85C0}"/>
    <cellStyle name="Normal 9 2 3 2 2 3 6" xfId="26839" xr:uid="{ED57D3AA-0247-48D5-85DC-42B283E2F091}"/>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59B56A4C-2E57-44B4-B6CE-F17ED76D38F0}"/>
    <cellStyle name="Normal 9 2 3 2 2 4 2 2 3" xfId="25167" xr:uid="{5AC5E031-1041-43E4-8BEF-CABCC126CE0F}"/>
    <cellStyle name="Normal 9 2 3 2 2 4 2 2 4" xfId="33614" xr:uid="{7A19E735-4446-4F13-80D4-C20358C5B1C1}"/>
    <cellStyle name="Normal 9 2 3 2 2 4 2 3" xfId="12502" xr:uid="{44D18602-E9A9-4AA1-9FA8-2396AEDFE154}"/>
    <cellStyle name="Normal 9 2 3 2 2 4 2 4" xfId="20950" xr:uid="{EC0F38D3-103E-4B5D-A328-F68B6980A33E}"/>
    <cellStyle name="Normal 9 2 3 2 2 4 2 5" xfId="29397" xr:uid="{DB0A8AD1-E60D-415B-A2DF-D447D5943449}"/>
    <cellStyle name="Normal 9 2 3 2 2 4 3" xfId="6125" xr:uid="{00000000-0005-0000-0000-00001A1F0000}"/>
    <cellStyle name="Normal 9 2 3 2 2 4 3 2" xfId="14575" xr:uid="{778A737A-DE43-4F7B-86D2-5C756F901DC8}"/>
    <cellStyle name="Normal 9 2 3 2 2 4 3 3" xfId="23022" xr:uid="{B92B31CB-B5A8-4BCA-89FB-DEE55C261551}"/>
    <cellStyle name="Normal 9 2 3 2 2 4 3 4" xfId="31469" xr:uid="{5B454081-2582-4A37-9E4D-20B2E369F525}"/>
    <cellStyle name="Normal 9 2 3 2 2 4 4" xfId="10357" xr:uid="{42D7BBA0-0DD1-4EBC-84D8-E1FCB63E2301}"/>
    <cellStyle name="Normal 9 2 3 2 2 4 5" xfId="18805" xr:uid="{8365350D-394D-4731-970B-3B3EC36C95C0}"/>
    <cellStyle name="Normal 9 2 3 2 2 4 6" xfId="27252" xr:uid="{F75B2879-A7F6-402A-9D66-F0496DCB32E4}"/>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BE8E7D61-5595-4381-B236-496B873B075D}"/>
    <cellStyle name="Normal 9 2 3 2 2 5 2 2 3" xfId="25580" xr:uid="{5A52DF06-F0D2-4350-A23C-3AF6BB09EE7F}"/>
    <cellStyle name="Normal 9 2 3 2 2 5 2 2 4" xfId="34027" xr:uid="{291905AC-7F40-4AF5-9DCD-C0F980371800}"/>
    <cellStyle name="Normal 9 2 3 2 2 5 2 3" xfId="12915" xr:uid="{0C4EC494-BC1A-48D8-B322-F2F5B1CD3DA8}"/>
    <cellStyle name="Normal 9 2 3 2 2 5 2 4" xfId="21363" xr:uid="{61BA4776-E117-4C77-B707-E0A6838BCAD2}"/>
    <cellStyle name="Normal 9 2 3 2 2 5 2 5" xfId="29810" xr:uid="{086D14DA-5A54-4D01-A391-0FB55C4AE7DF}"/>
    <cellStyle name="Normal 9 2 3 2 2 5 3" xfId="6538" xr:uid="{00000000-0005-0000-0000-00001E1F0000}"/>
    <cellStyle name="Normal 9 2 3 2 2 5 3 2" xfId="14988" xr:uid="{E6BDE95A-DCE5-473D-B333-E382B51D2E85}"/>
    <cellStyle name="Normal 9 2 3 2 2 5 3 3" xfId="23435" xr:uid="{CF14FAFB-0DDB-4D28-B35B-9A45AD4D3EAF}"/>
    <cellStyle name="Normal 9 2 3 2 2 5 3 4" xfId="31882" xr:uid="{CA2ED0A4-5749-45FB-9ADD-0AF603EE23E4}"/>
    <cellStyle name="Normal 9 2 3 2 2 5 4" xfId="10770" xr:uid="{9E016029-B946-413E-AE49-DDFF98EA38CC}"/>
    <cellStyle name="Normal 9 2 3 2 2 5 5" xfId="19218" xr:uid="{200730B9-C084-481E-B0DF-5AC055848DB5}"/>
    <cellStyle name="Normal 9 2 3 2 2 5 6" xfId="27665" xr:uid="{E46EAAE8-83D8-498B-BABB-1A09C61DB391}"/>
    <cellStyle name="Normal 9 2 3 2 2 6" xfId="2668" xr:uid="{00000000-0005-0000-0000-00001F1F0000}"/>
    <cellStyle name="Normal 9 2 3 2 2 6 2" xfId="6951" xr:uid="{00000000-0005-0000-0000-0000201F0000}"/>
    <cellStyle name="Normal 9 2 3 2 2 6 2 2" xfId="15401" xr:uid="{5026373C-5FEB-43F2-A804-BD36C92CE8FA}"/>
    <cellStyle name="Normal 9 2 3 2 2 6 2 3" xfId="23848" xr:uid="{37C24B8F-B16E-4001-B489-F44B3C1678FC}"/>
    <cellStyle name="Normal 9 2 3 2 2 6 2 4" xfId="32295" xr:uid="{446B7AF6-23E9-4F42-8230-2CCC0D3BF799}"/>
    <cellStyle name="Normal 9 2 3 2 2 6 3" xfId="11183" xr:uid="{17266BEC-3357-4331-8AF9-0CD651DE91E0}"/>
    <cellStyle name="Normal 9 2 3 2 2 6 4" xfId="19631" xr:uid="{E15F606A-C15A-4614-BF43-AAA7C4C55F78}"/>
    <cellStyle name="Normal 9 2 3 2 2 6 5" xfId="28078" xr:uid="{BF045256-70EE-4598-B49B-D86EF58D3121}"/>
    <cellStyle name="Normal 9 2 3 2 2 7" xfId="4886" xr:uid="{00000000-0005-0000-0000-0000211F0000}"/>
    <cellStyle name="Normal 9 2 3 2 2 7 2" xfId="13336" xr:uid="{121EA6E3-6F3F-4B67-AB06-376C46692B4F}"/>
    <cellStyle name="Normal 9 2 3 2 2 7 3" xfId="21783" xr:uid="{0FA75490-F708-4112-B710-4F13066EC652}"/>
    <cellStyle name="Normal 9 2 3 2 2 7 4" xfId="30230" xr:uid="{E53CAD23-67A0-44CB-B90E-FE5FE5026DC6}"/>
    <cellStyle name="Normal 9 2 3 2 2 8" xfId="9118" xr:uid="{48B49D7B-F717-4985-8B27-4AAA52029E23}"/>
    <cellStyle name="Normal 9 2 3 2 2 9" xfId="17566" xr:uid="{9C38C579-1CD4-487F-916E-1AE8013ED7E9}"/>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F398D309-D79D-4FF6-995D-019591F8DD2A}"/>
    <cellStyle name="Normal 9 2 3 2 3 2 2 3" xfId="24340" xr:uid="{574965E1-77B1-4FCC-B295-F6D960B72DF3}"/>
    <cellStyle name="Normal 9 2 3 2 3 2 2 4" xfId="32787" xr:uid="{9B9D595A-0664-4417-B259-45547F08147B}"/>
    <cellStyle name="Normal 9 2 3 2 3 2 3" xfId="11675" xr:uid="{D621E61D-B469-4A2D-8100-D1220B26CF76}"/>
    <cellStyle name="Normal 9 2 3 2 3 2 4" xfId="20123" xr:uid="{6517EFB9-06A8-48D6-98FB-D6A23CB2B780}"/>
    <cellStyle name="Normal 9 2 3 2 3 2 5" xfId="28570" xr:uid="{A3370934-2E50-4061-9166-B9AE414F54C3}"/>
    <cellStyle name="Normal 9 2 3 2 3 3" xfId="5298" xr:uid="{00000000-0005-0000-0000-0000251F0000}"/>
    <cellStyle name="Normal 9 2 3 2 3 3 2" xfId="13748" xr:uid="{F0549578-CEC2-4A5F-A2E8-3610750135CE}"/>
    <cellStyle name="Normal 9 2 3 2 3 3 3" xfId="22195" xr:uid="{EBA85A13-325C-4669-A3CB-D635E7454528}"/>
    <cellStyle name="Normal 9 2 3 2 3 3 4" xfId="30642" xr:uid="{2B003782-0BA2-42A6-B0F5-849F9333EF61}"/>
    <cellStyle name="Normal 9 2 3 2 3 4" xfId="9530" xr:uid="{B1225D7B-4024-4898-8990-7CF4227E6A9F}"/>
    <cellStyle name="Normal 9 2 3 2 3 5" xfId="17978" xr:uid="{FD782F8F-7E8B-49EE-95E4-4A0F0DAD686C}"/>
    <cellStyle name="Normal 9 2 3 2 3 6" xfId="26425" xr:uid="{2783F4D1-5D18-4ABC-867D-5008135BC5C5}"/>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F277904E-33EF-47E2-A081-AC61C8D34585}"/>
    <cellStyle name="Normal 9 2 3 2 4 2 2 3" xfId="24753" xr:uid="{98022D44-91CB-46BE-8B58-C2A554A99B01}"/>
    <cellStyle name="Normal 9 2 3 2 4 2 2 4" xfId="33200" xr:uid="{9070D749-F766-454B-8CD6-71E811E0650B}"/>
    <cellStyle name="Normal 9 2 3 2 4 2 3" xfId="12088" xr:uid="{1FEFF055-3466-420C-92A0-6DE8834866C7}"/>
    <cellStyle name="Normal 9 2 3 2 4 2 4" xfId="20536" xr:uid="{D7F7F65A-C286-40E2-9923-34A81C1FF25F}"/>
    <cellStyle name="Normal 9 2 3 2 4 2 5" xfId="28983" xr:uid="{7243CB4E-510A-4F58-80ED-3FD979399B1D}"/>
    <cellStyle name="Normal 9 2 3 2 4 3" xfId="5711" xr:uid="{00000000-0005-0000-0000-0000291F0000}"/>
    <cellStyle name="Normal 9 2 3 2 4 3 2" xfId="14161" xr:uid="{E1420CEB-11D6-44B7-9FCB-6C4663AD0931}"/>
    <cellStyle name="Normal 9 2 3 2 4 3 3" xfId="22608" xr:uid="{2A724E5C-F534-4AC9-BA13-D7EF67387BAA}"/>
    <cellStyle name="Normal 9 2 3 2 4 3 4" xfId="31055" xr:uid="{AADD137F-5B13-4BA1-8333-32183D29AD82}"/>
    <cellStyle name="Normal 9 2 3 2 4 4" xfId="9943" xr:uid="{9FD397A2-516D-48E2-B1CB-CE0771880CAF}"/>
    <cellStyle name="Normal 9 2 3 2 4 5" xfId="18391" xr:uid="{2E603C2C-2884-47E6-84DC-71914C7934E8}"/>
    <cellStyle name="Normal 9 2 3 2 4 6" xfId="26838" xr:uid="{766D3FB1-B5BF-4923-BFD2-A58BC417237B}"/>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4204ABFA-9B82-4958-8A0B-CDD6D8D418E3}"/>
    <cellStyle name="Normal 9 2 3 2 5 2 2 3" xfId="25166" xr:uid="{A1147ACA-BAF0-4541-A38E-ADD0992E4861}"/>
    <cellStyle name="Normal 9 2 3 2 5 2 2 4" xfId="33613" xr:uid="{F77C9C05-7126-4902-9BFC-207F39465EB8}"/>
    <cellStyle name="Normal 9 2 3 2 5 2 3" xfId="12501" xr:uid="{F4B82249-B6A0-4430-9CCC-A459DBD9A92A}"/>
    <cellStyle name="Normal 9 2 3 2 5 2 4" xfId="20949" xr:uid="{4B8C4F3E-8292-4EAB-96EF-9C38CF075FF2}"/>
    <cellStyle name="Normal 9 2 3 2 5 2 5" xfId="29396" xr:uid="{25767395-5894-4715-8F18-40A5B704DC08}"/>
    <cellStyle name="Normal 9 2 3 2 5 3" xfId="6124" xr:uid="{00000000-0005-0000-0000-00002D1F0000}"/>
    <cellStyle name="Normal 9 2 3 2 5 3 2" xfId="14574" xr:uid="{316A5363-07AA-423B-AC44-AB2190F9EA93}"/>
    <cellStyle name="Normal 9 2 3 2 5 3 3" xfId="23021" xr:uid="{3F67E1BC-FA45-4A7D-8989-6349A57EE670}"/>
    <cellStyle name="Normal 9 2 3 2 5 3 4" xfId="31468" xr:uid="{A7063644-D697-4729-9FC5-905CAB0F4E8E}"/>
    <cellStyle name="Normal 9 2 3 2 5 4" xfId="10356" xr:uid="{2BD271A1-0B30-4B8F-B4D8-F03A0AEF18A8}"/>
    <cellStyle name="Normal 9 2 3 2 5 5" xfId="18804" xr:uid="{492EA16F-56C2-4044-AC6C-DA5951242BB5}"/>
    <cellStyle name="Normal 9 2 3 2 5 6" xfId="27251" xr:uid="{AC328726-2223-453D-AFD7-C5A2B586833D}"/>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44BC6B0F-2C76-4E83-83C9-3D5889B4F798}"/>
    <cellStyle name="Normal 9 2 3 2 6 2 2 3" xfId="25579" xr:uid="{CE17651A-93E4-430A-AC47-85AB1A832BD8}"/>
    <cellStyle name="Normal 9 2 3 2 6 2 2 4" xfId="34026" xr:uid="{D7FF2F23-036A-4CAD-A1FB-EFB931DC1CAB}"/>
    <cellStyle name="Normal 9 2 3 2 6 2 3" xfId="12914" xr:uid="{495BCFA5-9216-4E1F-B6FD-F021721A2DCD}"/>
    <cellStyle name="Normal 9 2 3 2 6 2 4" xfId="21362" xr:uid="{EBAD1DBD-D65F-4CF5-90B6-DEEF6E3B3A1D}"/>
    <cellStyle name="Normal 9 2 3 2 6 2 5" xfId="29809" xr:uid="{084B9339-DF44-4405-94E6-6F0D9D828B66}"/>
    <cellStyle name="Normal 9 2 3 2 6 3" xfId="6537" xr:uid="{00000000-0005-0000-0000-0000311F0000}"/>
    <cellStyle name="Normal 9 2 3 2 6 3 2" xfId="14987" xr:uid="{75255531-5BA0-4DA7-B3CD-2CFDBDDBDF63}"/>
    <cellStyle name="Normal 9 2 3 2 6 3 3" xfId="23434" xr:uid="{2C77C481-5708-4404-BEE2-A39EE737A7FD}"/>
    <cellStyle name="Normal 9 2 3 2 6 3 4" xfId="31881" xr:uid="{EE525768-F12D-40FF-AAFC-9FB6FDED828E}"/>
    <cellStyle name="Normal 9 2 3 2 6 4" xfId="10769" xr:uid="{2CA47F63-5339-4EAB-A8D5-F3B6986B3D37}"/>
    <cellStyle name="Normal 9 2 3 2 6 5" xfId="19217" xr:uid="{288DCCFD-B323-4A2F-9B57-B9537C5A13A5}"/>
    <cellStyle name="Normal 9 2 3 2 6 6" xfId="27664" xr:uid="{653635F0-9024-45A3-9B30-6FD8CC99168A}"/>
    <cellStyle name="Normal 9 2 3 2 7" xfId="2667" xr:uid="{00000000-0005-0000-0000-0000321F0000}"/>
    <cellStyle name="Normal 9 2 3 2 7 2" xfId="6950" xr:uid="{00000000-0005-0000-0000-0000331F0000}"/>
    <cellStyle name="Normal 9 2 3 2 7 2 2" xfId="15400" xr:uid="{966D1170-C5CC-47FA-AC3D-7F67DF10FD75}"/>
    <cellStyle name="Normal 9 2 3 2 7 2 3" xfId="23847" xr:uid="{35FCF6D1-8690-4A59-B8A2-DAC4C65633CC}"/>
    <cellStyle name="Normal 9 2 3 2 7 2 4" xfId="32294" xr:uid="{3E69F947-5491-4135-968A-A5CA9E6D76DE}"/>
    <cellStyle name="Normal 9 2 3 2 7 3" xfId="11182" xr:uid="{4CB34443-BAD2-463F-8689-502A178D0908}"/>
    <cellStyle name="Normal 9 2 3 2 7 4" xfId="19630" xr:uid="{4EA1BC58-8694-4C0F-BFB4-3E8843587BA2}"/>
    <cellStyle name="Normal 9 2 3 2 7 5" xfId="28077" xr:uid="{9990FDB8-2C5E-432C-AF91-953D613D13C8}"/>
    <cellStyle name="Normal 9 2 3 2 8" xfId="4885" xr:uid="{00000000-0005-0000-0000-0000341F0000}"/>
    <cellStyle name="Normal 9 2 3 2 8 2" xfId="13335" xr:uid="{2A05A4C7-1A37-4D5A-8FB5-3A645E2FC681}"/>
    <cellStyle name="Normal 9 2 3 2 8 3" xfId="21782" xr:uid="{0847C25D-B994-4266-91B6-7738CC4318AD}"/>
    <cellStyle name="Normal 9 2 3 2 8 4" xfId="30229" xr:uid="{1F457490-AC73-4EA7-9777-412ED774CB91}"/>
    <cellStyle name="Normal 9 2 3 2 9" xfId="9117" xr:uid="{0073263A-B26A-47BF-B829-A69735E151D7}"/>
    <cellStyle name="Normal 9 2 3 3" xfId="523" xr:uid="{00000000-0005-0000-0000-0000351F0000}"/>
    <cellStyle name="Normal 9 2 3 3 10" xfId="26014" xr:uid="{C05FF73A-6B59-4573-8F81-922C4F1EDD96}"/>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4C550A61-F633-41C4-B86C-3CE0504579D1}"/>
    <cellStyle name="Normal 9 2 3 3 2 2 2 3" xfId="24342" xr:uid="{03F417B5-E58B-42F8-8BAD-2BBE4A2BA7E0}"/>
    <cellStyle name="Normal 9 2 3 3 2 2 2 4" xfId="32789" xr:uid="{335726C8-6471-450F-BC5E-69D2F6368DB3}"/>
    <cellStyle name="Normal 9 2 3 3 2 2 3" xfId="11677" xr:uid="{2124511C-A556-498A-9374-13FBB0D8244E}"/>
    <cellStyle name="Normal 9 2 3 3 2 2 4" xfId="20125" xr:uid="{48436231-E00F-4C9C-B41F-50AF77FC9849}"/>
    <cellStyle name="Normal 9 2 3 3 2 2 5" xfId="28572" xr:uid="{673BDFAE-93EB-42F2-B2D0-784CC2262066}"/>
    <cellStyle name="Normal 9 2 3 3 2 3" xfId="5300" xr:uid="{00000000-0005-0000-0000-0000391F0000}"/>
    <cellStyle name="Normal 9 2 3 3 2 3 2" xfId="13750" xr:uid="{A1F0E7F3-83F4-49E0-AF76-1F1507C1F115}"/>
    <cellStyle name="Normal 9 2 3 3 2 3 3" xfId="22197" xr:uid="{EBE94E9E-169B-46AA-B5B1-3D9CE59A812C}"/>
    <cellStyle name="Normal 9 2 3 3 2 3 4" xfId="30644" xr:uid="{3CD074E4-C234-4ABA-B114-87ABF9C502AA}"/>
    <cellStyle name="Normal 9 2 3 3 2 4" xfId="9532" xr:uid="{1E76AC12-DAE9-42B9-B172-9938991752CA}"/>
    <cellStyle name="Normal 9 2 3 3 2 5" xfId="17980" xr:uid="{FF22BAA8-E668-4285-9ED9-03549732799A}"/>
    <cellStyle name="Normal 9 2 3 3 2 6" xfId="26427" xr:uid="{85471EB7-43F8-45C8-A4AB-C7154FECE854}"/>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F15CAFC7-811F-44CD-929E-1BA888FC7D17}"/>
    <cellStyle name="Normal 9 2 3 3 3 2 2 3" xfId="24755" xr:uid="{84985EBD-1E0E-4D93-85A5-5267C6824ACB}"/>
    <cellStyle name="Normal 9 2 3 3 3 2 2 4" xfId="33202" xr:uid="{2C80DEB0-38AA-4EF0-86B9-566B902A19D7}"/>
    <cellStyle name="Normal 9 2 3 3 3 2 3" xfId="12090" xr:uid="{EE282824-50D9-4DAC-AB35-A9BA144C8C39}"/>
    <cellStyle name="Normal 9 2 3 3 3 2 4" xfId="20538" xr:uid="{75677E23-2A40-4016-8C2F-385D961D555A}"/>
    <cellStyle name="Normal 9 2 3 3 3 2 5" xfId="28985" xr:uid="{8310C5BF-4673-40A5-864F-07E5D58FF47C}"/>
    <cellStyle name="Normal 9 2 3 3 3 3" xfId="5713" xr:uid="{00000000-0005-0000-0000-00003D1F0000}"/>
    <cellStyle name="Normal 9 2 3 3 3 3 2" xfId="14163" xr:uid="{0C44F0EA-F6FC-4477-A397-FC71A6BF4D81}"/>
    <cellStyle name="Normal 9 2 3 3 3 3 3" xfId="22610" xr:uid="{C5641349-42DC-4396-8DA7-32B514609379}"/>
    <cellStyle name="Normal 9 2 3 3 3 3 4" xfId="31057" xr:uid="{A58DCB17-5C2C-4F76-BEC8-4BD3EE0A0E8E}"/>
    <cellStyle name="Normal 9 2 3 3 3 4" xfId="9945" xr:uid="{3D57B4DF-3F9F-43BE-9911-AE40D2CBA554}"/>
    <cellStyle name="Normal 9 2 3 3 3 5" xfId="18393" xr:uid="{ECCDFAEF-4FD2-49E3-B1B5-4349D726FF12}"/>
    <cellStyle name="Normal 9 2 3 3 3 6" xfId="26840" xr:uid="{D9146F68-7434-4BE7-A696-8942883F980B}"/>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D333C1D4-6D0F-46B4-A15A-E01C3807B255}"/>
    <cellStyle name="Normal 9 2 3 3 4 2 2 3" xfId="25168" xr:uid="{0385470B-A8C6-47CA-8374-3A73B6B565C8}"/>
    <cellStyle name="Normal 9 2 3 3 4 2 2 4" xfId="33615" xr:uid="{D1EF0427-CF49-4966-BED8-A1BA5C7B61DE}"/>
    <cellStyle name="Normal 9 2 3 3 4 2 3" xfId="12503" xr:uid="{896E80EC-18B2-4C5C-9B50-45C0C902F5CF}"/>
    <cellStyle name="Normal 9 2 3 3 4 2 4" xfId="20951" xr:uid="{E56C0B70-C287-4F1A-A41A-C9C4AF9324A1}"/>
    <cellStyle name="Normal 9 2 3 3 4 2 5" xfId="29398" xr:uid="{E446BE0A-A52E-4C3C-BD78-792080F7EC7F}"/>
    <cellStyle name="Normal 9 2 3 3 4 3" xfId="6126" xr:uid="{00000000-0005-0000-0000-0000411F0000}"/>
    <cellStyle name="Normal 9 2 3 3 4 3 2" xfId="14576" xr:uid="{CF79E8B5-DD36-4122-8AB0-282E401B2D91}"/>
    <cellStyle name="Normal 9 2 3 3 4 3 3" xfId="23023" xr:uid="{A25E25B8-EEC4-4A75-86E0-01342CBCF6EA}"/>
    <cellStyle name="Normal 9 2 3 3 4 3 4" xfId="31470" xr:uid="{E2537DFF-464D-4406-ACC4-6EBFF0B317A8}"/>
    <cellStyle name="Normal 9 2 3 3 4 4" xfId="10358" xr:uid="{DC512F2A-7A97-4C72-B9F4-7500DA2B3447}"/>
    <cellStyle name="Normal 9 2 3 3 4 5" xfId="18806" xr:uid="{D437CE28-794B-449A-ACB3-D0C187986871}"/>
    <cellStyle name="Normal 9 2 3 3 4 6" xfId="27253" xr:uid="{B0DBBB25-6BED-4712-9CC7-CB74F6C603E5}"/>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508707DC-D986-4FC9-94A6-8D9B167E748A}"/>
    <cellStyle name="Normal 9 2 3 3 5 2 2 3" xfId="25581" xr:uid="{8F8C17E4-8077-4E78-A181-D4686BE1BAD1}"/>
    <cellStyle name="Normal 9 2 3 3 5 2 2 4" xfId="34028" xr:uid="{A7F028DC-DCDA-4285-999B-1B567DA14063}"/>
    <cellStyle name="Normal 9 2 3 3 5 2 3" xfId="12916" xr:uid="{FB83EED4-1944-4587-A494-96C42FC96BBC}"/>
    <cellStyle name="Normal 9 2 3 3 5 2 4" xfId="21364" xr:uid="{CC4715C0-2023-4110-A31F-D164C5A28B35}"/>
    <cellStyle name="Normal 9 2 3 3 5 2 5" xfId="29811" xr:uid="{E657EECA-4144-4555-9771-8D312535459A}"/>
    <cellStyle name="Normal 9 2 3 3 5 3" xfId="6539" xr:uid="{00000000-0005-0000-0000-0000451F0000}"/>
    <cellStyle name="Normal 9 2 3 3 5 3 2" xfId="14989" xr:uid="{7F5741BC-56DF-4600-92EB-8617BF3F15DB}"/>
    <cellStyle name="Normal 9 2 3 3 5 3 3" xfId="23436" xr:uid="{9DC7F253-240C-45FC-A922-E1EEB91C8647}"/>
    <cellStyle name="Normal 9 2 3 3 5 3 4" xfId="31883" xr:uid="{01372D75-E5F4-426A-BC7C-ABAC02C8195C}"/>
    <cellStyle name="Normal 9 2 3 3 5 4" xfId="10771" xr:uid="{51E4C61B-A51E-4594-A930-72DC578CC973}"/>
    <cellStyle name="Normal 9 2 3 3 5 5" xfId="19219" xr:uid="{7ECEFA9E-FD0F-4F97-8448-6D9FAFC10861}"/>
    <cellStyle name="Normal 9 2 3 3 5 6" xfId="27666" xr:uid="{56A9DCF7-18C0-4B4D-87B5-14EACF0EAEE3}"/>
    <cellStyle name="Normal 9 2 3 3 6" xfId="2669" xr:uid="{00000000-0005-0000-0000-0000461F0000}"/>
    <cellStyle name="Normal 9 2 3 3 6 2" xfId="6952" xr:uid="{00000000-0005-0000-0000-0000471F0000}"/>
    <cellStyle name="Normal 9 2 3 3 6 2 2" xfId="15402" xr:uid="{3187C002-C06A-4645-9CB0-92E66F69F02E}"/>
    <cellStyle name="Normal 9 2 3 3 6 2 3" xfId="23849" xr:uid="{0F865DDA-CB32-41A6-9EE1-8B2B95F73E32}"/>
    <cellStyle name="Normal 9 2 3 3 6 2 4" xfId="32296" xr:uid="{C26E0CBB-7BD0-4696-A70A-70EF9C0B5964}"/>
    <cellStyle name="Normal 9 2 3 3 6 3" xfId="11184" xr:uid="{3372B08A-A763-4B15-8032-654987560FB1}"/>
    <cellStyle name="Normal 9 2 3 3 6 4" xfId="19632" xr:uid="{CDEEDE90-B08A-4EA6-A70E-0F29FAE9E0A1}"/>
    <cellStyle name="Normal 9 2 3 3 6 5" xfId="28079" xr:uid="{1FEA4058-A90A-4D15-8BA8-78DEEFDB1700}"/>
    <cellStyle name="Normal 9 2 3 3 7" xfId="4887" xr:uid="{00000000-0005-0000-0000-0000481F0000}"/>
    <cellStyle name="Normal 9 2 3 3 7 2" xfId="13337" xr:uid="{C3553F72-F646-4D62-92F0-61164CFFD8B4}"/>
    <cellStyle name="Normal 9 2 3 3 7 3" xfId="21784" xr:uid="{25F26B6A-1CE2-4FE9-B2B0-82496C8E4F4E}"/>
    <cellStyle name="Normal 9 2 3 3 7 4" xfId="30231" xr:uid="{377F7BF4-56E3-4C7B-853E-CFF997A9F295}"/>
    <cellStyle name="Normal 9 2 3 3 8" xfId="9119" xr:uid="{3AC6EDF9-0F16-428F-BBDD-A05B48267F8E}"/>
    <cellStyle name="Normal 9 2 3 3 9" xfId="17567" xr:uid="{F7B2D77B-CACD-4A32-A8F5-1EA718F179D5}"/>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6D0AA728-2A6D-425D-9F99-E7C6DDA9717E}"/>
    <cellStyle name="Normal 9 2 3 4 2 2 3" xfId="24339" xr:uid="{3A0770DD-1FE6-4FC7-99D6-494C92139756}"/>
    <cellStyle name="Normal 9 2 3 4 2 2 4" xfId="32786" xr:uid="{4492E405-78B1-4363-8C74-90FC4A7FFA10}"/>
    <cellStyle name="Normal 9 2 3 4 2 3" xfId="11674" xr:uid="{D5C1F490-2DB1-4D8B-A894-62E1E5F43956}"/>
    <cellStyle name="Normal 9 2 3 4 2 4" xfId="20122" xr:uid="{BC5C8274-75A4-44EE-8EB9-E58553F11136}"/>
    <cellStyle name="Normal 9 2 3 4 2 5" xfId="28569" xr:uid="{F37211FF-6E61-4BF9-9D63-1D539C1974B9}"/>
    <cellStyle name="Normal 9 2 3 4 3" xfId="5297" xr:uid="{00000000-0005-0000-0000-00004C1F0000}"/>
    <cellStyle name="Normal 9 2 3 4 3 2" xfId="13747" xr:uid="{F702FD83-13AE-4BD6-AFB6-7C214C6EA890}"/>
    <cellStyle name="Normal 9 2 3 4 3 3" xfId="22194" xr:uid="{8AA00A1E-E11B-4CC8-A0B3-DA5CFF081A23}"/>
    <cellStyle name="Normal 9 2 3 4 3 4" xfId="30641" xr:uid="{D39DDB01-CFA7-4555-AA4E-6792D1028321}"/>
    <cellStyle name="Normal 9 2 3 4 4" xfId="9529" xr:uid="{FA48ADF9-0EDD-408B-9606-101732D31F38}"/>
    <cellStyle name="Normal 9 2 3 4 5" xfId="17977" xr:uid="{E965692C-9579-490B-8CBA-23072927F0F1}"/>
    <cellStyle name="Normal 9 2 3 4 6" xfId="26424" xr:uid="{65C274A0-A750-4CA0-AA1B-9C3D9FC46CFA}"/>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32B73449-51E4-46F7-83DF-EBD97B92598E}"/>
    <cellStyle name="Normal 9 2 3 5 2 2 3" xfId="24752" xr:uid="{218C3F1A-4CB9-4F35-8984-887CDEE71680}"/>
    <cellStyle name="Normal 9 2 3 5 2 2 4" xfId="33199" xr:uid="{C9F9B9A0-EAF6-4EBE-8522-F26738A03432}"/>
    <cellStyle name="Normal 9 2 3 5 2 3" xfId="12087" xr:uid="{BC3A30F8-BD12-4509-9CE2-753C51FDB8EE}"/>
    <cellStyle name="Normal 9 2 3 5 2 4" xfId="20535" xr:uid="{321F4027-2486-45AA-82A9-B5502B1A1C16}"/>
    <cellStyle name="Normal 9 2 3 5 2 5" xfId="28982" xr:uid="{94F75872-2FEF-4CFE-BF67-8630B2BAA72C}"/>
    <cellStyle name="Normal 9 2 3 5 3" xfId="5710" xr:uid="{00000000-0005-0000-0000-0000501F0000}"/>
    <cellStyle name="Normal 9 2 3 5 3 2" xfId="14160" xr:uid="{21BC89B7-EAD2-4215-BDCD-4A214A3C2FCE}"/>
    <cellStyle name="Normal 9 2 3 5 3 3" xfId="22607" xr:uid="{E2CCEBCD-503A-4863-937F-909CB5B9D01E}"/>
    <cellStyle name="Normal 9 2 3 5 3 4" xfId="31054" xr:uid="{4FA0B3A0-8870-44E2-B836-4AF19FE1B672}"/>
    <cellStyle name="Normal 9 2 3 5 4" xfId="9942" xr:uid="{BB953B98-462A-4449-8232-5AC82AC52D96}"/>
    <cellStyle name="Normal 9 2 3 5 5" xfId="18390" xr:uid="{ED7A17C7-C450-4575-ADD0-EB72266862C3}"/>
    <cellStyle name="Normal 9 2 3 5 6" xfId="26837" xr:uid="{E8A0AEF4-E371-4711-A0E7-E43BF7823F25}"/>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58A5D032-ED7C-4D1F-948C-0C37200E756E}"/>
    <cellStyle name="Normal 9 2 3 6 2 2 3" xfId="25165" xr:uid="{30F73867-3847-4C33-A696-3B3E69E52CA4}"/>
    <cellStyle name="Normal 9 2 3 6 2 2 4" xfId="33612" xr:uid="{F7320203-918F-4494-A279-FFEC90F98C60}"/>
    <cellStyle name="Normal 9 2 3 6 2 3" xfId="12500" xr:uid="{47D8D407-F56C-48F0-BCFC-3720A6D92DF8}"/>
    <cellStyle name="Normal 9 2 3 6 2 4" xfId="20948" xr:uid="{E86C5E86-E595-4E8A-AC4A-95D1D8771E20}"/>
    <cellStyle name="Normal 9 2 3 6 2 5" xfId="29395" xr:uid="{3BDE6982-8066-4D37-97D9-9614F9017F44}"/>
    <cellStyle name="Normal 9 2 3 6 3" xfId="6123" xr:uid="{00000000-0005-0000-0000-0000541F0000}"/>
    <cellStyle name="Normal 9 2 3 6 3 2" xfId="14573" xr:uid="{C827C2E8-D2D0-4EA3-8982-20F6C8B4BEAB}"/>
    <cellStyle name="Normal 9 2 3 6 3 3" xfId="23020" xr:uid="{6249888D-5603-43CD-BC70-D6DBA4EF89AB}"/>
    <cellStyle name="Normal 9 2 3 6 3 4" xfId="31467" xr:uid="{3E0CD0D5-6A7E-4D51-94B3-995802E73AED}"/>
    <cellStyle name="Normal 9 2 3 6 4" xfId="10355" xr:uid="{E98779D4-82BE-4DA7-BBF1-E79CA425E001}"/>
    <cellStyle name="Normal 9 2 3 6 5" xfId="18803" xr:uid="{A2C3754E-61F0-40C3-A2F6-35CFE7442C8C}"/>
    <cellStyle name="Normal 9 2 3 6 6" xfId="27250" xr:uid="{F82666BD-43B7-4D21-8787-D8FE3E3E0871}"/>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693CDF8A-F755-44DC-8364-06904424D0E8}"/>
    <cellStyle name="Normal 9 2 3 7 2 2 3" xfId="25578" xr:uid="{6F606997-B315-4D5F-A70D-7C75F4AA82DA}"/>
    <cellStyle name="Normal 9 2 3 7 2 2 4" xfId="34025" xr:uid="{3A38B58B-D2C8-4DCA-8156-02DA1DF148DD}"/>
    <cellStyle name="Normal 9 2 3 7 2 3" xfId="12913" xr:uid="{1FE13AF5-F7B2-44C1-8482-FE2B4498324C}"/>
    <cellStyle name="Normal 9 2 3 7 2 4" xfId="21361" xr:uid="{E8861CC4-408B-4CE5-AF3D-EFA776F24315}"/>
    <cellStyle name="Normal 9 2 3 7 2 5" xfId="29808" xr:uid="{47619FB5-850C-4898-97F7-36E614A88CE7}"/>
    <cellStyle name="Normal 9 2 3 7 3" xfId="6536" xr:uid="{00000000-0005-0000-0000-0000581F0000}"/>
    <cellStyle name="Normal 9 2 3 7 3 2" xfId="14986" xr:uid="{76396BF8-E7A7-4D2C-84F8-622A9F0F27CA}"/>
    <cellStyle name="Normal 9 2 3 7 3 3" xfId="23433" xr:uid="{2DBF20BE-52E9-498F-B69E-C45401E15C32}"/>
    <cellStyle name="Normal 9 2 3 7 3 4" xfId="31880" xr:uid="{16CC64C5-E98B-4F9F-B8E3-78F5A967AC30}"/>
    <cellStyle name="Normal 9 2 3 7 4" xfId="10768" xr:uid="{0D3BFE06-C5AD-406E-8F60-BAE4987483C5}"/>
    <cellStyle name="Normal 9 2 3 7 5" xfId="19216" xr:uid="{654A50E7-D689-4CB9-A683-F7C3AC863810}"/>
    <cellStyle name="Normal 9 2 3 7 6" xfId="27663" xr:uid="{00D6B223-F048-497C-83EB-31D994E5E2F2}"/>
    <cellStyle name="Normal 9 2 3 8" xfId="2666" xr:uid="{00000000-0005-0000-0000-0000591F0000}"/>
    <cellStyle name="Normal 9 2 3 8 2" xfId="6949" xr:uid="{00000000-0005-0000-0000-00005A1F0000}"/>
    <cellStyle name="Normal 9 2 3 8 2 2" xfId="15399" xr:uid="{C77A9381-BEC3-4B71-8A57-C2369D1BE1A5}"/>
    <cellStyle name="Normal 9 2 3 8 2 3" xfId="23846" xr:uid="{52296D7D-C45C-427D-B52C-2DC4606D6C3E}"/>
    <cellStyle name="Normal 9 2 3 8 2 4" xfId="32293" xr:uid="{9BCF3D8C-9850-4AD7-B62A-959ED60BD68C}"/>
    <cellStyle name="Normal 9 2 3 8 3" xfId="11181" xr:uid="{1C450865-724D-4E43-853A-CD9C2A97291B}"/>
    <cellStyle name="Normal 9 2 3 8 4" xfId="19629" xr:uid="{B62F8FD9-ADF9-4BBD-B5D8-B750B166E6F2}"/>
    <cellStyle name="Normal 9 2 3 8 5" xfId="28076" xr:uid="{119A6474-7479-4383-961F-76B32D65C5B7}"/>
    <cellStyle name="Normal 9 2 3 9" xfId="4884" xr:uid="{00000000-0005-0000-0000-00005B1F0000}"/>
    <cellStyle name="Normal 9 2 3 9 2" xfId="13334" xr:uid="{ACF7A38E-7071-487C-A20A-0790C4FB2AC9}"/>
    <cellStyle name="Normal 9 2 3 9 3" xfId="21781" xr:uid="{2677C753-446F-482D-8A86-B2047BFE9496}"/>
    <cellStyle name="Normal 9 2 3 9 4" xfId="30228" xr:uid="{4B23C061-BF43-4A7E-BEAA-B03A9BC6D421}"/>
    <cellStyle name="Normal 9 2 4" xfId="524" xr:uid="{00000000-0005-0000-0000-00005C1F0000}"/>
    <cellStyle name="Normal 9 2 4 10" xfId="17568" xr:uid="{6AC5129B-4A14-4751-928D-9D91E1FE84B2}"/>
    <cellStyle name="Normal 9 2 4 11" xfId="26015" xr:uid="{2DE67A96-5152-42CA-A821-3D13FB714667}"/>
    <cellStyle name="Normal 9 2 4 2" xfId="525" xr:uid="{00000000-0005-0000-0000-00005D1F0000}"/>
    <cellStyle name="Normal 9 2 4 2 10" xfId="26016" xr:uid="{B1B7F0EB-83CC-449F-87FB-4720AE5809FD}"/>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2B0577F6-00E5-4B05-8149-58CCAD82CDFA}"/>
    <cellStyle name="Normal 9 2 4 2 2 2 2 3" xfId="24344" xr:uid="{9BA687D6-A20C-4724-822B-3D65E15C5812}"/>
    <cellStyle name="Normal 9 2 4 2 2 2 2 4" xfId="32791" xr:uid="{5FB9F217-84E9-4AF6-B8D2-FA7D8FE3C6B1}"/>
    <cellStyle name="Normal 9 2 4 2 2 2 3" xfId="11679" xr:uid="{D9B92B55-CDEB-418E-A414-10D76F7FFC71}"/>
    <cellStyle name="Normal 9 2 4 2 2 2 4" xfId="20127" xr:uid="{FEE9AB22-184F-4FF8-A0CE-C6F5C2E03481}"/>
    <cellStyle name="Normal 9 2 4 2 2 2 5" xfId="28574" xr:uid="{A15A8E15-EB4F-490D-B772-71C69982DF45}"/>
    <cellStyle name="Normal 9 2 4 2 2 3" xfId="5302" xr:uid="{00000000-0005-0000-0000-0000611F0000}"/>
    <cellStyle name="Normal 9 2 4 2 2 3 2" xfId="13752" xr:uid="{F5231658-E8C0-4DEA-A563-1A035BF6DD3F}"/>
    <cellStyle name="Normal 9 2 4 2 2 3 3" xfId="22199" xr:uid="{97626635-5692-4A09-A05C-0D877F663955}"/>
    <cellStyle name="Normal 9 2 4 2 2 3 4" xfId="30646" xr:uid="{D7450655-E93F-4021-B184-3BD56E8DD49A}"/>
    <cellStyle name="Normal 9 2 4 2 2 4" xfId="9534" xr:uid="{F1EA3EA0-508D-4D64-A24D-084EEE3D78F0}"/>
    <cellStyle name="Normal 9 2 4 2 2 5" xfId="17982" xr:uid="{0954360F-445F-48F2-A6C0-4C1B231BFDF0}"/>
    <cellStyle name="Normal 9 2 4 2 2 6" xfId="26429" xr:uid="{4084AA16-4935-4498-BDA4-A0B379D8019B}"/>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6E273F40-47A7-4CF9-B659-856C76FA1363}"/>
    <cellStyle name="Normal 9 2 4 2 3 2 2 3" xfId="24757" xr:uid="{7211EF28-AC71-417F-AC85-0A019CAF3FB9}"/>
    <cellStyle name="Normal 9 2 4 2 3 2 2 4" xfId="33204" xr:uid="{8F7FB382-C850-4FE2-A294-0813DD543392}"/>
    <cellStyle name="Normal 9 2 4 2 3 2 3" xfId="12092" xr:uid="{AB51AED6-6AD2-4C99-A86A-67458DA3DB4F}"/>
    <cellStyle name="Normal 9 2 4 2 3 2 4" xfId="20540" xr:uid="{00BC7E3F-5192-40F4-88F2-78D97037A828}"/>
    <cellStyle name="Normal 9 2 4 2 3 2 5" xfId="28987" xr:uid="{C64E793A-F20B-4A62-A1E9-C27AAC7645DA}"/>
    <cellStyle name="Normal 9 2 4 2 3 3" xfId="5715" xr:uid="{00000000-0005-0000-0000-0000651F0000}"/>
    <cellStyle name="Normal 9 2 4 2 3 3 2" xfId="14165" xr:uid="{D763A460-2DC6-4ACF-96C8-61B7AF13AC1A}"/>
    <cellStyle name="Normal 9 2 4 2 3 3 3" xfId="22612" xr:uid="{8298F6BF-33F6-4AA1-8B44-C88CBC0D4102}"/>
    <cellStyle name="Normal 9 2 4 2 3 3 4" xfId="31059" xr:uid="{EAFC996B-BDB6-4542-8200-E326A2EC1C43}"/>
    <cellStyle name="Normal 9 2 4 2 3 4" xfId="9947" xr:uid="{9E9C68A5-C4A6-4015-BDAA-8A0EF41080B5}"/>
    <cellStyle name="Normal 9 2 4 2 3 5" xfId="18395" xr:uid="{62BB3265-4DE6-4350-B1E8-FC0D82FBF30E}"/>
    <cellStyle name="Normal 9 2 4 2 3 6" xfId="26842" xr:uid="{C28B2C76-F361-49C3-9D10-6508064A3370}"/>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26686E31-A353-4D5A-AC86-C0FA69E37ECD}"/>
    <cellStyle name="Normal 9 2 4 2 4 2 2 3" xfId="25170" xr:uid="{F3D6A17C-4CD4-4F9C-815C-54AC94443FD2}"/>
    <cellStyle name="Normal 9 2 4 2 4 2 2 4" xfId="33617" xr:uid="{4FA42011-9F43-44D1-869D-F11BB0121209}"/>
    <cellStyle name="Normal 9 2 4 2 4 2 3" xfId="12505" xr:uid="{54F5920D-A9DF-4819-82FB-276C5D0B38BE}"/>
    <cellStyle name="Normal 9 2 4 2 4 2 4" xfId="20953" xr:uid="{1237BDF1-C295-4EAB-8925-27E406903E6B}"/>
    <cellStyle name="Normal 9 2 4 2 4 2 5" xfId="29400" xr:uid="{C597852D-2142-4898-8746-F7EB6FDE6BD3}"/>
    <cellStyle name="Normal 9 2 4 2 4 3" xfId="6128" xr:uid="{00000000-0005-0000-0000-0000691F0000}"/>
    <cellStyle name="Normal 9 2 4 2 4 3 2" xfId="14578" xr:uid="{EE1BCBDC-0FB9-4272-884D-07D9B2DF75B8}"/>
    <cellStyle name="Normal 9 2 4 2 4 3 3" xfId="23025" xr:uid="{05CBD128-DD8C-4CEA-9D5F-BF120EE50248}"/>
    <cellStyle name="Normal 9 2 4 2 4 3 4" xfId="31472" xr:uid="{F9593DDF-1FE5-4433-A6D7-11FE0DCE1982}"/>
    <cellStyle name="Normal 9 2 4 2 4 4" xfId="10360" xr:uid="{B87AA62E-5DF4-42AE-8C34-3768D7EAA51A}"/>
    <cellStyle name="Normal 9 2 4 2 4 5" xfId="18808" xr:uid="{41A07C34-B288-40B6-9211-DBF783CF6CAF}"/>
    <cellStyle name="Normal 9 2 4 2 4 6" xfId="27255" xr:uid="{4AC09EC1-04FD-441E-B60B-2366E674C6DE}"/>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7AB766AA-2951-40DB-81B7-EDD28ED0D0EB}"/>
    <cellStyle name="Normal 9 2 4 2 5 2 2 3" xfId="25583" xr:uid="{4383BD00-360D-4A66-890E-DFB20A5DB9B9}"/>
    <cellStyle name="Normal 9 2 4 2 5 2 2 4" xfId="34030" xr:uid="{CCD6A6B1-7B28-45E7-99B4-F6624C849D25}"/>
    <cellStyle name="Normal 9 2 4 2 5 2 3" xfId="12918" xr:uid="{CC6FD044-653A-4AFC-9EBD-4C64AF6F0FC3}"/>
    <cellStyle name="Normal 9 2 4 2 5 2 4" xfId="21366" xr:uid="{1570F0F9-E6D9-4D9D-8775-05D82B2CB3F5}"/>
    <cellStyle name="Normal 9 2 4 2 5 2 5" xfId="29813" xr:uid="{6CB6480C-49BB-4BD3-B05C-E2C093B1D4BB}"/>
    <cellStyle name="Normal 9 2 4 2 5 3" xfId="6541" xr:uid="{00000000-0005-0000-0000-00006D1F0000}"/>
    <cellStyle name="Normal 9 2 4 2 5 3 2" xfId="14991" xr:uid="{5AC6394D-6BD4-4448-84F7-C31736401A42}"/>
    <cellStyle name="Normal 9 2 4 2 5 3 3" xfId="23438" xr:uid="{53B43CCC-A620-4C08-902D-7339A2CF323E}"/>
    <cellStyle name="Normal 9 2 4 2 5 3 4" xfId="31885" xr:uid="{7318C915-F0A0-4438-8F96-793FB0CA7CDA}"/>
    <cellStyle name="Normal 9 2 4 2 5 4" xfId="10773" xr:uid="{6046D8AD-CC32-42FD-8F76-C8C699B35EB7}"/>
    <cellStyle name="Normal 9 2 4 2 5 5" xfId="19221" xr:uid="{485B6303-B4E2-4CB9-92E1-2C18EFAED549}"/>
    <cellStyle name="Normal 9 2 4 2 5 6" xfId="27668" xr:uid="{9F010320-E465-45D8-B320-9B27DB24DAF7}"/>
    <cellStyle name="Normal 9 2 4 2 6" xfId="2671" xr:uid="{00000000-0005-0000-0000-00006E1F0000}"/>
    <cellStyle name="Normal 9 2 4 2 6 2" xfId="6954" xr:uid="{00000000-0005-0000-0000-00006F1F0000}"/>
    <cellStyle name="Normal 9 2 4 2 6 2 2" xfId="15404" xr:uid="{E8115020-AEB5-49B7-8AF5-D618AE3718E4}"/>
    <cellStyle name="Normal 9 2 4 2 6 2 3" xfId="23851" xr:uid="{7EE8974A-9A6C-4D8D-B103-E97AEC68FC27}"/>
    <cellStyle name="Normal 9 2 4 2 6 2 4" xfId="32298" xr:uid="{F475A7C4-69BB-47F2-9089-CF766645CADB}"/>
    <cellStyle name="Normal 9 2 4 2 6 3" xfId="11186" xr:uid="{CE5206F1-F2FE-4940-8BF5-2AD1BB01B504}"/>
    <cellStyle name="Normal 9 2 4 2 6 4" xfId="19634" xr:uid="{3E262481-768D-4056-B476-C301C7E9EE7C}"/>
    <cellStyle name="Normal 9 2 4 2 6 5" xfId="28081" xr:uid="{4354DB76-1671-42A1-BB92-B0966470EEDE}"/>
    <cellStyle name="Normal 9 2 4 2 7" xfId="4889" xr:uid="{00000000-0005-0000-0000-0000701F0000}"/>
    <cellStyle name="Normal 9 2 4 2 7 2" xfId="13339" xr:uid="{9BB0CB06-21DA-4081-ABE3-1905F4A15CC9}"/>
    <cellStyle name="Normal 9 2 4 2 7 3" xfId="21786" xr:uid="{276B06A4-6034-4208-8B5C-20007BE83353}"/>
    <cellStyle name="Normal 9 2 4 2 7 4" xfId="30233" xr:uid="{D42438A4-9870-42FD-929F-AC88678E5974}"/>
    <cellStyle name="Normal 9 2 4 2 8" xfId="9121" xr:uid="{983E5036-E1C3-4D00-9890-2D40796AD44C}"/>
    <cellStyle name="Normal 9 2 4 2 9" xfId="17569" xr:uid="{ACE91C10-F36D-4F64-96D6-968F5A6529C6}"/>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28D0E469-EA5E-41BE-9699-0D3BBF298833}"/>
    <cellStyle name="Normal 9 2 4 3 2 2 3" xfId="24343" xr:uid="{F5890D79-2FC3-4EB6-9A2C-5206B2C9091E}"/>
    <cellStyle name="Normal 9 2 4 3 2 2 4" xfId="32790" xr:uid="{621C206D-0D77-4522-B43A-306A988CA5F6}"/>
    <cellStyle name="Normal 9 2 4 3 2 3" xfId="11678" xr:uid="{3628BB55-0318-447B-862B-5EB440FA24F4}"/>
    <cellStyle name="Normal 9 2 4 3 2 4" xfId="20126" xr:uid="{E3403A67-B115-4E82-9CE1-1112B97CA7DA}"/>
    <cellStyle name="Normal 9 2 4 3 2 5" xfId="28573" xr:uid="{4FE3C34F-936B-4DCB-8DAD-F92958E9D020}"/>
    <cellStyle name="Normal 9 2 4 3 3" xfId="5301" xr:uid="{00000000-0005-0000-0000-0000741F0000}"/>
    <cellStyle name="Normal 9 2 4 3 3 2" xfId="13751" xr:uid="{B1262FAA-D298-47A9-BF6D-6AD47B72467B}"/>
    <cellStyle name="Normal 9 2 4 3 3 3" xfId="22198" xr:uid="{1619E4C2-E08E-4B2C-88E5-37A2387EE84E}"/>
    <cellStyle name="Normal 9 2 4 3 3 4" xfId="30645" xr:uid="{450F275B-DCC4-4F94-9353-4F89693FA72D}"/>
    <cellStyle name="Normal 9 2 4 3 4" xfId="9533" xr:uid="{D4294205-C405-4841-9993-E9BF69382DCD}"/>
    <cellStyle name="Normal 9 2 4 3 5" xfId="17981" xr:uid="{6FDAEF54-0B55-4AC5-B506-00EBE8003904}"/>
    <cellStyle name="Normal 9 2 4 3 6" xfId="26428" xr:uid="{9F958E3D-D4BF-4322-AB4A-A1D22575F51C}"/>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E9841D51-1515-463A-A44A-9DD8B251E058}"/>
    <cellStyle name="Normal 9 2 4 4 2 2 3" xfId="24756" xr:uid="{9B492622-F3E3-4F99-A5A3-68B7FCEE4F22}"/>
    <cellStyle name="Normal 9 2 4 4 2 2 4" xfId="33203" xr:uid="{033A5941-2F5D-4C04-AD80-B47EAF5E6838}"/>
    <cellStyle name="Normal 9 2 4 4 2 3" xfId="12091" xr:uid="{1C588BCF-B87C-44D0-8971-7E29E9E6B559}"/>
    <cellStyle name="Normal 9 2 4 4 2 4" xfId="20539" xr:uid="{B156ED0D-19A7-4C7C-893C-459DEB9556D9}"/>
    <cellStyle name="Normal 9 2 4 4 2 5" xfId="28986" xr:uid="{E2D35CF8-FEA2-4CB9-8752-14CE9C0B7F7F}"/>
    <cellStyle name="Normal 9 2 4 4 3" xfId="5714" xr:uid="{00000000-0005-0000-0000-0000781F0000}"/>
    <cellStyle name="Normal 9 2 4 4 3 2" xfId="14164" xr:uid="{FD3D739C-4AFF-4951-968C-4E3249C7FF0B}"/>
    <cellStyle name="Normal 9 2 4 4 3 3" xfId="22611" xr:uid="{6F6D8B85-33AE-47D6-9C4B-5BFEDBB0095A}"/>
    <cellStyle name="Normal 9 2 4 4 3 4" xfId="31058" xr:uid="{E6A32DB5-228D-4C6E-93F8-6130100A4A25}"/>
    <cellStyle name="Normal 9 2 4 4 4" xfId="9946" xr:uid="{C47D6971-41CF-46BB-A66C-73CD0B404215}"/>
    <cellStyle name="Normal 9 2 4 4 5" xfId="18394" xr:uid="{B277680C-3E22-483E-B320-817CED86079A}"/>
    <cellStyle name="Normal 9 2 4 4 6" xfId="26841" xr:uid="{6C39E97E-73A4-475E-98EC-28FFBFAC262D}"/>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63E8CACA-9732-42A4-8CD6-35CECC676D19}"/>
    <cellStyle name="Normal 9 2 4 5 2 2 3" xfId="25169" xr:uid="{A06C1B96-1BE1-494A-BD40-D306F6A4C4D4}"/>
    <cellStyle name="Normal 9 2 4 5 2 2 4" xfId="33616" xr:uid="{1CEF6C53-5EE1-4410-97EA-7A38160FA22E}"/>
    <cellStyle name="Normal 9 2 4 5 2 3" xfId="12504" xr:uid="{52852894-27CE-49BC-B092-EDCC2189344D}"/>
    <cellStyle name="Normal 9 2 4 5 2 4" xfId="20952" xr:uid="{6FB27017-B986-4926-82F8-069EDCA1DDC9}"/>
    <cellStyle name="Normal 9 2 4 5 2 5" xfId="29399" xr:uid="{4CE63F3B-3806-4A23-B081-A12440B8000E}"/>
    <cellStyle name="Normal 9 2 4 5 3" xfId="6127" xr:uid="{00000000-0005-0000-0000-00007C1F0000}"/>
    <cellStyle name="Normal 9 2 4 5 3 2" xfId="14577" xr:uid="{449E69F5-09AE-4FBC-AA0A-4FF0ED38A680}"/>
    <cellStyle name="Normal 9 2 4 5 3 3" xfId="23024" xr:uid="{A382652C-050F-486B-8555-E05AA3D644AB}"/>
    <cellStyle name="Normal 9 2 4 5 3 4" xfId="31471" xr:uid="{E558F3BA-2140-447A-8619-2E4E89D1C2C2}"/>
    <cellStyle name="Normal 9 2 4 5 4" xfId="10359" xr:uid="{92AE8A3F-BD3F-484C-A67B-912E980C2CB2}"/>
    <cellStyle name="Normal 9 2 4 5 5" xfId="18807" xr:uid="{BCFB68C0-710E-44A9-848C-71DF7DB7F89B}"/>
    <cellStyle name="Normal 9 2 4 5 6" xfId="27254" xr:uid="{C476FA46-93F3-4060-ADF9-366215296FB6}"/>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4BEA965C-E50D-425F-80CC-EC6E63EFE882}"/>
    <cellStyle name="Normal 9 2 4 6 2 2 3" xfId="25582" xr:uid="{51BA56F0-1501-455D-83E2-096A13DED3D5}"/>
    <cellStyle name="Normal 9 2 4 6 2 2 4" xfId="34029" xr:uid="{90301C60-C8E9-448A-9BEE-55AFF01C6E6E}"/>
    <cellStyle name="Normal 9 2 4 6 2 3" xfId="12917" xr:uid="{D2B21ACE-3A18-4850-9E79-4F8F983217FB}"/>
    <cellStyle name="Normal 9 2 4 6 2 4" xfId="21365" xr:uid="{6E0E0ADD-5387-43C3-842F-5D4820AAF5F3}"/>
    <cellStyle name="Normal 9 2 4 6 2 5" xfId="29812" xr:uid="{AC6FA512-E073-4215-959D-EA40D78DDBB6}"/>
    <cellStyle name="Normal 9 2 4 6 3" xfId="6540" xr:uid="{00000000-0005-0000-0000-0000801F0000}"/>
    <cellStyle name="Normal 9 2 4 6 3 2" xfId="14990" xr:uid="{BA46001C-9EC1-46BA-B62B-BBB8BFE7CA9A}"/>
    <cellStyle name="Normal 9 2 4 6 3 3" xfId="23437" xr:uid="{6C13F987-C631-4FCB-85B8-ECC0CE4B8DB3}"/>
    <cellStyle name="Normal 9 2 4 6 3 4" xfId="31884" xr:uid="{6FED5ECD-4589-4102-97D6-04B57E335A52}"/>
    <cellStyle name="Normal 9 2 4 6 4" xfId="10772" xr:uid="{D28E0A5C-A47E-45A1-8238-F60AE0BC2423}"/>
    <cellStyle name="Normal 9 2 4 6 5" xfId="19220" xr:uid="{7D74AD4C-EB01-4B0A-BF97-D05454CF0CA0}"/>
    <cellStyle name="Normal 9 2 4 6 6" xfId="27667" xr:uid="{B1BDAA1E-3B0F-4A78-97CB-4CCF8CAE7F2A}"/>
    <cellStyle name="Normal 9 2 4 7" xfId="2670" xr:uid="{00000000-0005-0000-0000-0000811F0000}"/>
    <cellStyle name="Normal 9 2 4 7 2" xfId="6953" xr:uid="{00000000-0005-0000-0000-0000821F0000}"/>
    <cellStyle name="Normal 9 2 4 7 2 2" xfId="15403" xr:uid="{DFDAB6A8-0F5F-4726-B9BD-F3FCDF80FB17}"/>
    <cellStyle name="Normal 9 2 4 7 2 3" xfId="23850" xr:uid="{1A94B5FF-4426-495C-B588-377B0CCF4C6D}"/>
    <cellStyle name="Normal 9 2 4 7 2 4" xfId="32297" xr:uid="{0E4CD76D-8BD6-42E7-991C-68ED55DE20DB}"/>
    <cellStyle name="Normal 9 2 4 7 3" xfId="11185" xr:uid="{D6D85D1C-4BB8-45B2-A55B-C561D5D1F7D4}"/>
    <cellStyle name="Normal 9 2 4 7 4" xfId="19633" xr:uid="{9D5660F9-DEC2-4251-AED6-E383B8E96BA8}"/>
    <cellStyle name="Normal 9 2 4 7 5" xfId="28080" xr:uid="{4FB6F644-AD1B-4579-9BD4-86039BAF12F8}"/>
    <cellStyle name="Normal 9 2 4 8" xfId="4888" xr:uid="{00000000-0005-0000-0000-0000831F0000}"/>
    <cellStyle name="Normal 9 2 4 8 2" xfId="13338" xr:uid="{DF6BFDE2-51DB-42F3-B0EA-9F1431648A91}"/>
    <cellStyle name="Normal 9 2 4 8 3" xfId="21785" xr:uid="{4681DACB-DACD-4E64-9233-EBD4C167AA03}"/>
    <cellStyle name="Normal 9 2 4 8 4" xfId="30232" xr:uid="{ABE6FBB5-9DE5-4D99-B090-6124D8E144D7}"/>
    <cellStyle name="Normal 9 2 4 9" xfId="9120" xr:uid="{28608736-C42C-43B3-A1AB-5C9ADE253F9B}"/>
    <cellStyle name="Normal 9 2 5" xfId="526" xr:uid="{00000000-0005-0000-0000-0000841F0000}"/>
    <cellStyle name="Normal 9 2 5 10" xfId="26017" xr:uid="{BD906EE6-AE54-4B32-B796-C924C59191F9}"/>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4641EF8B-5737-40B5-8340-5EAEDF7D42E9}"/>
    <cellStyle name="Normal 9 2 5 2 2 2 3" xfId="24345" xr:uid="{B14EA3A9-FA16-470E-BF27-1D42DD5D6FF0}"/>
    <cellStyle name="Normal 9 2 5 2 2 2 4" xfId="32792" xr:uid="{98C126C7-C451-462F-A79B-F298DAC05937}"/>
    <cellStyle name="Normal 9 2 5 2 2 3" xfId="11680" xr:uid="{27588BDE-346D-495F-9CB1-6264B29B2C03}"/>
    <cellStyle name="Normal 9 2 5 2 2 4" xfId="20128" xr:uid="{9CA40584-CBDF-4BD9-BD2E-2F5478FB072C}"/>
    <cellStyle name="Normal 9 2 5 2 2 5" xfId="28575" xr:uid="{AB16C468-D152-48F1-A6DB-522026B285FF}"/>
    <cellStyle name="Normal 9 2 5 2 3" xfId="5303" xr:uid="{00000000-0005-0000-0000-0000881F0000}"/>
    <cellStyle name="Normal 9 2 5 2 3 2" xfId="13753" xr:uid="{39806F52-8928-4D16-AC4D-1668ECF3F624}"/>
    <cellStyle name="Normal 9 2 5 2 3 3" xfId="22200" xr:uid="{1DA5760F-586A-4A4A-AFA5-969B18694017}"/>
    <cellStyle name="Normal 9 2 5 2 3 4" xfId="30647" xr:uid="{BC0DD3D1-75B3-46F4-B551-23B68257E268}"/>
    <cellStyle name="Normal 9 2 5 2 4" xfId="9535" xr:uid="{9DBA4701-ECB0-4D3E-A78A-CCE2A63C9595}"/>
    <cellStyle name="Normal 9 2 5 2 5" xfId="17983" xr:uid="{673F4E82-D97F-4F3B-9F6D-00168A822BFF}"/>
    <cellStyle name="Normal 9 2 5 2 6" xfId="26430" xr:uid="{0D472071-59EE-4EE9-A6D7-9DC609EFC7AF}"/>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17F95E06-B67F-46BF-A3C6-E51C00D1EEA1}"/>
    <cellStyle name="Normal 9 2 5 3 2 2 3" xfId="24758" xr:uid="{4594AF0C-FB55-40AE-97A6-868DF4A5B65C}"/>
    <cellStyle name="Normal 9 2 5 3 2 2 4" xfId="33205" xr:uid="{650BCA78-C033-4AC6-B25A-D387DD100393}"/>
    <cellStyle name="Normal 9 2 5 3 2 3" xfId="12093" xr:uid="{21FFBB33-B8D6-49E0-AAC7-21A7F6B04895}"/>
    <cellStyle name="Normal 9 2 5 3 2 4" xfId="20541" xr:uid="{1CA195DE-EA26-4282-A2FD-8FF112E75086}"/>
    <cellStyle name="Normal 9 2 5 3 2 5" xfId="28988" xr:uid="{CC1B88D0-54DA-4D58-AA83-7F98854C57A8}"/>
    <cellStyle name="Normal 9 2 5 3 3" xfId="5716" xr:uid="{00000000-0005-0000-0000-00008C1F0000}"/>
    <cellStyle name="Normal 9 2 5 3 3 2" xfId="14166" xr:uid="{6D0AE9A5-5D09-4B4B-89D0-714BD9DEE408}"/>
    <cellStyle name="Normal 9 2 5 3 3 3" xfId="22613" xr:uid="{750CBBE5-C1F0-4431-992A-5EC548FE698F}"/>
    <cellStyle name="Normal 9 2 5 3 3 4" xfId="31060" xr:uid="{725AB203-5AB3-46CD-925F-47B283F625B5}"/>
    <cellStyle name="Normal 9 2 5 3 4" xfId="9948" xr:uid="{349E64AF-BE14-45BD-8AA0-DD56C25A58AD}"/>
    <cellStyle name="Normal 9 2 5 3 5" xfId="18396" xr:uid="{956AF7DB-4127-435E-AF20-4048864D39D7}"/>
    <cellStyle name="Normal 9 2 5 3 6" xfId="26843" xr:uid="{5E085A3B-B901-4340-A9AC-10DB1F437EE1}"/>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1BA17E86-5712-465E-BC47-E92083E74FD4}"/>
    <cellStyle name="Normal 9 2 5 4 2 2 3" xfId="25171" xr:uid="{BED7C518-7E2A-49B4-9B33-7516C6FA10A1}"/>
    <cellStyle name="Normal 9 2 5 4 2 2 4" xfId="33618" xr:uid="{A44351AB-6600-46FF-9AA5-498BA4E2F7CF}"/>
    <cellStyle name="Normal 9 2 5 4 2 3" xfId="12506" xr:uid="{E0E00F9C-C21E-415D-AEF8-7D3C0EDA4D95}"/>
    <cellStyle name="Normal 9 2 5 4 2 4" xfId="20954" xr:uid="{827D6CD8-1635-43F8-9B3F-91A7C95CAE2D}"/>
    <cellStyle name="Normal 9 2 5 4 2 5" xfId="29401" xr:uid="{22169791-6A72-4308-B34B-5DB00F25CC15}"/>
    <cellStyle name="Normal 9 2 5 4 3" xfId="6129" xr:uid="{00000000-0005-0000-0000-0000901F0000}"/>
    <cellStyle name="Normal 9 2 5 4 3 2" xfId="14579" xr:uid="{71818948-9C68-4B2D-A5A1-FA2F1E408FA3}"/>
    <cellStyle name="Normal 9 2 5 4 3 3" xfId="23026" xr:uid="{621251B4-30A5-4E28-B077-849E4D206FD1}"/>
    <cellStyle name="Normal 9 2 5 4 3 4" xfId="31473" xr:uid="{5CD78402-BCB2-4A12-9D5E-8698286668EE}"/>
    <cellStyle name="Normal 9 2 5 4 4" xfId="10361" xr:uid="{EABCA745-80A1-46E3-A69E-4A9FD38FB68A}"/>
    <cellStyle name="Normal 9 2 5 4 5" xfId="18809" xr:uid="{76C520B6-249A-45B4-AE2A-1CB2D3AD882B}"/>
    <cellStyle name="Normal 9 2 5 4 6" xfId="27256" xr:uid="{D90A79F6-988C-4F69-8F7E-5AEB98DB4712}"/>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C6D89BFE-7D9E-4792-8305-4C8CD47725B1}"/>
    <cellStyle name="Normal 9 2 5 5 2 2 3" xfId="25584" xr:uid="{BE67F7F0-2D16-4065-96A9-66005F5E7D66}"/>
    <cellStyle name="Normal 9 2 5 5 2 2 4" xfId="34031" xr:uid="{536AB389-6AB0-4DD3-BDED-67F50586F31B}"/>
    <cellStyle name="Normal 9 2 5 5 2 3" xfId="12919" xr:uid="{BB0FF38C-0D58-49F1-B9D7-D0D884789AD5}"/>
    <cellStyle name="Normal 9 2 5 5 2 4" xfId="21367" xr:uid="{67300807-2058-4E18-93E9-A2BB5A5AEBC2}"/>
    <cellStyle name="Normal 9 2 5 5 2 5" xfId="29814" xr:uid="{BF3E71C6-3F0E-43DF-A043-5B68E5F5537A}"/>
    <cellStyle name="Normal 9 2 5 5 3" xfId="6542" xr:uid="{00000000-0005-0000-0000-0000941F0000}"/>
    <cellStyle name="Normal 9 2 5 5 3 2" xfId="14992" xr:uid="{06BE5AEA-557F-4D99-9FFF-174E4B3BD5D0}"/>
    <cellStyle name="Normal 9 2 5 5 3 3" xfId="23439" xr:uid="{0C45FB74-15D5-4505-A824-09468C858C62}"/>
    <cellStyle name="Normal 9 2 5 5 3 4" xfId="31886" xr:uid="{4D5F471F-04E7-4139-A73B-AC2A85C7629D}"/>
    <cellStyle name="Normal 9 2 5 5 4" xfId="10774" xr:uid="{0526731B-6A5B-468B-8D8F-FE74B2E8B0F5}"/>
    <cellStyle name="Normal 9 2 5 5 5" xfId="19222" xr:uid="{00D5DB20-57B6-4964-A3AC-6504FAAEDE9D}"/>
    <cellStyle name="Normal 9 2 5 5 6" xfId="27669" xr:uid="{197824A4-9BA7-476A-90DA-16E8BC77C1A8}"/>
    <cellStyle name="Normal 9 2 5 6" xfId="2672" xr:uid="{00000000-0005-0000-0000-0000951F0000}"/>
    <cellStyle name="Normal 9 2 5 6 2" xfId="6955" xr:uid="{00000000-0005-0000-0000-0000961F0000}"/>
    <cellStyle name="Normal 9 2 5 6 2 2" xfId="15405" xr:uid="{F04E26EB-9DC4-48F3-8441-0CDE835AD93C}"/>
    <cellStyle name="Normal 9 2 5 6 2 3" xfId="23852" xr:uid="{C1E82AC5-CD37-4EB4-AE0F-534ACECA2DD5}"/>
    <cellStyle name="Normal 9 2 5 6 2 4" xfId="32299" xr:uid="{9D928E34-6BAC-4A8A-A84D-67A35579BBE4}"/>
    <cellStyle name="Normal 9 2 5 6 3" xfId="11187" xr:uid="{6814E707-FAFB-4EA5-AD13-C003FA2A1A69}"/>
    <cellStyle name="Normal 9 2 5 6 4" xfId="19635" xr:uid="{1D5BEFA9-17AA-4268-A244-1CFBD6139FFD}"/>
    <cellStyle name="Normal 9 2 5 6 5" xfId="28082" xr:uid="{E43AB117-55B2-4DFA-9DB8-0E08625570B5}"/>
    <cellStyle name="Normal 9 2 5 7" xfId="4890" xr:uid="{00000000-0005-0000-0000-0000971F0000}"/>
    <cellStyle name="Normal 9 2 5 7 2" xfId="13340" xr:uid="{0D44F9A1-628A-46FC-B211-C4B7CEC40A85}"/>
    <cellStyle name="Normal 9 2 5 7 3" xfId="21787" xr:uid="{2418B394-45D0-49B7-AB99-38A81E65656A}"/>
    <cellStyle name="Normal 9 2 5 7 4" xfId="30234" xr:uid="{5AD2F85D-0DE5-4A49-B8C9-7D16776A8363}"/>
    <cellStyle name="Normal 9 2 5 8" xfId="9122" xr:uid="{B3EB8E1D-DE74-4A24-8E91-31825673E24A}"/>
    <cellStyle name="Normal 9 2 5 9" xfId="17570" xr:uid="{DDC2B6BD-C294-44CB-8D44-E30285E626EC}"/>
    <cellStyle name="Normal 9 2 6" xfId="978" xr:uid="{00000000-0005-0000-0000-0000981F0000}"/>
    <cellStyle name="Normal 9 2 6 2" xfId="3211" xr:uid="{00000000-0005-0000-0000-0000991F0000}"/>
    <cellStyle name="Normal 9 2 6 2 2" xfId="7433" xr:uid="{00000000-0005-0000-0000-00009A1F0000}"/>
    <cellStyle name="Normal 9 2 6 2 2 2" xfId="15883" xr:uid="{A28A3C76-E0E5-4A4F-B383-EBB3DD34D28D}"/>
    <cellStyle name="Normal 9 2 6 2 2 3" xfId="24330" xr:uid="{DE41798A-B205-436D-8EFD-870DB0D2E74A}"/>
    <cellStyle name="Normal 9 2 6 2 2 4" xfId="32777" xr:uid="{0B78ECE8-A5D9-44A4-B11B-4B0227F524A9}"/>
    <cellStyle name="Normal 9 2 6 2 3" xfId="11665" xr:uid="{D355A8FF-1FA6-4D05-A459-59C0F995CCA7}"/>
    <cellStyle name="Normal 9 2 6 2 4" xfId="20113" xr:uid="{2FACD06C-A44E-46E3-BB9A-17A068816319}"/>
    <cellStyle name="Normal 9 2 6 2 5" xfId="28560" xr:uid="{D40355F9-29EE-428F-882F-3AD2A8B53951}"/>
    <cellStyle name="Normal 9 2 6 3" xfId="5288" xr:uid="{00000000-0005-0000-0000-00009B1F0000}"/>
    <cellStyle name="Normal 9 2 6 3 2" xfId="13738" xr:uid="{57475170-7510-4EBB-9F56-E440C50B5427}"/>
    <cellStyle name="Normal 9 2 6 3 3" xfId="22185" xr:uid="{171B98A9-7F00-447F-BD68-20F4962AC2DC}"/>
    <cellStyle name="Normal 9 2 6 3 4" xfId="30632" xr:uid="{C4B58805-B2A8-4DEE-A75E-0FA37EE16A43}"/>
    <cellStyle name="Normal 9 2 6 4" xfId="9520" xr:uid="{673B4C70-BBDB-48DD-A9B8-3A5985E8AA5E}"/>
    <cellStyle name="Normal 9 2 6 5" xfId="17968" xr:uid="{71C4BEFE-A69E-4A70-961B-55C8AB22C2E7}"/>
    <cellStyle name="Normal 9 2 6 6" xfId="26415" xr:uid="{EA9F6175-4DC5-4815-BD6D-B8DA07DBB961}"/>
    <cellStyle name="Normal 9 2 7" xfId="1394" xr:uid="{00000000-0005-0000-0000-00009C1F0000}"/>
    <cellStyle name="Normal 9 2 7 2" xfId="3624" xr:uid="{00000000-0005-0000-0000-00009D1F0000}"/>
    <cellStyle name="Normal 9 2 7 2 2" xfId="7846" xr:uid="{00000000-0005-0000-0000-00009E1F0000}"/>
    <cellStyle name="Normal 9 2 7 2 2 2" xfId="16296" xr:uid="{2581D835-CFA7-4539-806A-206BDFA3D6EB}"/>
    <cellStyle name="Normal 9 2 7 2 2 3" xfId="24743" xr:uid="{604503D4-C259-456A-A510-4B7B9B53C6C0}"/>
    <cellStyle name="Normal 9 2 7 2 2 4" xfId="33190" xr:uid="{BD7D72EC-5125-43E6-B4A1-C45CEA087B62}"/>
    <cellStyle name="Normal 9 2 7 2 3" xfId="12078" xr:uid="{6EC7A35A-D905-4198-B2C8-6A7213C712F0}"/>
    <cellStyle name="Normal 9 2 7 2 4" xfId="20526" xr:uid="{1B3F5548-2E40-4F1B-B5CE-5F4ADE5122F2}"/>
    <cellStyle name="Normal 9 2 7 2 5" xfId="28973" xr:uid="{BC302781-50A8-44AE-B834-48037BDF7C8F}"/>
    <cellStyle name="Normal 9 2 7 3" xfId="5701" xr:uid="{00000000-0005-0000-0000-00009F1F0000}"/>
    <cellStyle name="Normal 9 2 7 3 2" xfId="14151" xr:uid="{95590946-9DAF-449F-8017-108F68C5154B}"/>
    <cellStyle name="Normal 9 2 7 3 3" xfId="22598" xr:uid="{1E64A23B-8844-4CAE-A5F1-CB7E02E85A1C}"/>
    <cellStyle name="Normal 9 2 7 3 4" xfId="31045" xr:uid="{2425D29F-DE4B-4193-A95A-838F41A9444F}"/>
    <cellStyle name="Normal 9 2 7 4" xfId="9933" xr:uid="{D67331C9-F0D7-41E5-A25C-8C7C73D6C956}"/>
    <cellStyle name="Normal 9 2 7 5" xfId="18381" xr:uid="{279E767C-F4C4-456A-8B2D-FD4BB6A53654}"/>
    <cellStyle name="Normal 9 2 7 6" xfId="26828" xr:uid="{E678DE6B-5119-45C4-95BB-69BA0EBBDCDB}"/>
    <cellStyle name="Normal 9 2 8" xfId="1807" xr:uid="{00000000-0005-0000-0000-0000A01F0000}"/>
    <cellStyle name="Normal 9 2 8 2" xfId="4037" xr:uid="{00000000-0005-0000-0000-0000A11F0000}"/>
    <cellStyle name="Normal 9 2 8 2 2" xfId="8259" xr:uid="{00000000-0005-0000-0000-0000A21F0000}"/>
    <cellStyle name="Normal 9 2 8 2 2 2" xfId="16709" xr:uid="{FCAD2FC3-00D4-47C5-BB23-C02B4F35A161}"/>
    <cellStyle name="Normal 9 2 8 2 2 3" xfId="25156" xr:uid="{9AD0E99D-0DC4-44CD-BDFE-777472470D7B}"/>
    <cellStyle name="Normal 9 2 8 2 2 4" xfId="33603" xr:uid="{2EA5DC82-5F58-4F6D-9166-A21AFFD638E0}"/>
    <cellStyle name="Normal 9 2 8 2 3" xfId="12491" xr:uid="{5A7FB5DA-F006-4FB2-8872-4CB65F3759DD}"/>
    <cellStyle name="Normal 9 2 8 2 4" xfId="20939" xr:uid="{37E1182B-2604-4719-B070-19482ECFB20F}"/>
    <cellStyle name="Normal 9 2 8 2 5" xfId="29386" xr:uid="{6552330C-A4A4-470A-AE5B-185A8EDBE535}"/>
    <cellStyle name="Normal 9 2 8 3" xfId="6114" xr:uid="{00000000-0005-0000-0000-0000A31F0000}"/>
    <cellStyle name="Normal 9 2 8 3 2" xfId="14564" xr:uid="{ACC19438-2C6D-40D5-96D8-40A70ED3FD59}"/>
    <cellStyle name="Normal 9 2 8 3 3" xfId="23011" xr:uid="{08876DCC-CF96-4AA5-8A1E-7CDEF7C3300B}"/>
    <cellStyle name="Normal 9 2 8 3 4" xfId="31458" xr:uid="{430048F6-0F2E-47C1-8558-991B56883103}"/>
    <cellStyle name="Normal 9 2 8 4" xfId="10346" xr:uid="{FB974763-A9F7-49D4-9D65-C8B55C6768E1}"/>
    <cellStyle name="Normal 9 2 8 5" xfId="18794" xr:uid="{8C66F428-6429-4DF6-980D-545568D2500F}"/>
    <cellStyle name="Normal 9 2 8 6" xfId="27241" xr:uid="{F07724FF-AC60-45C5-9A45-EA9C6CF696D7}"/>
    <cellStyle name="Normal 9 2 9" xfId="2221" xr:uid="{00000000-0005-0000-0000-0000A41F0000}"/>
    <cellStyle name="Normal 9 2 9 2" xfId="4450" xr:uid="{00000000-0005-0000-0000-0000A51F0000}"/>
    <cellStyle name="Normal 9 2 9 2 2" xfId="8672" xr:uid="{00000000-0005-0000-0000-0000A61F0000}"/>
    <cellStyle name="Normal 9 2 9 2 2 2" xfId="17122" xr:uid="{B1BDB5AE-6CED-4ED2-A3AA-5BDFF068D9AB}"/>
    <cellStyle name="Normal 9 2 9 2 2 3" xfId="25569" xr:uid="{6F337AC8-6EBB-46D3-B5EC-4FEF141BBAA6}"/>
    <cellStyle name="Normal 9 2 9 2 2 4" xfId="34016" xr:uid="{C271C153-F571-46ED-AD0C-F16454C3A0CD}"/>
    <cellStyle name="Normal 9 2 9 2 3" xfId="12904" xr:uid="{61177FDB-250F-4B5E-9C05-DAE39920E7E0}"/>
    <cellStyle name="Normal 9 2 9 2 4" xfId="21352" xr:uid="{90AF391F-E1EC-44DD-94A9-AB9703E64F2C}"/>
    <cellStyle name="Normal 9 2 9 2 5" xfId="29799" xr:uid="{615C889C-C966-4410-9991-1ED0F838A604}"/>
    <cellStyle name="Normal 9 2 9 3" xfId="6527" xr:uid="{00000000-0005-0000-0000-0000A71F0000}"/>
    <cellStyle name="Normal 9 2 9 3 2" xfId="14977" xr:uid="{18FC24DF-09E6-492D-A6A4-2BD1C28A7B4B}"/>
    <cellStyle name="Normal 9 2 9 3 3" xfId="23424" xr:uid="{D9B8FE1D-10CC-4AE1-81BE-3DB3E41215D0}"/>
    <cellStyle name="Normal 9 2 9 3 4" xfId="31871" xr:uid="{865C818B-3BD9-4608-8E7B-20E00CAAC9D9}"/>
    <cellStyle name="Normal 9 2 9 4" xfId="10759" xr:uid="{F6B02BBC-4542-4DFE-B2B5-7E86E9CE283F}"/>
    <cellStyle name="Normal 9 2 9 5" xfId="19207" xr:uid="{7CD18839-79E0-4E2A-B8A8-6E241BCC3A91}"/>
    <cellStyle name="Normal 9 2 9 6" xfId="27654" xr:uid="{DDF3BCBC-CF12-4F69-AB89-6573155464CE}"/>
    <cellStyle name="Normal 9 3" xfId="527" xr:uid="{00000000-0005-0000-0000-0000A81F0000}"/>
    <cellStyle name="Normal 9 3 10" xfId="4891" xr:uid="{00000000-0005-0000-0000-0000A91F0000}"/>
    <cellStyle name="Normal 9 3 10 2" xfId="13341" xr:uid="{6C26B371-898D-4188-87C1-E57C5C92D9B1}"/>
    <cellStyle name="Normal 9 3 10 3" xfId="21788" xr:uid="{B93BCB8F-715F-4CE3-8D43-2CFCE9F43C4F}"/>
    <cellStyle name="Normal 9 3 10 4" xfId="30235" xr:uid="{DFBED71A-B20E-4805-BD05-B6897EFD277D}"/>
    <cellStyle name="Normal 9 3 11" xfId="9123" xr:uid="{F9DF8310-3AAE-4F3E-B3F0-E8BC4AE6540F}"/>
    <cellStyle name="Normal 9 3 12" xfId="17571" xr:uid="{1D5D07A2-5AE9-46FD-B14C-96D2DFFF7C47}"/>
    <cellStyle name="Normal 9 3 13" xfId="26018" xr:uid="{09735468-A07D-4FC8-8A41-DBF0197D238E}"/>
    <cellStyle name="Normal 9 3 2" xfId="528" xr:uid="{00000000-0005-0000-0000-0000AA1F0000}"/>
    <cellStyle name="Normal 9 3 2 10" xfId="9124" xr:uid="{9CA87D42-97EF-40DF-8EAE-E0CF8689C645}"/>
    <cellStyle name="Normal 9 3 2 11" xfId="17572" xr:uid="{DBF4BCA6-DEC1-405F-B11A-7E822965C95C}"/>
    <cellStyle name="Normal 9 3 2 12" xfId="26019" xr:uid="{495668E9-8E72-43DA-9D31-9BBE04026A59}"/>
    <cellStyle name="Normal 9 3 2 2" xfId="529" xr:uid="{00000000-0005-0000-0000-0000AB1F0000}"/>
    <cellStyle name="Normal 9 3 2 2 10" xfId="17573" xr:uid="{6688FF3D-1E3B-48E2-BF8B-2A9D99A684A4}"/>
    <cellStyle name="Normal 9 3 2 2 11" xfId="26020" xr:uid="{F50C0C16-5629-4D01-AFCF-1386B5484323}"/>
    <cellStyle name="Normal 9 3 2 2 2" xfId="530" xr:uid="{00000000-0005-0000-0000-0000AC1F0000}"/>
    <cellStyle name="Normal 9 3 2 2 2 10" xfId="26021" xr:uid="{875F09F1-04AD-4317-81E5-A7291D32FE94}"/>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CB07BC1E-3869-40BA-9B46-FF97461C26E4}"/>
    <cellStyle name="Normal 9 3 2 2 2 2 2 2 3" xfId="24349" xr:uid="{3794159B-0CC7-46F4-AA78-048B3F6B5510}"/>
    <cellStyle name="Normal 9 3 2 2 2 2 2 2 4" xfId="32796" xr:uid="{ED4A5012-A299-41A4-8D30-7A6EAB0C6634}"/>
    <cellStyle name="Normal 9 3 2 2 2 2 2 3" xfId="11684" xr:uid="{F827569F-4448-4BEE-BED9-EDDF8E0F5FA6}"/>
    <cellStyle name="Normal 9 3 2 2 2 2 2 4" xfId="20132" xr:uid="{AD59FC6C-8DB8-4E6D-BD9B-A1EBCD1D0152}"/>
    <cellStyle name="Normal 9 3 2 2 2 2 2 5" xfId="28579" xr:uid="{BA59EE84-5EE0-4EAE-855F-69D25E948EEC}"/>
    <cellStyle name="Normal 9 3 2 2 2 2 3" xfId="5307" xr:uid="{00000000-0005-0000-0000-0000B01F0000}"/>
    <cellStyle name="Normal 9 3 2 2 2 2 3 2" xfId="13757" xr:uid="{1D28FA1E-609C-4B06-B84F-4B3121A8AF7E}"/>
    <cellStyle name="Normal 9 3 2 2 2 2 3 3" xfId="22204" xr:uid="{06758D19-46C1-4ED9-AB10-5CF88CEB7DBC}"/>
    <cellStyle name="Normal 9 3 2 2 2 2 3 4" xfId="30651" xr:uid="{D4625217-48E5-4F6E-AB7A-AB66625C7F91}"/>
    <cellStyle name="Normal 9 3 2 2 2 2 4" xfId="9539" xr:uid="{5F1236E7-9E07-475A-A2E0-6648953E9279}"/>
    <cellStyle name="Normal 9 3 2 2 2 2 5" xfId="17987" xr:uid="{3107D7D8-04C3-4578-8F32-38574FEBAD26}"/>
    <cellStyle name="Normal 9 3 2 2 2 2 6" xfId="26434" xr:uid="{B4FBD874-72CA-4E04-B6EF-327C23685727}"/>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20590F1D-D8BD-4EC0-AA31-BACFBBBBEF6F}"/>
    <cellStyle name="Normal 9 3 2 2 2 3 2 2 3" xfId="24762" xr:uid="{638F5ACA-47C6-4851-8932-3EF4624D38EC}"/>
    <cellStyle name="Normal 9 3 2 2 2 3 2 2 4" xfId="33209" xr:uid="{74CE91B9-BE92-4E8C-B2C9-A5D9EF8C36D7}"/>
    <cellStyle name="Normal 9 3 2 2 2 3 2 3" xfId="12097" xr:uid="{846FEF92-577E-4E7C-9840-29FEA88D14B6}"/>
    <cellStyle name="Normal 9 3 2 2 2 3 2 4" xfId="20545" xr:uid="{B5315008-DCED-4181-9ED9-64F7005CD2C6}"/>
    <cellStyle name="Normal 9 3 2 2 2 3 2 5" xfId="28992" xr:uid="{5F4CC406-34E4-4BEF-8B36-A26AA9B3946F}"/>
    <cellStyle name="Normal 9 3 2 2 2 3 3" xfId="5720" xr:uid="{00000000-0005-0000-0000-0000B41F0000}"/>
    <cellStyle name="Normal 9 3 2 2 2 3 3 2" xfId="14170" xr:uid="{ACBBC66C-AF4E-404E-86B2-F935674FF18D}"/>
    <cellStyle name="Normal 9 3 2 2 2 3 3 3" xfId="22617" xr:uid="{78DD8C0E-E57F-499D-89CF-7D4A75E92067}"/>
    <cellStyle name="Normal 9 3 2 2 2 3 3 4" xfId="31064" xr:uid="{0D396E02-B3FA-4615-984F-E75274E922C7}"/>
    <cellStyle name="Normal 9 3 2 2 2 3 4" xfId="9952" xr:uid="{5A172F4F-76CA-4D01-A92D-CD5DD6F4D81B}"/>
    <cellStyle name="Normal 9 3 2 2 2 3 5" xfId="18400" xr:uid="{E4F3493F-7C9D-4B7B-9E6F-5DFA8E4BEE29}"/>
    <cellStyle name="Normal 9 3 2 2 2 3 6" xfId="26847" xr:uid="{AE3D7466-F72C-439A-84BB-8D6F2CD098A5}"/>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CDC9353E-1A78-4875-B72C-68A9AB7A4CBB}"/>
    <cellStyle name="Normal 9 3 2 2 2 4 2 2 3" xfId="25175" xr:uid="{55E19285-9276-4FED-A9B4-8F964EB047A8}"/>
    <cellStyle name="Normal 9 3 2 2 2 4 2 2 4" xfId="33622" xr:uid="{38BA4A4C-1CF6-4D49-AE2D-6818A8D3F35D}"/>
    <cellStyle name="Normal 9 3 2 2 2 4 2 3" xfId="12510" xr:uid="{D25D87B4-5CC2-4817-AB90-D57B91CF5DBF}"/>
    <cellStyle name="Normal 9 3 2 2 2 4 2 4" xfId="20958" xr:uid="{FE11AD63-379E-4612-B8B8-AF9805516AFC}"/>
    <cellStyle name="Normal 9 3 2 2 2 4 2 5" xfId="29405" xr:uid="{4766D019-039E-49A9-B2A5-6BD17C781C49}"/>
    <cellStyle name="Normal 9 3 2 2 2 4 3" xfId="6133" xr:uid="{00000000-0005-0000-0000-0000B81F0000}"/>
    <cellStyle name="Normal 9 3 2 2 2 4 3 2" xfId="14583" xr:uid="{8EDFC821-588F-4704-9DB0-48E8FD1350FB}"/>
    <cellStyle name="Normal 9 3 2 2 2 4 3 3" xfId="23030" xr:uid="{14C4F1A9-4327-4FCA-B66B-F617D85FD060}"/>
    <cellStyle name="Normal 9 3 2 2 2 4 3 4" xfId="31477" xr:uid="{6BB1279F-CBCC-4C1C-95CE-34CA155CA4F8}"/>
    <cellStyle name="Normal 9 3 2 2 2 4 4" xfId="10365" xr:uid="{52160E5A-21D7-4489-A509-3BEDD451A304}"/>
    <cellStyle name="Normal 9 3 2 2 2 4 5" xfId="18813" xr:uid="{6669E948-DF32-4A33-A1FC-900B73ADD753}"/>
    <cellStyle name="Normal 9 3 2 2 2 4 6" xfId="27260" xr:uid="{67825F4C-CAFE-46BF-97E5-4B5559D21FFE}"/>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75BC8BF0-E39B-4E21-AC1C-CB1EDDC7ED10}"/>
    <cellStyle name="Normal 9 3 2 2 2 5 2 2 3" xfId="25588" xr:uid="{25F26EBE-03A9-4021-9358-012FAB1C6442}"/>
    <cellStyle name="Normal 9 3 2 2 2 5 2 2 4" xfId="34035" xr:uid="{EE0B41DA-08A2-450D-9A9E-69049F71F54B}"/>
    <cellStyle name="Normal 9 3 2 2 2 5 2 3" xfId="12923" xr:uid="{3B75869B-2CE2-4896-9D4E-EF11488168D8}"/>
    <cellStyle name="Normal 9 3 2 2 2 5 2 4" xfId="21371" xr:uid="{FC72C280-66FC-4C83-92B7-D6B7AA4C0F3D}"/>
    <cellStyle name="Normal 9 3 2 2 2 5 2 5" xfId="29818" xr:uid="{8C01AEC4-0F63-4385-8100-FF0851034124}"/>
    <cellStyle name="Normal 9 3 2 2 2 5 3" xfId="6546" xr:uid="{00000000-0005-0000-0000-0000BC1F0000}"/>
    <cellStyle name="Normal 9 3 2 2 2 5 3 2" xfId="14996" xr:uid="{421298EC-C686-43AA-B749-C55711A6654D}"/>
    <cellStyle name="Normal 9 3 2 2 2 5 3 3" xfId="23443" xr:uid="{4FFF0844-4443-409B-A299-66A25320378F}"/>
    <cellStyle name="Normal 9 3 2 2 2 5 3 4" xfId="31890" xr:uid="{C043411A-66C8-46F4-B759-20970F08D234}"/>
    <cellStyle name="Normal 9 3 2 2 2 5 4" xfId="10778" xr:uid="{3FD1B701-3A95-493C-B4B4-12035430F2F8}"/>
    <cellStyle name="Normal 9 3 2 2 2 5 5" xfId="19226" xr:uid="{E653E25B-C4CF-4612-92DF-D9585974D9A9}"/>
    <cellStyle name="Normal 9 3 2 2 2 5 6" xfId="27673" xr:uid="{5C72665D-CB86-45CB-81E3-8429DF86F1B8}"/>
    <cellStyle name="Normal 9 3 2 2 2 6" xfId="2676" xr:uid="{00000000-0005-0000-0000-0000BD1F0000}"/>
    <cellStyle name="Normal 9 3 2 2 2 6 2" xfId="6959" xr:uid="{00000000-0005-0000-0000-0000BE1F0000}"/>
    <cellStyle name="Normal 9 3 2 2 2 6 2 2" xfId="15409" xr:uid="{9A65D273-31C5-4AC3-97A3-41EA5FE4D22D}"/>
    <cellStyle name="Normal 9 3 2 2 2 6 2 3" xfId="23856" xr:uid="{E830A390-DB3C-4F20-8DBD-7D9DCFD10719}"/>
    <cellStyle name="Normal 9 3 2 2 2 6 2 4" xfId="32303" xr:uid="{C1108216-2547-4C86-B68B-774C4B7919EC}"/>
    <cellStyle name="Normal 9 3 2 2 2 6 3" xfId="11191" xr:uid="{AC2F5B07-F2D5-43D1-B5B4-93D0CCF7C550}"/>
    <cellStyle name="Normal 9 3 2 2 2 6 4" xfId="19639" xr:uid="{A6DD4CC6-4A9B-4C68-83BA-5662E808D096}"/>
    <cellStyle name="Normal 9 3 2 2 2 6 5" xfId="28086" xr:uid="{0566DFE7-9F91-44A3-9E79-9A8BD00C79A4}"/>
    <cellStyle name="Normal 9 3 2 2 2 7" xfId="4894" xr:uid="{00000000-0005-0000-0000-0000BF1F0000}"/>
    <cellStyle name="Normal 9 3 2 2 2 7 2" xfId="13344" xr:uid="{D12A5E96-B067-4F7C-9D5A-AF143B8171DF}"/>
    <cellStyle name="Normal 9 3 2 2 2 7 3" xfId="21791" xr:uid="{4D3F1FD0-D06F-434D-BBE0-B0C8EE90AA73}"/>
    <cellStyle name="Normal 9 3 2 2 2 7 4" xfId="30238" xr:uid="{A4480605-F077-4322-A43E-618CF0565038}"/>
    <cellStyle name="Normal 9 3 2 2 2 8" xfId="9126" xr:uid="{8574F76C-B340-4824-B6E0-05CC00CAD0B5}"/>
    <cellStyle name="Normal 9 3 2 2 2 9" xfId="17574" xr:uid="{7F6080F3-725C-4971-B34A-6F0731859755}"/>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593A6D7C-7BC7-4CD6-AA2F-7385915C7C6C}"/>
    <cellStyle name="Normal 9 3 2 2 3 2 2 3" xfId="24348" xr:uid="{93F869F1-6595-4C84-94AF-E9E885809296}"/>
    <cellStyle name="Normal 9 3 2 2 3 2 2 4" xfId="32795" xr:uid="{92DE0CCA-B8E4-4375-B86D-DE0635121C9E}"/>
    <cellStyle name="Normal 9 3 2 2 3 2 3" xfId="11683" xr:uid="{8E6BB969-A7FF-4688-B75B-26F99F494AA3}"/>
    <cellStyle name="Normal 9 3 2 2 3 2 4" xfId="20131" xr:uid="{9657CA8A-1767-412B-8CC3-1EB726EF02DE}"/>
    <cellStyle name="Normal 9 3 2 2 3 2 5" xfId="28578" xr:uid="{7BE9D983-CFC6-4175-BF20-EA5CB7DC5AF5}"/>
    <cellStyle name="Normal 9 3 2 2 3 3" xfId="5306" xr:uid="{00000000-0005-0000-0000-0000C31F0000}"/>
    <cellStyle name="Normal 9 3 2 2 3 3 2" xfId="13756" xr:uid="{666C47AF-5C1E-4D94-B818-4CC27BCB3A23}"/>
    <cellStyle name="Normal 9 3 2 2 3 3 3" xfId="22203" xr:uid="{D19D8BDA-1190-4EC8-9940-7ECC3D3DFFF5}"/>
    <cellStyle name="Normal 9 3 2 2 3 3 4" xfId="30650" xr:uid="{C3C19D03-6564-47AE-B48D-60690EAD0EBE}"/>
    <cellStyle name="Normal 9 3 2 2 3 4" xfId="9538" xr:uid="{20FC01D4-C302-42A2-9593-1ABDC1DA13E4}"/>
    <cellStyle name="Normal 9 3 2 2 3 5" xfId="17986" xr:uid="{DFD1A0E9-FBA7-47B3-8F34-B09558A8F059}"/>
    <cellStyle name="Normal 9 3 2 2 3 6" xfId="26433" xr:uid="{744B07BE-1D8D-40AB-AFDA-6FB06C9C02F1}"/>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77098527-148E-44AD-A97C-35C0E479F39C}"/>
    <cellStyle name="Normal 9 3 2 2 4 2 2 3" xfId="24761" xr:uid="{4E7DCFF6-EA1D-47E2-B85E-485C19DDF4E5}"/>
    <cellStyle name="Normal 9 3 2 2 4 2 2 4" xfId="33208" xr:uid="{E7BDB022-B335-4D2C-BEEE-97B36C5EC805}"/>
    <cellStyle name="Normal 9 3 2 2 4 2 3" xfId="12096" xr:uid="{5AE6F74E-5C1A-4068-B7BF-55E51929E4AF}"/>
    <cellStyle name="Normal 9 3 2 2 4 2 4" xfId="20544" xr:uid="{4B8A52E6-A6E6-418B-AA97-8FFB191555A4}"/>
    <cellStyle name="Normal 9 3 2 2 4 2 5" xfId="28991" xr:uid="{A6AA753D-AC25-44CE-B9E0-CCB1D7DAD33E}"/>
    <cellStyle name="Normal 9 3 2 2 4 3" xfId="5719" xr:uid="{00000000-0005-0000-0000-0000C71F0000}"/>
    <cellStyle name="Normal 9 3 2 2 4 3 2" xfId="14169" xr:uid="{67182C8E-F767-4A76-8710-8AA338DC9F6D}"/>
    <cellStyle name="Normal 9 3 2 2 4 3 3" xfId="22616" xr:uid="{19A11499-AB3C-4E42-A1AA-F97F34FB31BE}"/>
    <cellStyle name="Normal 9 3 2 2 4 3 4" xfId="31063" xr:uid="{73D63CE4-8E6F-4C6E-B64E-8FFF4C02CF61}"/>
    <cellStyle name="Normal 9 3 2 2 4 4" xfId="9951" xr:uid="{56B3766A-9A04-4FD8-B84E-8CD6DAA47DA4}"/>
    <cellStyle name="Normal 9 3 2 2 4 5" xfId="18399" xr:uid="{BEEFB1C3-E618-44F1-8040-0B4FE54082BB}"/>
    <cellStyle name="Normal 9 3 2 2 4 6" xfId="26846" xr:uid="{9E20A7EA-8331-4B99-BD7C-E8C8B09BEAF7}"/>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2DCC34C5-88D7-4D34-9F70-36BAB31AD8BF}"/>
    <cellStyle name="Normal 9 3 2 2 5 2 2 3" xfId="25174" xr:uid="{15C5C5AE-C1EC-4379-BAAA-7318BF6AD5E2}"/>
    <cellStyle name="Normal 9 3 2 2 5 2 2 4" xfId="33621" xr:uid="{28985717-589F-4FCF-9307-185AB82BFB88}"/>
    <cellStyle name="Normal 9 3 2 2 5 2 3" xfId="12509" xr:uid="{062B1A3C-68F3-41DA-8251-8015F0122051}"/>
    <cellStyle name="Normal 9 3 2 2 5 2 4" xfId="20957" xr:uid="{65C520B0-6ED4-4160-8366-7BB2EA382B6F}"/>
    <cellStyle name="Normal 9 3 2 2 5 2 5" xfId="29404" xr:uid="{EC0F68C4-3B2B-4599-94F6-57950F24FEF2}"/>
    <cellStyle name="Normal 9 3 2 2 5 3" xfId="6132" xr:uid="{00000000-0005-0000-0000-0000CB1F0000}"/>
    <cellStyle name="Normal 9 3 2 2 5 3 2" xfId="14582" xr:uid="{7A959A6D-190B-42A6-A12E-46808AD4B0A8}"/>
    <cellStyle name="Normal 9 3 2 2 5 3 3" xfId="23029" xr:uid="{377286A4-F165-4AC5-8BAF-2D172D3D184C}"/>
    <cellStyle name="Normal 9 3 2 2 5 3 4" xfId="31476" xr:uid="{9A2EBEEF-1CBC-49E4-98B2-67497D645320}"/>
    <cellStyle name="Normal 9 3 2 2 5 4" xfId="10364" xr:uid="{EB027F35-C418-4F78-858E-4663E961A0DC}"/>
    <cellStyle name="Normal 9 3 2 2 5 5" xfId="18812" xr:uid="{CD4066E0-5ADC-47AD-83F0-CFA90E25B06F}"/>
    <cellStyle name="Normal 9 3 2 2 5 6" xfId="27259" xr:uid="{AE1B45E5-C9C3-406B-AB97-B7692A6B085C}"/>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1AAF5A70-6188-4738-A0FB-79AAB95D5BBA}"/>
    <cellStyle name="Normal 9 3 2 2 6 2 2 3" xfId="25587" xr:uid="{A22D3301-C720-427F-A12C-1276E56C9051}"/>
    <cellStyle name="Normal 9 3 2 2 6 2 2 4" xfId="34034" xr:uid="{D0799B02-0739-4385-81FC-B60533EF0686}"/>
    <cellStyle name="Normal 9 3 2 2 6 2 3" xfId="12922" xr:uid="{A6DFF3A3-5F1C-4610-96BA-4F3F7C36F43F}"/>
    <cellStyle name="Normal 9 3 2 2 6 2 4" xfId="21370" xr:uid="{C2903519-702E-45C4-8B22-3518F2D0EF51}"/>
    <cellStyle name="Normal 9 3 2 2 6 2 5" xfId="29817" xr:uid="{8BC73E04-1EDD-4C9F-AD74-2A3D852877B9}"/>
    <cellStyle name="Normal 9 3 2 2 6 3" xfId="6545" xr:uid="{00000000-0005-0000-0000-0000CF1F0000}"/>
    <cellStyle name="Normal 9 3 2 2 6 3 2" xfId="14995" xr:uid="{1B83013C-5009-45C6-ABB3-48CD44E5901E}"/>
    <cellStyle name="Normal 9 3 2 2 6 3 3" xfId="23442" xr:uid="{64CE21FF-D321-4155-BEF5-32648AF44982}"/>
    <cellStyle name="Normal 9 3 2 2 6 3 4" xfId="31889" xr:uid="{593A37C4-CE33-4AE4-9980-CB8733B8D2C0}"/>
    <cellStyle name="Normal 9 3 2 2 6 4" xfId="10777" xr:uid="{F7ECC526-53B8-44B2-B399-B4CD4DE70E90}"/>
    <cellStyle name="Normal 9 3 2 2 6 5" xfId="19225" xr:uid="{E31ED312-6928-421D-A7F9-1DD26F5286AE}"/>
    <cellStyle name="Normal 9 3 2 2 6 6" xfId="27672" xr:uid="{64033E94-2D3E-4505-928A-67FA3F30273D}"/>
    <cellStyle name="Normal 9 3 2 2 7" xfId="2675" xr:uid="{00000000-0005-0000-0000-0000D01F0000}"/>
    <cellStyle name="Normal 9 3 2 2 7 2" xfId="6958" xr:uid="{00000000-0005-0000-0000-0000D11F0000}"/>
    <cellStyle name="Normal 9 3 2 2 7 2 2" xfId="15408" xr:uid="{5F3EB1FC-B487-4E9F-A0C4-F23465631666}"/>
    <cellStyle name="Normal 9 3 2 2 7 2 3" xfId="23855" xr:uid="{61CB9924-759C-4C39-B694-5D3687B123FC}"/>
    <cellStyle name="Normal 9 3 2 2 7 2 4" xfId="32302" xr:uid="{9DEC3BFA-8BA1-44E1-8BF4-0C289A69E0E5}"/>
    <cellStyle name="Normal 9 3 2 2 7 3" xfId="11190" xr:uid="{1B3C6F1F-EDB2-4A24-B971-C123E6D3E4A7}"/>
    <cellStyle name="Normal 9 3 2 2 7 4" xfId="19638" xr:uid="{22ADF73C-9A1E-43E3-8A9C-3713970036F9}"/>
    <cellStyle name="Normal 9 3 2 2 7 5" xfId="28085" xr:uid="{B9E1BA04-F84D-4280-BC9A-362A4D70E941}"/>
    <cellStyle name="Normal 9 3 2 2 8" xfId="4893" xr:uid="{00000000-0005-0000-0000-0000D21F0000}"/>
    <cellStyle name="Normal 9 3 2 2 8 2" xfId="13343" xr:uid="{015DC6D1-59C4-4340-8C40-CDED17E8C26C}"/>
    <cellStyle name="Normal 9 3 2 2 8 3" xfId="21790" xr:uid="{E2390144-04CF-48CD-8075-CC374B29D65B}"/>
    <cellStyle name="Normal 9 3 2 2 8 4" xfId="30237" xr:uid="{8BF93501-5704-41C1-B65E-6C5D874B8CA2}"/>
    <cellStyle name="Normal 9 3 2 2 9" xfId="9125" xr:uid="{8DBDAED7-3371-44ED-93F1-5E4651A79D54}"/>
    <cellStyle name="Normal 9 3 2 3" xfId="531" xr:uid="{00000000-0005-0000-0000-0000D31F0000}"/>
    <cellStyle name="Normal 9 3 2 3 10" xfId="26022" xr:uid="{65106E8B-4E21-4006-BFA3-29C9C7CE1D5E}"/>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B9F9B77E-7338-4708-BCFD-56142C181F26}"/>
    <cellStyle name="Normal 9 3 2 3 2 2 2 3" xfId="24350" xr:uid="{2A5A5156-6C76-414F-932C-459B5843C1AF}"/>
    <cellStyle name="Normal 9 3 2 3 2 2 2 4" xfId="32797" xr:uid="{75D4CCD6-6803-4AD9-BC2E-D02092B856BE}"/>
    <cellStyle name="Normal 9 3 2 3 2 2 3" xfId="11685" xr:uid="{DB959D6E-AD7E-4CF6-BBA7-73996CC7C228}"/>
    <cellStyle name="Normal 9 3 2 3 2 2 4" xfId="20133" xr:uid="{2600D582-177F-4B68-B49A-92FDFC8F4794}"/>
    <cellStyle name="Normal 9 3 2 3 2 2 5" xfId="28580" xr:uid="{DA4537C0-6EE0-4BAC-96D4-627356CD7B38}"/>
    <cellStyle name="Normal 9 3 2 3 2 3" xfId="5308" xr:uid="{00000000-0005-0000-0000-0000D71F0000}"/>
    <cellStyle name="Normal 9 3 2 3 2 3 2" xfId="13758" xr:uid="{87C951A5-86E5-4AE8-B8E1-D6C893D0E058}"/>
    <cellStyle name="Normal 9 3 2 3 2 3 3" xfId="22205" xr:uid="{C9F8D771-EF7A-4F4C-AE82-B4DB7C399C1D}"/>
    <cellStyle name="Normal 9 3 2 3 2 3 4" xfId="30652" xr:uid="{14944109-2029-4CF0-9456-3C6F75B89C65}"/>
    <cellStyle name="Normal 9 3 2 3 2 4" xfId="9540" xr:uid="{183FD30F-8CA9-4118-8FAA-B7C750EFA424}"/>
    <cellStyle name="Normal 9 3 2 3 2 5" xfId="17988" xr:uid="{C67FC408-E668-417E-968F-7766BA5AC074}"/>
    <cellStyle name="Normal 9 3 2 3 2 6" xfId="26435" xr:uid="{E8A569D3-E2EA-4008-B9D2-FA84F049EDC3}"/>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902F8094-75FB-428A-91FC-567294B6DEE1}"/>
    <cellStyle name="Normal 9 3 2 3 3 2 2 3" xfId="24763" xr:uid="{17F96D67-3948-43D4-B025-9E9AFF1B81E1}"/>
    <cellStyle name="Normal 9 3 2 3 3 2 2 4" xfId="33210" xr:uid="{A0591846-DFAB-4FC3-BF6B-CBE6614D33EB}"/>
    <cellStyle name="Normal 9 3 2 3 3 2 3" xfId="12098" xr:uid="{34757DD9-834A-4E05-9DA3-C67F32A84CB6}"/>
    <cellStyle name="Normal 9 3 2 3 3 2 4" xfId="20546" xr:uid="{00BB5602-BDD7-4417-AA3C-1E43B35F54BA}"/>
    <cellStyle name="Normal 9 3 2 3 3 2 5" xfId="28993" xr:uid="{C01E96E4-720F-4446-A4F9-2EA4CABA9AE8}"/>
    <cellStyle name="Normal 9 3 2 3 3 3" xfId="5721" xr:uid="{00000000-0005-0000-0000-0000DB1F0000}"/>
    <cellStyle name="Normal 9 3 2 3 3 3 2" xfId="14171" xr:uid="{AC684944-6C9D-43CD-A959-C199C7D94DAD}"/>
    <cellStyle name="Normal 9 3 2 3 3 3 3" xfId="22618" xr:uid="{C78C11AE-3D08-4800-8AB4-D3ABD48EE365}"/>
    <cellStyle name="Normal 9 3 2 3 3 3 4" xfId="31065" xr:uid="{24E8652F-6276-4F0F-A4B3-1323354BA266}"/>
    <cellStyle name="Normal 9 3 2 3 3 4" xfId="9953" xr:uid="{70F8B495-B21C-4662-97CE-043C56A57D0C}"/>
    <cellStyle name="Normal 9 3 2 3 3 5" xfId="18401" xr:uid="{F7EAF80C-9489-423E-A3C5-0B317DD212EE}"/>
    <cellStyle name="Normal 9 3 2 3 3 6" xfId="26848" xr:uid="{B8B7CA30-DDC0-4C36-B1D9-FCB3AE433C8B}"/>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D74BF430-7CF9-4192-95AB-C88C37EE68C3}"/>
    <cellStyle name="Normal 9 3 2 3 4 2 2 3" xfId="25176" xr:uid="{677B8A82-0FF8-4583-A3B4-377A932D94AE}"/>
    <cellStyle name="Normal 9 3 2 3 4 2 2 4" xfId="33623" xr:uid="{C344C2E1-1A07-42DE-BFB4-84252C16A89B}"/>
    <cellStyle name="Normal 9 3 2 3 4 2 3" xfId="12511" xr:uid="{1FC35DB9-6974-4155-9EDB-0D3D0D4D2CE6}"/>
    <cellStyle name="Normal 9 3 2 3 4 2 4" xfId="20959" xr:uid="{6FACC2D2-E2E1-4F4B-8404-E01327CF2A51}"/>
    <cellStyle name="Normal 9 3 2 3 4 2 5" xfId="29406" xr:uid="{7B675FB9-058C-42E4-9AF3-1C9357B958DE}"/>
    <cellStyle name="Normal 9 3 2 3 4 3" xfId="6134" xr:uid="{00000000-0005-0000-0000-0000DF1F0000}"/>
    <cellStyle name="Normal 9 3 2 3 4 3 2" xfId="14584" xr:uid="{414EC5A4-DA5C-4BAE-ACDF-5352838F85FD}"/>
    <cellStyle name="Normal 9 3 2 3 4 3 3" xfId="23031" xr:uid="{73AF7450-6789-436E-AE40-B1AA0F12193D}"/>
    <cellStyle name="Normal 9 3 2 3 4 3 4" xfId="31478" xr:uid="{ADBA01FA-91B7-4C19-B844-3BD4A502C9CD}"/>
    <cellStyle name="Normal 9 3 2 3 4 4" xfId="10366" xr:uid="{600BB2BB-3F18-4BA9-AB97-14FAED563415}"/>
    <cellStyle name="Normal 9 3 2 3 4 5" xfId="18814" xr:uid="{08E0B249-50F4-48C7-946D-1990B19ECE60}"/>
    <cellStyle name="Normal 9 3 2 3 4 6" xfId="27261" xr:uid="{0E0737D7-5420-4407-BECC-042C6F4ECABE}"/>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4A7604F2-5578-47B9-AED4-B94B72F02AD0}"/>
    <cellStyle name="Normal 9 3 2 3 5 2 2 3" xfId="25589" xr:uid="{D84B1825-EDC1-43C3-A252-49ECD932E934}"/>
    <cellStyle name="Normal 9 3 2 3 5 2 2 4" xfId="34036" xr:uid="{EACFC5D8-06A4-43D1-8F5C-04F0E0AC0924}"/>
    <cellStyle name="Normal 9 3 2 3 5 2 3" xfId="12924" xr:uid="{94FD7851-A429-4BFF-8E7E-40D3FB99B916}"/>
    <cellStyle name="Normal 9 3 2 3 5 2 4" xfId="21372" xr:uid="{8D77FDBB-DE33-4ECB-AE7B-66C706A6B472}"/>
    <cellStyle name="Normal 9 3 2 3 5 2 5" xfId="29819" xr:uid="{C46846E1-F52B-4CE5-84C5-88B0A721A524}"/>
    <cellStyle name="Normal 9 3 2 3 5 3" xfId="6547" xr:uid="{00000000-0005-0000-0000-0000E31F0000}"/>
    <cellStyle name="Normal 9 3 2 3 5 3 2" xfId="14997" xr:uid="{CECC4F38-FACB-490E-A292-64245DFCDAD2}"/>
    <cellStyle name="Normal 9 3 2 3 5 3 3" xfId="23444" xr:uid="{A194E06A-5F49-4064-B266-2C224122590A}"/>
    <cellStyle name="Normal 9 3 2 3 5 3 4" xfId="31891" xr:uid="{734B1ADD-B252-4627-BE30-6A840AB68CEB}"/>
    <cellStyle name="Normal 9 3 2 3 5 4" xfId="10779" xr:uid="{CD30BEE4-16E3-419A-A8A4-B292B330817D}"/>
    <cellStyle name="Normal 9 3 2 3 5 5" xfId="19227" xr:uid="{833B04CD-DAAE-476B-BBCF-EFEF7AE3C81D}"/>
    <cellStyle name="Normal 9 3 2 3 5 6" xfId="27674" xr:uid="{AAD4B5B0-1DF2-487E-BACF-BA3365677A4C}"/>
    <cellStyle name="Normal 9 3 2 3 6" xfId="2677" xr:uid="{00000000-0005-0000-0000-0000E41F0000}"/>
    <cellStyle name="Normal 9 3 2 3 6 2" xfId="6960" xr:uid="{00000000-0005-0000-0000-0000E51F0000}"/>
    <cellStyle name="Normal 9 3 2 3 6 2 2" xfId="15410" xr:uid="{74D313A6-770F-4169-B44A-794150A15CE5}"/>
    <cellStyle name="Normal 9 3 2 3 6 2 3" xfId="23857" xr:uid="{3CE72ED6-635C-4857-B46B-9EFC1FED2E3D}"/>
    <cellStyle name="Normal 9 3 2 3 6 2 4" xfId="32304" xr:uid="{7678735E-355C-4018-AD18-82DA53A0CB6C}"/>
    <cellStyle name="Normal 9 3 2 3 6 3" xfId="11192" xr:uid="{694B50CD-EF5E-4DBD-B6F3-259DB80C199F}"/>
    <cellStyle name="Normal 9 3 2 3 6 4" xfId="19640" xr:uid="{08785061-739E-4165-9E8D-636B1467426C}"/>
    <cellStyle name="Normal 9 3 2 3 6 5" xfId="28087" xr:uid="{2CF19762-93D8-4DE4-992D-8BA566D0F449}"/>
    <cellStyle name="Normal 9 3 2 3 7" xfId="4895" xr:uid="{00000000-0005-0000-0000-0000E61F0000}"/>
    <cellStyle name="Normal 9 3 2 3 7 2" xfId="13345" xr:uid="{3B4808E3-050A-43BF-99B7-760CF5377426}"/>
    <cellStyle name="Normal 9 3 2 3 7 3" xfId="21792" xr:uid="{D04EBA7C-3423-4D06-8759-28A374166C33}"/>
    <cellStyle name="Normal 9 3 2 3 7 4" xfId="30239" xr:uid="{6D923D8D-4A15-4154-A42B-96EEC9B39E97}"/>
    <cellStyle name="Normal 9 3 2 3 8" xfId="9127" xr:uid="{AD9DB913-2FCB-4457-A830-1D43BFDB912C}"/>
    <cellStyle name="Normal 9 3 2 3 9" xfId="17575" xr:uid="{7CBF277B-73E5-47D2-AB41-D2C3FF6BB18C}"/>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619FEB8A-4AEC-4308-A1E1-454E42AA4CD7}"/>
    <cellStyle name="Normal 9 3 2 4 2 2 3" xfId="24347" xr:uid="{03C16F1A-6D88-40AF-B7B5-94E69EAE7A77}"/>
    <cellStyle name="Normal 9 3 2 4 2 2 4" xfId="32794" xr:uid="{7C9212D2-0C04-4F98-8B6D-8E206AD82E1C}"/>
    <cellStyle name="Normal 9 3 2 4 2 3" xfId="11682" xr:uid="{04BB462E-8A24-4AC3-8B5C-EBB9D799A4AB}"/>
    <cellStyle name="Normal 9 3 2 4 2 4" xfId="20130" xr:uid="{C145B523-6F55-4CDE-8BF8-C36B3174BC27}"/>
    <cellStyle name="Normal 9 3 2 4 2 5" xfId="28577" xr:uid="{6C945BEE-2313-4AE7-BEB4-94AE0FAB0036}"/>
    <cellStyle name="Normal 9 3 2 4 3" xfId="5305" xr:uid="{00000000-0005-0000-0000-0000EA1F0000}"/>
    <cellStyle name="Normal 9 3 2 4 3 2" xfId="13755" xr:uid="{D3A8AE2F-1F3E-484C-B0A7-23E220E31953}"/>
    <cellStyle name="Normal 9 3 2 4 3 3" xfId="22202" xr:uid="{E544DDF0-3AD6-48B2-A22C-59160CB2B0D1}"/>
    <cellStyle name="Normal 9 3 2 4 3 4" xfId="30649" xr:uid="{7AC98669-BBCA-4C5D-B980-D5FA51121F38}"/>
    <cellStyle name="Normal 9 3 2 4 4" xfId="9537" xr:uid="{8AC882BA-6938-41F7-BCF8-F1A799C67623}"/>
    <cellStyle name="Normal 9 3 2 4 5" xfId="17985" xr:uid="{08A13CCA-016E-41FB-9DC6-D7B6857A7A3B}"/>
    <cellStyle name="Normal 9 3 2 4 6" xfId="26432" xr:uid="{DDED4CED-D8B6-4316-8BF5-845459DD58D9}"/>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C699D49B-AF19-45DE-849F-0EC669EE4D6F}"/>
    <cellStyle name="Normal 9 3 2 5 2 2 3" xfId="24760" xr:uid="{58B22235-DC5B-4C73-83F9-E616AED414B9}"/>
    <cellStyle name="Normal 9 3 2 5 2 2 4" xfId="33207" xr:uid="{F9912177-6E6B-46BD-A00B-AA194E8DE98D}"/>
    <cellStyle name="Normal 9 3 2 5 2 3" xfId="12095" xr:uid="{109DB0D3-CAE9-499B-9876-A8F13291ADEC}"/>
    <cellStyle name="Normal 9 3 2 5 2 4" xfId="20543" xr:uid="{38F6C589-2C0A-4553-A5B5-DD48BD21A313}"/>
    <cellStyle name="Normal 9 3 2 5 2 5" xfId="28990" xr:uid="{A966E9F7-A0D2-4C3A-8047-FCDDA1A563AD}"/>
    <cellStyle name="Normal 9 3 2 5 3" xfId="5718" xr:uid="{00000000-0005-0000-0000-0000EE1F0000}"/>
    <cellStyle name="Normal 9 3 2 5 3 2" xfId="14168" xr:uid="{1CB53FDC-B951-42A3-A93D-144A7BEA9242}"/>
    <cellStyle name="Normal 9 3 2 5 3 3" xfId="22615" xr:uid="{E37D2906-84E2-48C4-A892-68F251145E9B}"/>
    <cellStyle name="Normal 9 3 2 5 3 4" xfId="31062" xr:uid="{5D8F92DF-1208-40A2-8819-7700B9BC665C}"/>
    <cellStyle name="Normal 9 3 2 5 4" xfId="9950" xr:uid="{5ED84067-9F03-469C-8389-08C1F0B68DAB}"/>
    <cellStyle name="Normal 9 3 2 5 5" xfId="18398" xr:uid="{3161DBCF-22DB-4367-9E53-71F887E5C466}"/>
    <cellStyle name="Normal 9 3 2 5 6" xfId="26845" xr:uid="{5E801FA9-3D4A-4EA0-9F55-DBF4153E4451}"/>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1A634698-9FA7-490E-A474-BBA2BE673BB0}"/>
    <cellStyle name="Normal 9 3 2 6 2 2 3" xfId="25173" xr:uid="{93478396-2ADE-4AF7-B37E-915B54246D63}"/>
    <cellStyle name="Normal 9 3 2 6 2 2 4" xfId="33620" xr:uid="{B7959DD4-C9D1-4D94-BA55-EEA98DE54049}"/>
    <cellStyle name="Normal 9 3 2 6 2 3" xfId="12508" xr:uid="{205A0EB0-3E1D-41A8-B323-C63C758E456F}"/>
    <cellStyle name="Normal 9 3 2 6 2 4" xfId="20956" xr:uid="{7BD47C6B-53E3-4609-983F-4E2ABD7EF540}"/>
    <cellStyle name="Normal 9 3 2 6 2 5" xfId="29403" xr:uid="{1346A773-1E78-4321-8D6C-FE3A3C3FAD8E}"/>
    <cellStyle name="Normal 9 3 2 6 3" xfId="6131" xr:uid="{00000000-0005-0000-0000-0000F21F0000}"/>
    <cellStyle name="Normal 9 3 2 6 3 2" xfId="14581" xr:uid="{D7AD9C58-BB8B-4AC7-B484-23688FDA4B44}"/>
    <cellStyle name="Normal 9 3 2 6 3 3" xfId="23028" xr:uid="{DFF69CD4-C94D-45E2-8E6E-B891C9534343}"/>
    <cellStyle name="Normal 9 3 2 6 3 4" xfId="31475" xr:uid="{32580367-6B6D-4370-A74D-5D21D012D548}"/>
    <cellStyle name="Normal 9 3 2 6 4" xfId="10363" xr:uid="{A8522139-65F0-4EF6-8C98-626CAAA3CB46}"/>
    <cellStyle name="Normal 9 3 2 6 5" xfId="18811" xr:uid="{0AD669AC-AAAC-48CA-8230-0C31D8019251}"/>
    <cellStyle name="Normal 9 3 2 6 6" xfId="27258" xr:uid="{4D2294B4-E622-46CF-AAC0-589AF1533D2C}"/>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E97DFBE4-BAD1-44A9-B214-9FF7B31B51F4}"/>
    <cellStyle name="Normal 9 3 2 7 2 2 3" xfId="25586" xr:uid="{D728079D-E748-4CA4-A6AD-1C94E592A8E4}"/>
    <cellStyle name="Normal 9 3 2 7 2 2 4" xfId="34033" xr:uid="{FC1DDF2A-BDC9-466B-8849-34B4174664D1}"/>
    <cellStyle name="Normal 9 3 2 7 2 3" xfId="12921" xr:uid="{18D1A1DC-96B0-4515-8FAD-B13CEC5B0344}"/>
    <cellStyle name="Normal 9 3 2 7 2 4" xfId="21369" xr:uid="{1D7F5D70-D609-4955-B5E9-909AE002D7FC}"/>
    <cellStyle name="Normal 9 3 2 7 2 5" xfId="29816" xr:uid="{5D6DA002-B464-43BB-8116-9A076FDC2031}"/>
    <cellStyle name="Normal 9 3 2 7 3" xfId="6544" xr:uid="{00000000-0005-0000-0000-0000F61F0000}"/>
    <cellStyle name="Normal 9 3 2 7 3 2" xfId="14994" xr:uid="{40D43211-C5DD-440B-9209-972525E9D996}"/>
    <cellStyle name="Normal 9 3 2 7 3 3" xfId="23441" xr:uid="{0970D07E-2EF1-4FAC-AC19-BBD6F171A951}"/>
    <cellStyle name="Normal 9 3 2 7 3 4" xfId="31888" xr:uid="{C4783CF1-7683-4492-992C-EEC641D0CAC6}"/>
    <cellStyle name="Normal 9 3 2 7 4" xfId="10776" xr:uid="{54753711-6C64-453F-8AB3-9C5D85B9B5E4}"/>
    <cellStyle name="Normal 9 3 2 7 5" xfId="19224" xr:uid="{E708F265-8430-4BA6-A094-98A76881520D}"/>
    <cellStyle name="Normal 9 3 2 7 6" xfId="27671" xr:uid="{DE9D36D8-33DE-411D-89B3-94EE76F5DEEE}"/>
    <cellStyle name="Normal 9 3 2 8" xfId="2674" xr:uid="{00000000-0005-0000-0000-0000F71F0000}"/>
    <cellStyle name="Normal 9 3 2 8 2" xfId="6957" xr:uid="{00000000-0005-0000-0000-0000F81F0000}"/>
    <cellStyle name="Normal 9 3 2 8 2 2" xfId="15407" xr:uid="{E2FE607A-D223-4C91-AED0-621B60A0D22F}"/>
    <cellStyle name="Normal 9 3 2 8 2 3" xfId="23854" xr:uid="{D111B861-1660-4EC5-B504-A30ECBF1B1FB}"/>
    <cellStyle name="Normal 9 3 2 8 2 4" xfId="32301" xr:uid="{CE93DA11-656D-49CC-ACCA-B3A56F96887D}"/>
    <cellStyle name="Normal 9 3 2 8 3" xfId="11189" xr:uid="{0B28C97F-F156-4DD6-BD8E-B0FD66E7AD7A}"/>
    <cellStyle name="Normal 9 3 2 8 4" xfId="19637" xr:uid="{9F7840C2-44BB-4B60-AA0A-D0920D6AE8F4}"/>
    <cellStyle name="Normal 9 3 2 8 5" xfId="28084" xr:uid="{6ACE8656-307B-401B-A65F-4E8A9B12F6FA}"/>
    <cellStyle name="Normal 9 3 2 9" xfId="4892" xr:uid="{00000000-0005-0000-0000-0000F91F0000}"/>
    <cellStyle name="Normal 9 3 2 9 2" xfId="13342" xr:uid="{F0BE144B-4821-4E89-87AF-F24375FAE1CB}"/>
    <cellStyle name="Normal 9 3 2 9 3" xfId="21789" xr:uid="{65C52F12-8D64-4770-88B4-1B03975603DC}"/>
    <cellStyle name="Normal 9 3 2 9 4" xfId="30236" xr:uid="{65E031D0-8870-46C0-8474-42A8444B612F}"/>
    <cellStyle name="Normal 9 3 3" xfId="532" xr:uid="{00000000-0005-0000-0000-0000FA1F0000}"/>
    <cellStyle name="Normal 9 3 3 10" xfId="17576" xr:uid="{8E25934A-B4E3-4BDB-8107-863B929959D2}"/>
    <cellStyle name="Normal 9 3 3 11" xfId="26023" xr:uid="{FE7D7A6C-CF52-405D-9312-38CB7EB33100}"/>
    <cellStyle name="Normal 9 3 3 2" xfId="533" xr:uid="{00000000-0005-0000-0000-0000FB1F0000}"/>
    <cellStyle name="Normal 9 3 3 2 10" xfId="26024" xr:uid="{D48F9230-3DDE-48F1-82AE-15F73392009A}"/>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7FD5C741-397C-4278-9710-0716FE151B67}"/>
    <cellStyle name="Normal 9 3 3 2 2 2 2 3" xfId="24352" xr:uid="{962F2996-AECF-4067-95D6-C9555E1FEBD5}"/>
    <cellStyle name="Normal 9 3 3 2 2 2 2 4" xfId="32799" xr:uid="{3DCE64BA-2EDE-45D4-B5EA-F2967ED9978C}"/>
    <cellStyle name="Normal 9 3 3 2 2 2 3" xfId="11687" xr:uid="{44EF6859-D23C-4ADF-9CC4-A75D53F17D3E}"/>
    <cellStyle name="Normal 9 3 3 2 2 2 4" xfId="20135" xr:uid="{82393C36-0420-4EB9-9D56-EDC3F1319413}"/>
    <cellStyle name="Normal 9 3 3 2 2 2 5" xfId="28582" xr:uid="{F92E661A-86AC-4505-AC76-BFD1D441F007}"/>
    <cellStyle name="Normal 9 3 3 2 2 3" xfId="5310" xr:uid="{00000000-0005-0000-0000-0000FF1F0000}"/>
    <cellStyle name="Normal 9 3 3 2 2 3 2" xfId="13760" xr:uid="{D54A042A-4383-4D22-82FF-F30C2A4EF157}"/>
    <cellStyle name="Normal 9 3 3 2 2 3 3" xfId="22207" xr:uid="{879D52DC-DAAC-45F9-A026-3D0B2A968C82}"/>
    <cellStyle name="Normal 9 3 3 2 2 3 4" xfId="30654" xr:uid="{3B60E288-41FB-426B-A5F9-81EA5DDB077D}"/>
    <cellStyle name="Normal 9 3 3 2 2 4" xfId="9542" xr:uid="{CBAD80AA-55B3-456A-81E9-52BEA213F43D}"/>
    <cellStyle name="Normal 9 3 3 2 2 5" xfId="17990" xr:uid="{E4677177-CB72-44F8-955E-1FA9BA0AD23B}"/>
    <cellStyle name="Normal 9 3 3 2 2 6" xfId="26437" xr:uid="{A1CBD0A7-4B4A-4FD6-940C-60A528C92C3E}"/>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7F8D39C1-EB74-4605-AD19-70307DD17CDD}"/>
    <cellStyle name="Normal 9 3 3 2 3 2 2 3" xfId="24765" xr:uid="{B823744A-0C06-4889-A818-29FB81EA58AC}"/>
    <cellStyle name="Normal 9 3 3 2 3 2 2 4" xfId="33212" xr:uid="{36B8E630-9E99-4932-93A3-D4648A99958E}"/>
    <cellStyle name="Normal 9 3 3 2 3 2 3" xfId="12100" xr:uid="{0C1E2678-C55D-4A00-88BA-A1815492861F}"/>
    <cellStyle name="Normal 9 3 3 2 3 2 4" xfId="20548" xr:uid="{F8B4E427-E859-4674-B411-B1A70D70E60A}"/>
    <cellStyle name="Normal 9 3 3 2 3 2 5" xfId="28995" xr:uid="{1BB60B30-E87A-4433-A5F0-91DCCEF39DB8}"/>
    <cellStyle name="Normal 9 3 3 2 3 3" xfId="5723" xr:uid="{00000000-0005-0000-0000-000003200000}"/>
    <cellStyle name="Normal 9 3 3 2 3 3 2" xfId="14173" xr:uid="{F209E5AC-C478-4210-929D-B6E57AF5C82A}"/>
    <cellStyle name="Normal 9 3 3 2 3 3 3" xfId="22620" xr:uid="{3CD7304F-A9FD-4368-9D32-3BF4B1A822B8}"/>
    <cellStyle name="Normal 9 3 3 2 3 3 4" xfId="31067" xr:uid="{94F4061D-4FF0-48AF-82F6-DC15D32A4CBD}"/>
    <cellStyle name="Normal 9 3 3 2 3 4" xfId="9955" xr:uid="{C1C67333-B2A3-4A2E-AC17-85A5B60665A3}"/>
    <cellStyle name="Normal 9 3 3 2 3 5" xfId="18403" xr:uid="{20814157-32C0-4A2E-BED6-72E13B4F1036}"/>
    <cellStyle name="Normal 9 3 3 2 3 6" xfId="26850" xr:uid="{C40087CF-81FF-4A65-BB05-6BC23A727E8B}"/>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73802608-50C2-445D-A6BA-4E08A776E189}"/>
    <cellStyle name="Normal 9 3 3 2 4 2 2 3" xfId="25178" xr:uid="{ACA1AC7F-EA95-4FAD-B0B6-CB33C2FD12E7}"/>
    <cellStyle name="Normal 9 3 3 2 4 2 2 4" xfId="33625" xr:uid="{A96732EA-6B88-4C75-8798-53D5B8296472}"/>
    <cellStyle name="Normal 9 3 3 2 4 2 3" xfId="12513" xr:uid="{10FAA388-259F-41D7-8979-2A1939F3E3BA}"/>
    <cellStyle name="Normal 9 3 3 2 4 2 4" xfId="20961" xr:uid="{036AE88B-0FCD-4590-A476-5136A4369672}"/>
    <cellStyle name="Normal 9 3 3 2 4 2 5" xfId="29408" xr:uid="{C1C35E33-0881-458B-88C1-D63EE7978BDC}"/>
    <cellStyle name="Normal 9 3 3 2 4 3" xfId="6136" xr:uid="{00000000-0005-0000-0000-000007200000}"/>
    <cellStyle name="Normal 9 3 3 2 4 3 2" xfId="14586" xr:uid="{5FFE5E34-AC1B-4340-928A-4515B69C3539}"/>
    <cellStyle name="Normal 9 3 3 2 4 3 3" xfId="23033" xr:uid="{268BC9E0-9959-474C-8ADD-F31BDA9161BB}"/>
    <cellStyle name="Normal 9 3 3 2 4 3 4" xfId="31480" xr:uid="{DDA054BB-BB88-47A8-B053-9974B92A7E3D}"/>
    <cellStyle name="Normal 9 3 3 2 4 4" xfId="10368" xr:uid="{04AF3CCA-F5D0-4237-AF50-3D5C4BBE4FC4}"/>
    <cellStyle name="Normal 9 3 3 2 4 5" xfId="18816" xr:uid="{572B7662-B5F0-45DD-9495-C54843A46829}"/>
    <cellStyle name="Normal 9 3 3 2 4 6" xfId="27263" xr:uid="{C456F4BA-1818-4AC3-A48C-8898D0023920}"/>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35C64703-D9D2-49EA-9E44-66FD94B2BAF2}"/>
    <cellStyle name="Normal 9 3 3 2 5 2 2 3" xfId="25591" xr:uid="{C874EC78-2A31-4F51-B310-DE9B8D76FFE9}"/>
    <cellStyle name="Normal 9 3 3 2 5 2 2 4" xfId="34038" xr:uid="{EFF5468F-AE7C-4718-9369-09B82DC72FE5}"/>
    <cellStyle name="Normal 9 3 3 2 5 2 3" xfId="12926" xr:uid="{D7D275F5-FD13-4C9C-8898-76C9569DAC76}"/>
    <cellStyle name="Normal 9 3 3 2 5 2 4" xfId="21374" xr:uid="{F6BCF095-AAC5-408C-A021-D461EC8F6087}"/>
    <cellStyle name="Normal 9 3 3 2 5 2 5" xfId="29821" xr:uid="{FF65CE23-898C-412E-9B19-880678D4C381}"/>
    <cellStyle name="Normal 9 3 3 2 5 3" xfId="6549" xr:uid="{00000000-0005-0000-0000-00000B200000}"/>
    <cellStyle name="Normal 9 3 3 2 5 3 2" xfId="14999" xr:uid="{2EF04F17-6AF5-4084-832F-9BAC262F441B}"/>
    <cellStyle name="Normal 9 3 3 2 5 3 3" xfId="23446" xr:uid="{83C38ACB-D46A-4F00-8D8F-84F0D71BBDAA}"/>
    <cellStyle name="Normal 9 3 3 2 5 3 4" xfId="31893" xr:uid="{E8C8C085-239A-4E34-A4F2-C6A5AC50F0D3}"/>
    <cellStyle name="Normal 9 3 3 2 5 4" xfId="10781" xr:uid="{21CDEF5C-B8A2-4EDC-9E9A-6E6D2F39D44E}"/>
    <cellStyle name="Normal 9 3 3 2 5 5" xfId="19229" xr:uid="{21CB12EE-79C3-4AF0-8622-504D83B07BEF}"/>
    <cellStyle name="Normal 9 3 3 2 5 6" xfId="27676" xr:uid="{6BC445D7-066A-4183-A974-A0A40B3C80C6}"/>
    <cellStyle name="Normal 9 3 3 2 6" xfId="2679" xr:uid="{00000000-0005-0000-0000-00000C200000}"/>
    <cellStyle name="Normal 9 3 3 2 6 2" xfId="6962" xr:uid="{00000000-0005-0000-0000-00000D200000}"/>
    <cellStyle name="Normal 9 3 3 2 6 2 2" xfId="15412" xr:uid="{F9C6BE40-27F3-41E3-95D1-050E0DE1ACF9}"/>
    <cellStyle name="Normal 9 3 3 2 6 2 3" xfId="23859" xr:uid="{6F3097FE-DA81-46FA-818B-62E6CE07F8F9}"/>
    <cellStyle name="Normal 9 3 3 2 6 2 4" xfId="32306" xr:uid="{DD8202A5-0495-4D5D-A4DD-321D710B83AA}"/>
    <cellStyle name="Normal 9 3 3 2 6 3" xfId="11194" xr:uid="{F49BA70B-C3A4-493E-8F3B-1D035E5325D3}"/>
    <cellStyle name="Normal 9 3 3 2 6 4" xfId="19642" xr:uid="{C7A679A4-6A14-4175-AB27-B9D6A50EEFFC}"/>
    <cellStyle name="Normal 9 3 3 2 6 5" xfId="28089" xr:uid="{9D684101-ADA5-410B-BFD9-ADD56D72EF64}"/>
    <cellStyle name="Normal 9 3 3 2 7" xfId="4897" xr:uid="{00000000-0005-0000-0000-00000E200000}"/>
    <cellStyle name="Normal 9 3 3 2 7 2" xfId="13347" xr:uid="{7D6C4C29-D88F-459D-A293-9D76DB1B38C4}"/>
    <cellStyle name="Normal 9 3 3 2 7 3" xfId="21794" xr:uid="{CFBAB592-4E8D-46E8-B42C-C753A03B5786}"/>
    <cellStyle name="Normal 9 3 3 2 7 4" xfId="30241" xr:uid="{453E0FC5-E309-461D-AE6B-BEEF54558C38}"/>
    <cellStyle name="Normal 9 3 3 2 8" xfId="9129" xr:uid="{B129B28E-4F75-4525-BC32-F57B8A871602}"/>
    <cellStyle name="Normal 9 3 3 2 9" xfId="17577" xr:uid="{DBEF9EB6-AA11-487D-B8EF-85ACCEE2A669}"/>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8BFF3104-96C7-46C7-B44D-9F2F7914A887}"/>
    <cellStyle name="Normal 9 3 3 3 2 2 3" xfId="24351" xr:uid="{83EFD939-2524-4C75-9110-1C6FB40CAD33}"/>
    <cellStyle name="Normal 9 3 3 3 2 2 4" xfId="32798" xr:uid="{D1F232A7-C449-4272-B20E-B31B5F106A3E}"/>
    <cellStyle name="Normal 9 3 3 3 2 3" xfId="11686" xr:uid="{1B546DCB-0E7A-4D15-A413-31340D8BA368}"/>
    <cellStyle name="Normal 9 3 3 3 2 4" xfId="20134" xr:uid="{229503EC-5BF8-4AE5-8CA0-744CBEC0964C}"/>
    <cellStyle name="Normal 9 3 3 3 2 5" xfId="28581" xr:uid="{0FD5B00D-8679-4378-B8E2-CAEEBD458438}"/>
    <cellStyle name="Normal 9 3 3 3 3" xfId="5309" xr:uid="{00000000-0005-0000-0000-000012200000}"/>
    <cellStyle name="Normal 9 3 3 3 3 2" xfId="13759" xr:uid="{73B49BC6-5F73-49DD-B9DA-3ED69F68D761}"/>
    <cellStyle name="Normal 9 3 3 3 3 3" xfId="22206" xr:uid="{182FF9AB-EED1-48B8-BED1-C1B8DA0E5E66}"/>
    <cellStyle name="Normal 9 3 3 3 3 4" xfId="30653" xr:uid="{A1812AFE-D8AB-4539-AC64-87A6DFE6CF30}"/>
    <cellStyle name="Normal 9 3 3 3 4" xfId="9541" xr:uid="{079E1D99-3006-423D-8BEB-041082CF7A6E}"/>
    <cellStyle name="Normal 9 3 3 3 5" xfId="17989" xr:uid="{FDDFE3F5-E633-4817-865D-246337335683}"/>
    <cellStyle name="Normal 9 3 3 3 6" xfId="26436" xr:uid="{BE939E55-352E-474B-B901-1DF88DA40214}"/>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21C5DD15-D90B-492E-8FAA-470E4622FE2F}"/>
    <cellStyle name="Normal 9 3 3 4 2 2 3" xfId="24764" xr:uid="{58FCB4B8-1564-438E-9684-792076A99A8C}"/>
    <cellStyle name="Normal 9 3 3 4 2 2 4" xfId="33211" xr:uid="{6786E2E2-D53D-4471-B75B-3FE5ECF3CA72}"/>
    <cellStyle name="Normal 9 3 3 4 2 3" xfId="12099" xr:uid="{AB12D065-30E7-4E33-9A29-C759BAA6895D}"/>
    <cellStyle name="Normal 9 3 3 4 2 4" xfId="20547" xr:uid="{ED7F0FDD-47EB-417E-ACE5-CE5E534E0561}"/>
    <cellStyle name="Normal 9 3 3 4 2 5" xfId="28994" xr:uid="{74BE6182-4761-4489-95A2-2B7E4F539B89}"/>
    <cellStyle name="Normal 9 3 3 4 3" xfId="5722" xr:uid="{00000000-0005-0000-0000-000016200000}"/>
    <cellStyle name="Normal 9 3 3 4 3 2" xfId="14172" xr:uid="{7754F3B4-C724-47E8-A8F1-2E778B55F05D}"/>
    <cellStyle name="Normal 9 3 3 4 3 3" xfId="22619" xr:uid="{FB80BEC4-D52C-4DD9-A6C5-9189E0DFB53E}"/>
    <cellStyle name="Normal 9 3 3 4 3 4" xfId="31066" xr:uid="{FC855FD2-72E4-4140-8E4C-B098B7E98263}"/>
    <cellStyle name="Normal 9 3 3 4 4" xfId="9954" xr:uid="{A4CB2709-B807-42D8-B980-DE57A73CD154}"/>
    <cellStyle name="Normal 9 3 3 4 5" xfId="18402" xr:uid="{F77DB524-CAA0-4C2C-A47D-E08714DE4F99}"/>
    <cellStyle name="Normal 9 3 3 4 6" xfId="26849" xr:uid="{91C64E60-04BB-45A3-9EAB-3BF0491ACE23}"/>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95A15014-9906-4BE0-859E-A08116683418}"/>
    <cellStyle name="Normal 9 3 3 5 2 2 3" xfId="25177" xr:uid="{775B18F2-6E82-4995-852C-D50FBE48EE15}"/>
    <cellStyle name="Normal 9 3 3 5 2 2 4" xfId="33624" xr:uid="{84FCEAC7-962A-4225-B0BF-0CC7A5B11ED4}"/>
    <cellStyle name="Normal 9 3 3 5 2 3" xfId="12512" xr:uid="{2CF7E8B8-B659-4992-BDA0-A8471D92055D}"/>
    <cellStyle name="Normal 9 3 3 5 2 4" xfId="20960" xr:uid="{47B184F3-3B03-4F54-B9A7-3914E369642C}"/>
    <cellStyle name="Normal 9 3 3 5 2 5" xfId="29407" xr:uid="{148E4DB9-6C4B-4FDF-B66A-F4979129133B}"/>
    <cellStyle name="Normal 9 3 3 5 3" xfId="6135" xr:uid="{00000000-0005-0000-0000-00001A200000}"/>
    <cellStyle name="Normal 9 3 3 5 3 2" xfId="14585" xr:uid="{53A7E65C-B70F-429D-A47F-4731A8E91D7C}"/>
    <cellStyle name="Normal 9 3 3 5 3 3" xfId="23032" xr:uid="{E27C6CCA-BE15-4ABA-9E4E-9B773A55963A}"/>
    <cellStyle name="Normal 9 3 3 5 3 4" xfId="31479" xr:uid="{C28FABC9-AF33-4994-B215-72413841E228}"/>
    <cellStyle name="Normal 9 3 3 5 4" xfId="10367" xr:uid="{A87B1D26-4D41-437D-861E-7142C6D168B6}"/>
    <cellStyle name="Normal 9 3 3 5 5" xfId="18815" xr:uid="{13C09384-4BE6-4F80-9EB7-6E065C16184D}"/>
    <cellStyle name="Normal 9 3 3 5 6" xfId="27262" xr:uid="{3A9B4E14-E139-4B6A-BE08-5A227CAD5211}"/>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6D36C384-C8A8-4133-A7E7-F400ACDE709F}"/>
    <cellStyle name="Normal 9 3 3 6 2 2 3" xfId="25590" xr:uid="{037BDA36-03C7-4223-85A9-305CE8900E50}"/>
    <cellStyle name="Normal 9 3 3 6 2 2 4" xfId="34037" xr:uid="{F719DFD3-DEAD-42C5-A8FC-2BD3850AF410}"/>
    <cellStyle name="Normal 9 3 3 6 2 3" xfId="12925" xr:uid="{6FA3DEB4-AB63-40CC-9ED5-E51BB5A04238}"/>
    <cellStyle name="Normal 9 3 3 6 2 4" xfId="21373" xr:uid="{06A1D80C-C4E1-4902-8116-707D7C142E10}"/>
    <cellStyle name="Normal 9 3 3 6 2 5" xfId="29820" xr:uid="{EB6F55BC-089B-4C22-BC3A-85796F45976F}"/>
    <cellStyle name="Normal 9 3 3 6 3" xfId="6548" xr:uid="{00000000-0005-0000-0000-00001E200000}"/>
    <cellStyle name="Normal 9 3 3 6 3 2" xfId="14998" xr:uid="{95E2F4A5-5FAD-4699-BB17-1EDA17B430BA}"/>
    <cellStyle name="Normal 9 3 3 6 3 3" xfId="23445" xr:uid="{960FC811-836C-485E-8AE3-E754C44BF803}"/>
    <cellStyle name="Normal 9 3 3 6 3 4" xfId="31892" xr:uid="{03C92468-3A3C-4B11-9371-D76907630533}"/>
    <cellStyle name="Normal 9 3 3 6 4" xfId="10780" xr:uid="{6E25878B-4CA0-4AE4-80C7-48833443E437}"/>
    <cellStyle name="Normal 9 3 3 6 5" xfId="19228" xr:uid="{3352DD74-D158-43FE-BDB2-87782E9AC5DF}"/>
    <cellStyle name="Normal 9 3 3 6 6" xfId="27675" xr:uid="{586496D0-7682-49EF-A6A8-822569CAF816}"/>
    <cellStyle name="Normal 9 3 3 7" xfId="2678" xr:uid="{00000000-0005-0000-0000-00001F200000}"/>
    <cellStyle name="Normal 9 3 3 7 2" xfId="6961" xr:uid="{00000000-0005-0000-0000-000020200000}"/>
    <cellStyle name="Normal 9 3 3 7 2 2" xfId="15411" xr:uid="{4C3374AF-6FAF-414C-B38F-AAB336BF8B78}"/>
    <cellStyle name="Normal 9 3 3 7 2 3" xfId="23858" xr:uid="{CD57E3A8-14D6-4BC7-BEFF-24B2093710D9}"/>
    <cellStyle name="Normal 9 3 3 7 2 4" xfId="32305" xr:uid="{F572D2CF-12D8-4650-9CE3-F2545E0C42A3}"/>
    <cellStyle name="Normal 9 3 3 7 3" xfId="11193" xr:uid="{D3F34082-E449-4C7B-A006-66E02B2CE33B}"/>
    <cellStyle name="Normal 9 3 3 7 4" xfId="19641" xr:uid="{9E36DA0F-15E9-49C9-BCEB-01CEA2F300A7}"/>
    <cellStyle name="Normal 9 3 3 7 5" xfId="28088" xr:uid="{E2022866-1107-4BE9-93C0-113A1F009DDF}"/>
    <cellStyle name="Normal 9 3 3 8" xfId="4896" xr:uid="{00000000-0005-0000-0000-000021200000}"/>
    <cellStyle name="Normal 9 3 3 8 2" xfId="13346" xr:uid="{17D2C60F-FF72-4E6E-9F79-DD18FDA895F9}"/>
    <cellStyle name="Normal 9 3 3 8 3" xfId="21793" xr:uid="{9FE3B1D0-64CF-4E71-B81B-02ADFD2F1D42}"/>
    <cellStyle name="Normal 9 3 3 8 4" xfId="30240" xr:uid="{93FA726F-705B-4E06-B0C1-F98A63C8CFCF}"/>
    <cellStyle name="Normal 9 3 3 9" xfId="9128" xr:uid="{A31656B3-B2FF-49B8-9CE1-380C993FA659}"/>
    <cellStyle name="Normal 9 3 4" xfId="534" xr:uid="{00000000-0005-0000-0000-000022200000}"/>
    <cellStyle name="Normal 9 3 4 10" xfId="26025" xr:uid="{F90B83FB-ECEE-4934-9D67-A76280E421BB}"/>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0B3ABDA3-41FC-4D44-9A8F-8BE90A3E0842}"/>
    <cellStyle name="Normal 9 3 4 2 2 2 3" xfId="24353" xr:uid="{837D6882-9251-4F97-A472-AC149F8D284E}"/>
    <cellStyle name="Normal 9 3 4 2 2 2 4" xfId="32800" xr:uid="{ECBFC0C5-3AE3-48F0-81AA-04A14BCA9F4F}"/>
    <cellStyle name="Normal 9 3 4 2 2 3" xfId="11688" xr:uid="{08F4A336-269E-4093-9A86-1F09E60DA3A4}"/>
    <cellStyle name="Normal 9 3 4 2 2 4" xfId="20136" xr:uid="{616040F9-1E91-439D-94A0-F594FF28492F}"/>
    <cellStyle name="Normal 9 3 4 2 2 5" xfId="28583" xr:uid="{865C56F4-3120-4A39-ACB0-25C1093EB517}"/>
    <cellStyle name="Normal 9 3 4 2 3" xfId="5311" xr:uid="{00000000-0005-0000-0000-000026200000}"/>
    <cellStyle name="Normal 9 3 4 2 3 2" xfId="13761" xr:uid="{FD869E17-111B-44E3-BB0C-3CF0C37FD737}"/>
    <cellStyle name="Normal 9 3 4 2 3 3" xfId="22208" xr:uid="{D3DD6D2C-4A3A-4A0C-8E0C-F6766B031724}"/>
    <cellStyle name="Normal 9 3 4 2 3 4" xfId="30655" xr:uid="{2E1B45B1-7FA0-45DF-B90B-04BF1344A7C6}"/>
    <cellStyle name="Normal 9 3 4 2 4" xfId="9543" xr:uid="{DEB5E59C-4769-48EF-8ED9-4B6B674C574E}"/>
    <cellStyle name="Normal 9 3 4 2 5" xfId="17991" xr:uid="{618D7519-35CF-4A97-8A6F-5F531D644286}"/>
    <cellStyle name="Normal 9 3 4 2 6" xfId="26438" xr:uid="{F0DDF573-AC37-4817-825A-DDE1912AA23E}"/>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38009744-5AE4-44FA-9AA1-4CE36683BFB9}"/>
    <cellStyle name="Normal 9 3 4 3 2 2 3" xfId="24766" xr:uid="{4CDE40C4-646E-4577-B849-E67EC98AF56E}"/>
    <cellStyle name="Normal 9 3 4 3 2 2 4" xfId="33213" xr:uid="{5477FE5B-84A2-4CA8-9BE7-C27B089407FC}"/>
    <cellStyle name="Normal 9 3 4 3 2 3" xfId="12101" xr:uid="{AB16802D-933B-4BC8-B7FE-E2C9EEBC6F33}"/>
    <cellStyle name="Normal 9 3 4 3 2 4" xfId="20549" xr:uid="{8C51A4D6-78FF-4DD1-B740-35CD64EEF818}"/>
    <cellStyle name="Normal 9 3 4 3 2 5" xfId="28996" xr:uid="{8B8E348E-383C-4272-BC0B-68AE4BA369D5}"/>
    <cellStyle name="Normal 9 3 4 3 3" xfId="5724" xr:uid="{00000000-0005-0000-0000-00002A200000}"/>
    <cellStyle name="Normal 9 3 4 3 3 2" xfId="14174" xr:uid="{BC2A784C-7A57-44D8-A40B-3FAAB6D6C0E8}"/>
    <cellStyle name="Normal 9 3 4 3 3 3" xfId="22621" xr:uid="{55FEA121-8130-40B8-B8CC-18274A060D83}"/>
    <cellStyle name="Normal 9 3 4 3 3 4" xfId="31068" xr:uid="{01EEDE93-28AB-4201-A098-15D5E2BB5E0E}"/>
    <cellStyle name="Normal 9 3 4 3 4" xfId="9956" xr:uid="{E792C90D-7C27-4D67-A5E9-D10002953A7C}"/>
    <cellStyle name="Normal 9 3 4 3 5" xfId="18404" xr:uid="{889883F8-4EF1-44E6-B6EB-85614384F54F}"/>
    <cellStyle name="Normal 9 3 4 3 6" xfId="26851" xr:uid="{5C19DBAB-867F-44DC-9073-7EF2AB1443C9}"/>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BFE29394-F3B6-433E-BA0D-F54D66DF63EB}"/>
    <cellStyle name="Normal 9 3 4 4 2 2 3" xfId="25179" xr:uid="{618FC9E1-60F3-4330-9173-8140722331B1}"/>
    <cellStyle name="Normal 9 3 4 4 2 2 4" xfId="33626" xr:uid="{FBD231F4-C831-4C32-BFFC-9BE9986A09E7}"/>
    <cellStyle name="Normal 9 3 4 4 2 3" xfId="12514" xr:uid="{1FF3758A-CC49-43BB-96DF-3F823DFA94D8}"/>
    <cellStyle name="Normal 9 3 4 4 2 4" xfId="20962" xr:uid="{D11F1DC4-8C04-46D2-A2F4-AED948081A72}"/>
    <cellStyle name="Normal 9 3 4 4 2 5" xfId="29409" xr:uid="{72078680-5E82-4382-87DF-C4F8FACF1CD5}"/>
    <cellStyle name="Normal 9 3 4 4 3" xfId="6137" xr:uid="{00000000-0005-0000-0000-00002E200000}"/>
    <cellStyle name="Normal 9 3 4 4 3 2" xfId="14587" xr:uid="{ADEC8F77-CB94-4078-AC6C-B89CDDE73512}"/>
    <cellStyle name="Normal 9 3 4 4 3 3" xfId="23034" xr:uid="{00369B50-B81C-4B33-B77F-D73B091C1244}"/>
    <cellStyle name="Normal 9 3 4 4 3 4" xfId="31481" xr:uid="{816AA0EA-2390-4D28-98EE-340A037E4E48}"/>
    <cellStyle name="Normal 9 3 4 4 4" xfId="10369" xr:uid="{D7B5A0A2-C55B-43EA-B7D4-2F57FD69257D}"/>
    <cellStyle name="Normal 9 3 4 4 5" xfId="18817" xr:uid="{F63BED74-A6E6-43FB-9E3E-8E6C03323741}"/>
    <cellStyle name="Normal 9 3 4 4 6" xfId="27264" xr:uid="{7EC88405-5458-4BC2-9084-573A422E2D6D}"/>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437DB986-D209-44A1-BB56-3607DB223F1D}"/>
    <cellStyle name="Normal 9 3 4 5 2 2 3" xfId="25592" xr:uid="{485E0F3C-AE86-48D2-AA73-A8B26C1D136E}"/>
    <cellStyle name="Normal 9 3 4 5 2 2 4" xfId="34039" xr:uid="{00102BA8-339C-4A50-A423-465B793335B1}"/>
    <cellStyle name="Normal 9 3 4 5 2 3" xfId="12927" xr:uid="{328BF6DD-468A-4072-83BF-30578527831D}"/>
    <cellStyle name="Normal 9 3 4 5 2 4" xfId="21375" xr:uid="{52467656-ABC6-40C8-9EA5-9F974559B3BA}"/>
    <cellStyle name="Normal 9 3 4 5 2 5" xfId="29822" xr:uid="{B599F357-D84A-4863-AAA1-299BC78B5B05}"/>
    <cellStyle name="Normal 9 3 4 5 3" xfId="6550" xr:uid="{00000000-0005-0000-0000-000032200000}"/>
    <cellStyle name="Normal 9 3 4 5 3 2" xfId="15000" xr:uid="{332231F0-09F8-48F4-B621-AC0AD45AE2F8}"/>
    <cellStyle name="Normal 9 3 4 5 3 3" xfId="23447" xr:uid="{7A90E35D-653B-4E7A-BC27-7F5E2ACF29A9}"/>
    <cellStyle name="Normal 9 3 4 5 3 4" xfId="31894" xr:uid="{1CB81D38-41F5-4E01-B97F-B3D7C460D67E}"/>
    <cellStyle name="Normal 9 3 4 5 4" xfId="10782" xr:uid="{7FF1A297-6BB2-4007-BFC8-23A2F2731879}"/>
    <cellStyle name="Normal 9 3 4 5 5" xfId="19230" xr:uid="{7D2AD53D-4B88-424D-AED2-DDACA6736D47}"/>
    <cellStyle name="Normal 9 3 4 5 6" xfId="27677" xr:uid="{DB09528D-61A7-4618-8EF3-3F46F016770F}"/>
    <cellStyle name="Normal 9 3 4 6" xfId="2680" xr:uid="{00000000-0005-0000-0000-000033200000}"/>
    <cellStyle name="Normal 9 3 4 6 2" xfId="6963" xr:uid="{00000000-0005-0000-0000-000034200000}"/>
    <cellStyle name="Normal 9 3 4 6 2 2" xfId="15413" xr:uid="{1621926E-9C16-40DF-BA05-78D9CF7E76F4}"/>
    <cellStyle name="Normal 9 3 4 6 2 3" xfId="23860" xr:uid="{34C6B1EA-A52E-4B7E-9B18-DA69F55C5BB3}"/>
    <cellStyle name="Normal 9 3 4 6 2 4" xfId="32307" xr:uid="{77FD2A71-7849-453B-AB39-CA0EBC7E5F3F}"/>
    <cellStyle name="Normal 9 3 4 6 3" xfId="11195" xr:uid="{345A3FC9-903C-4398-8642-15D05BE29269}"/>
    <cellStyle name="Normal 9 3 4 6 4" xfId="19643" xr:uid="{BBD607D0-50CD-4370-86CA-FF38275E555F}"/>
    <cellStyle name="Normal 9 3 4 6 5" xfId="28090" xr:uid="{76E3EAE2-63B8-4851-A247-2CB0B4A76E6D}"/>
    <cellStyle name="Normal 9 3 4 7" xfId="4898" xr:uid="{00000000-0005-0000-0000-000035200000}"/>
    <cellStyle name="Normal 9 3 4 7 2" xfId="13348" xr:uid="{363766F7-A03B-4598-927C-FFC34BA05CA8}"/>
    <cellStyle name="Normal 9 3 4 7 3" xfId="21795" xr:uid="{65EE3F9A-7E89-4C25-B34E-C0B9CFFDAA12}"/>
    <cellStyle name="Normal 9 3 4 7 4" xfId="30242" xr:uid="{09DA9277-A150-47CE-BA9C-73BAA7F7B0F3}"/>
    <cellStyle name="Normal 9 3 4 8" xfId="9130" xr:uid="{D99E811F-3852-455C-9181-B97E685129DA}"/>
    <cellStyle name="Normal 9 3 4 9" xfId="17578" xr:uid="{E6731887-CCEF-4132-BC8B-86A1AF3D775A}"/>
    <cellStyle name="Normal 9 3 5" xfId="994" xr:uid="{00000000-0005-0000-0000-000036200000}"/>
    <cellStyle name="Normal 9 3 5 2" xfId="3227" xr:uid="{00000000-0005-0000-0000-000037200000}"/>
    <cellStyle name="Normal 9 3 5 2 2" xfId="7449" xr:uid="{00000000-0005-0000-0000-000038200000}"/>
    <cellStyle name="Normal 9 3 5 2 2 2" xfId="15899" xr:uid="{EDBF0F75-6A0B-4E50-9390-8135BFCCFA11}"/>
    <cellStyle name="Normal 9 3 5 2 2 3" xfId="24346" xr:uid="{9A99CAB7-7C9A-4368-B2F0-6B7B69AAE965}"/>
    <cellStyle name="Normal 9 3 5 2 2 4" xfId="32793" xr:uid="{114E3F05-96C9-4FB0-A50B-8B0A0726F9D5}"/>
    <cellStyle name="Normal 9 3 5 2 3" xfId="11681" xr:uid="{07FBE586-2754-48A1-97BC-AC592B11F262}"/>
    <cellStyle name="Normal 9 3 5 2 4" xfId="20129" xr:uid="{320B1FC6-1EDB-4BF8-BE07-9A9E3B1867BB}"/>
    <cellStyle name="Normal 9 3 5 2 5" xfId="28576" xr:uid="{823FB450-531D-4B59-96AC-2218AFDED284}"/>
    <cellStyle name="Normal 9 3 5 3" xfId="5304" xr:uid="{00000000-0005-0000-0000-000039200000}"/>
    <cellStyle name="Normal 9 3 5 3 2" xfId="13754" xr:uid="{0522B045-E478-499C-8C45-AEB741603781}"/>
    <cellStyle name="Normal 9 3 5 3 3" xfId="22201" xr:uid="{0C8051E9-B4A7-4BA0-B208-BA3F7FE285CA}"/>
    <cellStyle name="Normal 9 3 5 3 4" xfId="30648" xr:uid="{88AC65D0-8CA2-4F35-BE78-FB2D0596E145}"/>
    <cellStyle name="Normal 9 3 5 4" xfId="9536" xr:uid="{6FE60867-0E16-4363-8300-C082F358B286}"/>
    <cellStyle name="Normal 9 3 5 5" xfId="17984" xr:uid="{6E6E8AD0-6B28-4F0D-841C-D44A55DE6D43}"/>
    <cellStyle name="Normal 9 3 5 6" xfId="26431" xr:uid="{BA93655D-B2E2-46F2-A269-1030F67DC84B}"/>
    <cellStyle name="Normal 9 3 6" xfId="1410" xr:uid="{00000000-0005-0000-0000-00003A200000}"/>
    <cellStyle name="Normal 9 3 6 2" xfId="3640" xr:uid="{00000000-0005-0000-0000-00003B200000}"/>
    <cellStyle name="Normal 9 3 6 2 2" xfId="7862" xr:uid="{00000000-0005-0000-0000-00003C200000}"/>
    <cellStyle name="Normal 9 3 6 2 2 2" xfId="16312" xr:uid="{FF8B6EB0-96A7-4A45-B1AE-5E1368C7214B}"/>
    <cellStyle name="Normal 9 3 6 2 2 3" xfId="24759" xr:uid="{45570631-A3B1-4C21-94F7-D2EE4CDDD5F9}"/>
    <cellStyle name="Normal 9 3 6 2 2 4" xfId="33206" xr:uid="{A0B3F5C4-55E5-4960-BD3A-27385F99B4A6}"/>
    <cellStyle name="Normal 9 3 6 2 3" xfId="12094" xr:uid="{52F521E7-4D20-4395-8375-936BDC257BBD}"/>
    <cellStyle name="Normal 9 3 6 2 4" xfId="20542" xr:uid="{828C2A13-1AA0-4172-9F96-DE5DF45E3646}"/>
    <cellStyle name="Normal 9 3 6 2 5" xfId="28989" xr:uid="{5D5AC412-8C6A-425B-B257-9EB738FD194A}"/>
    <cellStyle name="Normal 9 3 6 3" xfId="5717" xr:uid="{00000000-0005-0000-0000-00003D200000}"/>
    <cellStyle name="Normal 9 3 6 3 2" xfId="14167" xr:uid="{FED4C9FC-D192-4374-B9EF-D063734F20AC}"/>
    <cellStyle name="Normal 9 3 6 3 3" xfId="22614" xr:uid="{12772513-6269-43D5-879C-623115CE2476}"/>
    <cellStyle name="Normal 9 3 6 3 4" xfId="31061" xr:uid="{BC137A2B-0298-4E66-B242-74E1FE6800C6}"/>
    <cellStyle name="Normal 9 3 6 4" xfId="9949" xr:uid="{E5DA8AF3-8AE1-429B-B09F-972E987459FA}"/>
    <cellStyle name="Normal 9 3 6 5" xfId="18397" xr:uid="{1EA2A734-1DFD-4E15-8725-A75C899938F5}"/>
    <cellStyle name="Normal 9 3 6 6" xfId="26844" xr:uid="{21315549-0956-465A-94A0-34C56FD195C1}"/>
    <cellStyle name="Normal 9 3 7" xfId="1823" xr:uid="{00000000-0005-0000-0000-00003E200000}"/>
    <cellStyle name="Normal 9 3 7 2" xfId="4053" xr:uid="{00000000-0005-0000-0000-00003F200000}"/>
    <cellStyle name="Normal 9 3 7 2 2" xfId="8275" xr:uid="{00000000-0005-0000-0000-000040200000}"/>
    <cellStyle name="Normal 9 3 7 2 2 2" xfId="16725" xr:uid="{32678695-FAD1-4BAC-9A18-2F2855A2A9D6}"/>
    <cellStyle name="Normal 9 3 7 2 2 3" xfId="25172" xr:uid="{698340E8-8F5B-44FF-A27B-CB6B37C0437B}"/>
    <cellStyle name="Normal 9 3 7 2 2 4" xfId="33619" xr:uid="{39BEC2AF-569A-45A2-AAAF-B74E9FD4A99F}"/>
    <cellStyle name="Normal 9 3 7 2 3" xfId="12507" xr:uid="{C6EE5935-58E1-481F-B176-79D699A07678}"/>
    <cellStyle name="Normal 9 3 7 2 4" xfId="20955" xr:uid="{5966FD02-0794-441E-B734-2782BC462571}"/>
    <cellStyle name="Normal 9 3 7 2 5" xfId="29402" xr:uid="{F4DCD48E-E7FB-47FF-A2F7-69128EBC02E0}"/>
    <cellStyle name="Normal 9 3 7 3" xfId="6130" xr:uid="{00000000-0005-0000-0000-000041200000}"/>
    <cellStyle name="Normal 9 3 7 3 2" xfId="14580" xr:uid="{A7A63085-B0A7-49F1-BD0D-3A4AF24B7B47}"/>
    <cellStyle name="Normal 9 3 7 3 3" xfId="23027" xr:uid="{4F217859-BC7F-42FA-A41A-87FA08477E80}"/>
    <cellStyle name="Normal 9 3 7 3 4" xfId="31474" xr:uid="{1A26AF35-5419-4975-8BFC-A0289B2631A5}"/>
    <cellStyle name="Normal 9 3 7 4" xfId="10362" xr:uid="{E69FD5A6-C72B-40D9-B02D-787280DF3598}"/>
    <cellStyle name="Normal 9 3 7 5" xfId="18810" xr:uid="{BBE93A65-A304-49F3-9E15-8EEF158A918F}"/>
    <cellStyle name="Normal 9 3 7 6" xfId="27257" xr:uid="{EFFC30E0-11A4-47D1-870B-052DCCE26917}"/>
    <cellStyle name="Normal 9 3 8" xfId="2237" xr:uid="{00000000-0005-0000-0000-000042200000}"/>
    <cellStyle name="Normal 9 3 8 2" xfId="4466" xr:uid="{00000000-0005-0000-0000-000043200000}"/>
    <cellStyle name="Normal 9 3 8 2 2" xfId="8688" xr:uid="{00000000-0005-0000-0000-000044200000}"/>
    <cellStyle name="Normal 9 3 8 2 2 2" xfId="17138" xr:uid="{32297FB2-07F3-4683-8215-7E38720012BB}"/>
    <cellStyle name="Normal 9 3 8 2 2 3" xfId="25585" xr:uid="{CC7AA4CA-04C3-4B87-87D4-0FAABBC29BD6}"/>
    <cellStyle name="Normal 9 3 8 2 2 4" xfId="34032" xr:uid="{31B17EA1-A474-4D86-A92A-E2C91915460C}"/>
    <cellStyle name="Normal 9 3 8 2 3" xfId="12920" xr:uid="{BD5FFF51-57D4-4188-A5B9-3AF21058669C}"/>
    <cellStyle name="Normal 9 3 8 2 4" xfId="21368" xr:uid="{6A0AE9E4-068C-4C6B-A510-63F67FD7959C}"/>
    <cellStyle name="Normal 9 3 8 2 5" xfId="29815" xr:uid="{2FECD2A0-E311-46AD-9432-646781FD7E34}"/>
    <cellStyle name="Normal 9 3 8 3" xfId="6543" xr:uid="{00000000-0005-0000-0000-000045200000}"/>
    <cellStyle name="Normal 9 3 8 3 2" xfId="14993" xr:uid="{A3592B08-33AB-4263-A623-9EB68F535ECE}"/>
    <cellStyle name="Normal 9 3 8 3 3" xfId="23440" xr:uid="{7A4E1906-28DA-4B8B-860E-450DEFE20A23}"/>
    <cellStyle name="Normal 9 3 8 3 4" xfId="31887" xr:uid="{2FDA4989-4CBE-4B27-9736-9D7F05C156A6}"/>
    <cellStyle name="Normal 9 3 8 4" xfId="10775" xr:uid="{14AE1D3F-94EE-4DB0-A28F-B3263FBF8B4C}"/>
    <cellStyle name="Normal 9 3 8 5" xfId="19223" xr:uid="{6BE72700-D33B-4768-A95F-0AA38F98A00E}"/>
    <cellStyle name="Normal 9 3 8 6" xfId="27670" xr:uid="{BBC0E6E0-D0B1-4851-9021-20B888FA04FD}"/>
    <cellStyle name="Normal 9 3 9" xfId="2673" xr:uid="{00000000-0005-0000-0000-000046200000}"/>
    <cellStyle name="Normal 9 3 9 2" xfId="6956" xr:uid="{00000000-0005-0000-0000-000047200000}"/>
    <cellStyle name="Normal 9 3 9 2 2" xfId="15406" xr:uid="{71032575-C834-4A59-B58E-2048816E4F99}"/>
    <cellStyle name="Normal 9 3 9 2 3" xfId="23853" xr:uid="{28C6A081-F476-4441-9E6A-968C823B59A3}"/>
    <cellStyle name="Normal 9 3 9 2 4" xfId="32300" xr:uid="{2B6B4393-C5D1-446E-8446-763C1158A0FB}"/>
    <cellStyle name="Normal 9 3 9 3" xfId="11188" xr:uid="{B8418AB2-2A14-4566-ACFF-F4AACC8611D5}"/>
    <cellStyle name="Normal 9 3 9 4" xfId="19636" xr:uid="{A1D6A083-8046-48C0-B965-C13EBDDDC1CD}"/>
    <cellStyle name="Normal 9 3 9 5" xfId="28083" xr:uid="{510104A6-0289-4EE1-A0C3-BD6804702045}"/>
    <cellStyle name="Normal 9 4" xfId="535" xr:uid="{00000000-0005-0000-0000-000048200000}"/>
    <cellStyle name="Normal 9 4 2" xfId="1002" xr:uid="{00000000-0005-0000-0000-000049200000}"/>
    <cellStyle name="Normal 9 5" xfId="536" xr:uid="{00000000-0005-0000-0000-00004A200000}"/>
    <cellStyle name="Normal 9 5 10" xfId="17579" xr:uid="{4A3137C9-0BEE-4CDD-8490-940321C28198}"/>
    <cellStyle name="Normal 9 5 11" xfId="26026" xr:uid="{0227C1FE-F425-4D49-A3F7-E45BB6ECA3A2}"/>
    <cellStyle name="Normal 9 5 2" xfId="537" xr:uid="{00000000-0005-0000-0000-00004B200000}"/>
    <cellStyle name="Normal 9 5 2 10" xfId="26027" xr:uid="{51B7424C-F43C-4A20-B743-41CAA422F49B}"/>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79FACCD8-BA97-46C7-9A5E-E4119F1DE5D8}"/>
    <cellStyle name="Normal 9 5 2 2 2 2 3" xfId="24355" xr:uid="{0688AF5A-727C-4510-8BB5-E164A773B3FC}"/>
    <cellStyle name="Normal 9 5 2 2 2 2 4" xfId="32802" xr:uid="{B57D857E-5285-48DD-BB45-F41ADC269C07}"/>
    <cellStyle name="Normal 9 5 2 2 2 3" xfId="11690" xr:uid="{77556855-27D6-4574-A3B6-FE1571C7E6C8}"/>
    <cellStyle name="Normal 9 5 2 2 2 4" xfId="20138" xr:uid="{546C1D91-C088-4FE9-9B06-018720C47BDD}"/>
    <cellStyle name="Normal 9 5 2 2 2 5" xfId="28585" xr:uid="{5EFDA42D-A768-4F04-A015-30FFA7E4C44E}"/>
    <cellStyle name="Normal 9 5 2 2 3" xfId="5313" xr:uid="{00000000-0005-0000-0000-00004F200000}"/>
    <cellStyle name="Normal 9 5 2 2 3 2" xfId="13763" xr:uid="{3EA8FF42-8553-4907-876F-854F7E4BB897}"/>
    <cellStyle name="Normal 9 5 2 2 3 3" xfId="22210" xr:uid="{CC6225D1-C776-450D-8755-BEE18470A4B6}"/>
    <cellStyle name="Normal 9 5 2 2 3 4" xfId="30657" xr:uid="{8D3F6885-0D47-40DD-B517-D64D85443C5F}"/>
    <cellStyle name="Normal 9 5 2 2 4" xfId="9545" xr:uid="{C495263A-2FCE-48E9-A31A-FFA4AF3B4BB2}"/>
    <cellStyle name="Normal 9 5 2 2 5" xfId="17993" xr:uid="{C046BB5E-70FD-4421-98F5-C48C82D2882E}"/>
    <cellStyle name="Normal 9 5 2 2 6" xfId="26440" xr:uid="{55E4994A-FACA-491A-A256-B6908C541F87}"/>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A9FDF44B-AD81-49C0-971E-623D6CECD666}"/>
    <cellStyle name="Normal 9 5 2 3 2 2 3" xfId="24768" xr:uid="{E848D1BF-FCC7-4A27-85D2-49894E464134}"/>
    <cellStyle name="Normal 9 5 2 3 2 2 4" xfId="33215" xr:uid="{AA366D95-62F0-4EE3-BAC2-6EAAD75888EA}"/>
    <cellStyle name="Normal 9 5 2 3 2 3" xfId="12103" xr:uid="{949A965C-AE87-4E34-8B25-42EC55B680B8}"/>
    <cellStyle name="Normal 9 5 2 3 2 4" xfId="20551" xr:uid="{6F828F4B-A2B0-4DA6-828C-06BC75E9914C}"/>
    <cellStyle name="Normal 9 5 2 3 2 5" xfId="28998" xr:uid="{4174E27B-2E8E-439E-A164-0C8D7B6FB643}"/>
    <cellStyle name="Normal 9 5 2 3 3" xfId="5726" xr:uid="{00000000-0005-0000-0000-000053200000}"/>
    <cellStyle name="Normal 9 5 2 3 3 2" xfId="14176" xr:uid="{E22F2B75-FB4D-4D44-886C-6CE47C995A44}"/>
    <cellStyle name="Normal 9 5 2 3 3 3" xfId="22623" xr:uid="{789789EA-4634-46DC-85E3-1577E8650197}"/>
    <cellStyle name="Normal 9 5 2 3 3 4" xfId="31070" xr:uid="{C9BEE204-20BB-42A3-912D-B77AD0141C42}"/>
    <cellStyle name="Normal 9 5 2 3 4" xfId="9958" xr:uid="{8F5CF50E-F804-46EE-850D-381623F7CE8D}"/>
    <cellStyle name="Normal 9 5 2 3 5" xfId="18406" xr:uid="{08A8508F-B81F-42C1-A999-D18D2F8567EA}"/>
    <cellStyle name="Normal 9 5 2 3 6" xfId="26853" xr:uid="{A849CB41-78B1-42F7-9B26-716BFD1EC6D9}"/>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654C5F68-FD28-43BF-8BE9-DD1788AB9AA0}"/>
    <cellStyle name="Normal 9 5 2 4 2 2 3" xfId="25181" xr:uid="{165143D3-1765-40BA-AB91-1E243044A52F}"/>
    <cellStyle name="Normal 9 5 2 4 2 2 4" xfId="33628" xr:uid="{A654F103-F780-4E6F-BA8C-27F24B28D9B2}"/>
    <cellStyle name="Normal 9 5 2 4 2 3" xfId="12516" xr:uid="{2A81775A-C49A-4DD1-8C7A-1133B59AFAE9}"/>
    <cellStyle name="Normal 9 5 2 4 2 4" xfId="20964" xr:uid="{522FE4A0-0C7F-437F-9F3D-96A756292B93}"/>
    <cellStyle name="Normal 9 5 2 4 2 5" xfId="29411" xr:uid="{5197D78E-D40D-451C-8E9B-884496CFD94A}"/>
    <cellStyle name="Normal 9 5 2 4 3" xfId="6139" xr:uid="{00000000-0005-0000-0000-000057200000}"/>
    <cellStyle name="Normal 9 5 2 4 3 2" xfId="14589" xr:uid="{78086BC8-B237-4ED7-8B00-2535CC29D79D}"/>
    <cellStyle name="Normal 9 5 2 4 3 3" xfId="23036" xr:uid="{524C1872-E0CE-40C4-A5DE-E0CD0DE38DB0}"/>
    <cellStyle name="Normal 9 5 2 4 3 4" xfId="31483" xr:uid="{545C68EB-A0F6-4C0A-BF9D-996560A0BF54}"/>
    <cellStyle name="Normal 9 5 2 4 4" xfId="10371" xr:uid="{75A26AF7-C0FF-4ABD-8CAE-89BBA517D842}"/>
    <cellStyle name="Normal 9 5 2 4 5" xfId="18819" xr:uid="{D592B7CE-28A7-494B-8CFB-AD1715927E65}"/>
    <cellStyle name="Normal 9 5 2 4 6" xfId="27266" xr:uid="{90E119A3-A12C-4AE6-B7CF-BFD7A401A6F4}"/>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EA3E29EC-CE42-4245-8A3B-295350DE22B0}"/>
    <cellStyle name="Normal 9 5 2 5 2 2 3" xfId="25594" xr:uid="{D8D95333-DB8E-4577-AAFE-EF05C0F98C9D}"/>
    <cellStyle name="Normal 9 5 2 5 2 2 4" xfId="34041" xr:uid="{6AB6D6D9-2AF4-4880-B183-6C1D719CFA50}"/>
    <cellStyle name="Normal 9 5 2 5 2 3" xfId="12929" xr:uid="{0477F2B7-A0E0-408F-9060-596526DC1068}"/>
    <cellStyle name="Normal 9 5 2 5 2 4" xfId="21377" xr:uid="{6FC11B54-6256-4798-972B-F6FC19F6DC82}"/>
    <cellStyle name="Normal 9 5 2 5 2 5" xfId="29824" xr:uid="{2F2051DC-0F8C-4728-9C37-E5F964F74DB9}"/>
    <cellStyle name="Normal 9 5 2 5 3" xfId="6552" xr:uid="{00000000-0005-0000-0000-00005B200000}"/>
    <cellStyle name="Normal 9 5 2 5 3 2" xfId="15002" xr:uid="{ACA3FCCC-35AB-4C89-8A8E-CC75DDC7BBBB}"/>
    <cellStyle name="Normal 9 5 2 5 3 3" xfId="23449" xr:uid="{AB087D0A-D3B3-42F4-9CEA-93D885A805FF}"/>
    <cellStyle name="Normal 9 5 2 5 3 4" xfId="31896" xr:uid="{72A6601D-DF21-4082-9E6C-0D118ED5E1B4}"/>
    <cellStyle name="Normal 9 5 2 5 4" xfId="10784" xr:uid="{A75C6FD8-CC79-40AF-98C5-F4143D762361}"/>
    <cellStyle name="Normal 9 5 2 5 5" xfId="19232" xr:uid="{C9D81C64-42E7-4532-838B-1AA499F2A5E1}"/>
    <cellStyle name="Normal 9 5 2 5 6" xfId="27679" xr:uid="{7211DC0C-2B43-4F93-A1E4-FAEFF59E2127}"/>
    <cellStyle name="Normal 9 5 2 6" xfId="2682" xr:uid="{00000000-0005-0000-0000-00005C200000}"/>
    <cellStyle name="Normal 9 5 2 6 2" xfId="6965" xr:uid="{00000000-0005-0000-0000-00005D200000}"/>
    <cellStyle name="Normal 9 5 2 6 2 2" xfId="15415" xr:uid="{6B852087-CE05-477F-9926-C062262B4388}"/>
    <cellStyle name="Normal 9 5 2 6 2 3" xfId="23862" xr:uid="{7CA87FDD-FB5D-4D21-A986-69D635C94847}"/>
    <cellStyle name="Normal 9 5 2 6 2 4" xfId="32309" xr:uid="{955194C1-C58F-410E-8235-29891049639B}"/>
    <cellStyle name="Normal 9 5 2 6 3" xfId="11197" xr:uid="{B11EB09C-A1AA-4523-8969-7BFBDF501C29}"/>
    <cellStyle name="Normal 9 5 2 6 4" xfId="19645" xr:uid="{66517856-8394-4731-8D7E-CA5F138FAC50}"/>
    <cellStyle name="Normal 9 5 2 6 5" xfId="28092" xr:uid="{2E437F0F-27C2-437F-A7B4-0237D19F2176}"/>
    <cellStyle name="Normal 9 5 2 7" xfId="4900" xr:uid="{00000000-0005-0000-0000-00005E200000}"/>
    <cellStyle name="Normal 9 5 2 7 2" xfId="13350" xr:uid="{305A62BA-55DE-451F-ACEA-7C3555160C19}"/>
    <cellStyle name="Normal 9 5 2 7 3" xfId="21797" xr:uid="{6C549A08-7727-4423-93C9-1D6F375E9911}"/>
    <cellStyle name="Normal 9 5 2 7 4" xfId="30244" xr:uid="{B87479A4-BCD4-4544-9C0A-D8B2D2632FF3}"/>
    <cellStyle name="Normal 9 5 2 8" xfId="9132" xr:uid="{00B531DD-4115-43AE-9139-7F25404EA00D}"/>
    <cellStyle name="Normal 9 5 2 9" xfId="17580" xr:uid="{4B50C254-6DD7-44D8-8755-1366D889B08F}"/>
    <cellStyle name="Normal 9 5 3" xfId="1003" xr:uid="{00000000-0005-0000-0000-00005F200000}"/>
    <cellStyle name="Normal 9 5 3 2" xfId="3235" xr:uid="{00000000-0005-0000-0000-000060200000}"/>
    <cellStyle name="Normal 9 5 3 2 2" xfId="7457" xr:uid="{00000000-0005-0000-0000-000061200000}"/>
    <cellStyle name="Normal 9 5 3 2 2 2" xfId="15907" xr:uid="{D581B40C-4A88-46D0-A646-DAAE4DDCB6D3}"/>
    <cellStyle name="Normal 9 5 3 2 2 3" xfId="24354" xr:uid="{00C63F86-B564-4032-A577-D7DB3957863B}"/>
    <cellStyle name="Normal 9 5 3 2 2 4" xfId="32801" xr:uid="{E57E321E-E585-4D18-AF3F-5DD9F29F58EA}"/>
    <cellStyle name="Normal 9 5 3 2 3" xfId="11689" xr:uid="{A0EC7880-0B81-42E7-A0E0-D702725EB831}"/>
    <cellStyle name="Normal 9 5 3 2 4" xfId="20137" xr:uid="{352D624E-88F2-466D-8A23-4B2E93A6D5B4}"/>
    <cellStyle name="Normal 9 5 3 2 5" xfId="28584" xr:uid="{F994DFC8-53C4-45EA-AD59-AEBFE4FFB42A}"/>
    <cellStyle name="Normal 9 5 3 3" xfId="5312" xr:uid="{00000000-0005-0000-0000-000062200000}"/>
    <cellStyle name="Normal 9 5 3 3 2" xfId="13762" xr:uid="{E2FABBE0-B6D6-4A20-8915-0C13B87228DE}"/>
    <cellStyle name="Normal 9 5 3 3 3" xfId="22209" xr:uid="{992B02DA-DD98-4EE4-8EF6-91347C1B51EB}"/>
    <cellStyle name="Normal 9 5 3 3 4" xfId="30656" xr:uid="{BA6017EE-A469-4C1D-924D-ABE3E4CB110E}"/>
    <cellStyle name="Normal 9 5 3 4" xfId="9544" xr:uid="{9370CA98-4A87-4C54-9C49-08138F8E4D44}"/>
    <cellStyle name="Normal 9 5 3 5" xfId="17992" xr:uid="{79AFCD0D-5D90-4DA1-AB06-810E7896E372}"/>
    <cellStyle name="Normal 9 5 3 6" xfId="26439" xr:uid="{8D6F3692-A68E-4F7F-99E4-4C76A764BBAC}"/>
    <cellStyle name="Normal 9 5 4" xfId="1418" xr:uid="{00000000-0005-0000-0000-000063200000}"/>
    <cellStyle name="Normal 9 5 4 2" xfId="3648" xr:uid="{00000000-0005-0000-0000-000064200000}"/>
    <cellStyle name="Normal 9 5 4 2 2" xfId="7870" xr:uid="{00000000-0005-0000-0000-000065200000}"/>
    <cellStyle name="Normal 9 5 4 2 2 2" xfId="16320" xr:uid="{B3A5F5B0-B99A-498F-AB4E-C2F928A3C93C}"/>
    <cellStyle name="Normal 9 5 4 2 2 3" xfId="24767" xr:uid="{B3E0E37E-395E-4BE2-9442-798C6DB99275}"/>
    <cellStyle name="Normal 9 5 4 2 2 4" xfId="33214" xr:uid="{4FB60EAB-72D6-40E0-A551-8AD35D074EF7}"/>
    <cellStyle name="Normal 9 5 4 2 3" xfId="12102" xr:uid="{B14C5D37-8719-412C-A6C4-4D88C44852B0}"/>
    <cellStyle name="Normal 9 5 4 2 4" xfId="20550" xr:uid="{D4D3DF9A-C8E1-4A2C-9DCF-5C4A8D8ED7DC}"/>
    <cellStyle name="Normal 9 5 4 2 5" xfId="28997" xr:uid="{96C2F81E-4B17-4370-956F-CBDDAE6CD98E}"/>
    <cellStyle name="Normal 9 5 4 3" xfId="5725" xr:uid="{00000000-0005-0000-0000-000066200000}"/>
    <cellStyle name="Normal 9 5 4 3 2" xfId="14175" xr:uid="{823543C4-0012-4F18-ADCB-83896BA8EA30}"/>
    <cellStyle name="Normal 9 5 4 3 3" xfId="22622" xr:uid="{0D424859-54B4-4278-9C56-D69590EC8226}"/>
    <cellStyle name="Normal 9 5 4 3 4" xfId="31069" xr:uid="{76E2C5DF-B313-43B4-9109-9640E115048D}"/>
    <cellStyle name="Normal 9 5 4 4" xfId="9957" xr:uid="{C649B4C9-6EB3-495B-B284-447EC2F8EAF4}"/>
    <cellStyle name="Normal 9 5 4 5" xfId="18405" xr:uid="{7E8B5697-EEF9-49D1-9D41-4A9178AE4193}"/>
    <cellStyle name="Normal 9 5 4 6" xfId="26852" xr:uid="{2AB3FF4D-4F97-44A9-A72D-94CC8F2A3B25}"/>
    <cellStyle name="Normal 9 5 5" xfId="1831" xr:uid="{00000000-0005-0000-0000-000067200000}"/>
    <cellStyle name="Normal 9 5 5 2" xfId="4061" xr:uid="{00000000-0005-0000-0000-000068200000}"/>
    <cellStyle name="Normal 9 5 5 2 2" xfId="8283" xr:uid="{00000000-0005-0000-0000-000069200000}"/>
    <cellStyle name="Normal 9 5 5 2 2 2" xfId="16733" xr:uid="{3D7537D2-0715-43D5-928F-D37A642F56BF}"/>
    <cellStyle name="Normal 9 5 5 2 2 3" xfId="25180" xr:uid="{6AE94CD3-686F-4B17-8FDC-34D089C77AEB}"/>
    <cellStyle name="Normal 9 5 5 2 2 4" xfId="33627" xr:uid="{A70B0200-AA97-4E92-A834-2BCB36100CB7}"/>
    <cellStyle name="Normal 9 5 5 2 3" xfId="12515" xr:uid="{00F9529E-E74B-404E-8CB5-DE71D11F676B}"/>
    <cellStyle name="Normal 9 5 5 2 4" xfId="20963" xr:uid="{5FD2FD7A-3CFB-4048-8711-FA5BD09E9B82}"/>
    <cellStyle name="Normal 9 5 5 2 5" xfId="29410" xr:uid="{2D891B97-8F31-47C1-A0A0-5F1E33253013}"/>
    <cellStyle name="Normal 9 5 5 3" xfId="6138" xr:uid="{00000000-0005-0000-0000-00006A200000}"/>
    <cellStyle name="Normal 9 5 5 3 2" xfId="14588" xr:uid="{C98EFD10-3CC8-4B74-AA1F-07A0AEF521CE}"/>
    <cellStyle name="Normal 9 5 5 3 3" xfId="23035" xr:uid="{B65F5500-F119-45E9-8C5D-F74C59BC96E5}"/>
    <cellStyle name="Normal 9 5 5 3 4" xfId="31482" xr:uid="{6B263DCB-5C5E-47C2-B818-23CEC23D4002}"/>
    <cellStyle name="Normal 9 5 5 4" xfId="10370" xr:uid="{E7425CF6-0DCC-4EA8-AA5C-9FA15261ECDA}"/>
    <cellStyle name="Normal 9 5 5 5" xfId="18818" xr:uid="{5FA37585-D1BB-4FD4-87C8-D09E59A546DE}"/>
    <cellStyle name="Normal 9 5 5 6" xfId="27265" xr:uid="{D60AFB0E-1620-437C-92F3-AD1772441FCF}"/>
    <cellStyle name="Normal 9 5 6" xfId="2245" xr:uid="{00000000-0005-0000-0000-00006B200000}"/>
    <cellStyle name="Normal 9 5 6 2" xfId="4474" xr:uid="{00000000-0005-0000-0000-00006C200000}"/>
    <cellStyle name="Normal 9 5 6 2 2" xfId="8696" xr:uid="{00000000-0005-0000-0000-00006D200000}"/>
    <cellStyle name="Normal 9 5 6 2 2 2" xfId="17146" xr:uid="{9D5E18EF-1E0E-42F0-89E5-A9764BA20618}"/>
    <cellStyle name="Normal 9 5 6 2 2 3" xfId="25593" xr:uid="{85AA44C1-3E23-42FF-8665-72314E0E5B73}"/>
    <cellStyle name="Normal 9 5 6 2 2 4" xfId="34040" xr:uid="{487AC58B-78E1-4AB8-B345-48ADBCCBE385}"/>
    <cellStyle name="Normal 9 5 6 2 3" xfId="12928" xr:uid="{2B774535-56E7-4554-AF9A-38EF54689360}"/>
    <cellStyle name="Normal 9 5 6 2 4" xfId="21376" xr:uid="{FAA0F191-5BA3-48E8-A2A4-B2AE001D94CC}"/>
    <cellStyle name="Normal 9 5 6 2 5" xfId="29823" xr:uid="{F78A3CF8-194B-41B9-9A9F-8BA610A96328}"/>
    <cellStyle name="Normal 9 5 6 3" xfId="6551" xr:uid="{00000000-0005-0000-0000-00006E200000}"/>
    <cellStyle name="Normal 9 5 6 3 2" xfId="15001" xr:uid="{A8136974-819C-4F5A-ABD5-616724BA0C01}"/>
    <cellStyle name="Normal 9 5 6 3 3" xfId="23448" xr:uid="{040EFC7E-1F98-4E34-9ADC-A5AD871A75CF}"/>
    <cellStyle name="Normal 9 5 6 3 4" xfId="31895" xr:uid="{EB4B242A-0F50-4B1F-A747-854A1F6AEBD9}"/>
    <cellStyle name="Normal 9 5 6 4" xfId="10783" xr:uid="{B604B2D0-B308-4FA7-BAA1-EC47CB928DA2}"/>
    <cellStyle name="Normal 9 5 6 5" xfId="19231" xr:uid="{3CB6E676-DC30-4CEB-9118-88ACE8032FE4}"/>
    <cellStyle name="Normal 9 5 6 6" xfId="27678" xr:uid="{9E41E49F-5474-4CE7-9DBE-38426B23AA29}"/>
    <cellStyle name="Normal 9 5 7" xfId="2681" xr:uid="{00000000-0005-0000-0000-00006F200000}"/>
    <cellStyle name="Normal 9 5 7 2" xfId="6964" xr:uid="{00000000-0005-0000-0000-000070200000}"/>
    <cellStyle name="Normal 9 5 7 2 2" xfId="15414" xr:uid="{651F204C-33D6-46D6-94E7-075B29926CD2}"/>
    <cellStyle name="Normal 9 5 7 2 3" xfId="23861" xr:uid="{FB29721A-2E94-4A17-9071-63CABE04650A}"/>
    <cellStyle name="Normal 9 5 7 2 4" xfId="32308" xr:uid="{E253DEAC-DB96-4B71-96C5-EE9EDEB22030}"/>
    <cellStyle name="Normal 9 5 7 3" xfId="11196" xr:uid="{CB6E80FB-2876-41B3-956A-2456C8A12BCC}"/>
    <cellStyle name="Normal 9 5 7 4" xfId="19644" xr:uid="{4DBB34AE-EE1C-44A3-A10C-2D60FF6709A1}"/>
    <cellStyle name="Normal 9 5 7 5" xfId="28091" xr:uid="{CEC4CA67-3DCE-40D4-B713-2680A743B82F}"/>
    <cellStyle name="Normal 9 5 8" xfId="4899" xr:uid="{00000000-0005-0000-0000-000071200000}"/>
    <cellStyle name="Normal 9 5 8 2" xfId="13349" xr:uid="{80CCC7D7-6FAD-4B06-A472-447EC9576C1A}"/>
    <cellStyle name="Normal 9 5 8 3" xfId="21796" xr:uid="{2C4E29B2-6EDA-474F-9DF6-2B9F1EBAC06D}"/>
    <cellStyle name="Normal 9 5 8 4" xfId="30243" xr:uid="{21AE0364-9590-4CDD-B5DF-0F5F86F853F5}"/>
    <cellStyle name="Normal 9 5 9" xfId="9131" xr:uid="{564CDE33-A0F3-4BFF-8F1E-D94A0435F636}"/>
    <cellStyle name="Normal 9 6" xfId="538" xr:uid="{00000000-0005-0000-0000-000072200000}"/>
    <cellStyle name="Normal 9 6 10" xfId="26028" xr:uid="{3A1DE1E2-138D-4649-B75D-2FA54B7568A1}"/>
    <cellStyle name="Normal 9 6 2" xfId="1005" xr:uid="{00000000-0005-0000-0000-000073200000}"/>
    <cellStyle name="Normal 9 6 2 2" xfId="3237" xr:uid="{00000000-0005-0000-0000-000074200000}"/>
    <cellStyle name="Normal 9 6 2 2 2" xfId="7459" xr:uid="{00000000-0005-0000-0000-000075200000}"/>
    <cellStyle name="Normal 9 6 2 2 2 2" xfId="15909" xr:uid="{CE2798B6-D3FC-4931-A027-A624BE6E63AE}"/>
    <cellStyle name="Normal 9 6 2 2 2 3" xfId="24356" xr:uid="{B39B57F8-525F-40DB-B8AE-499C849F5E0D}"/>
    <cellStyle name="Normal 9 6 2 2 2 4" xfId="32803" xr:uid="{6BAB2BF7-B0FD-412E-B72C-C47BB78B3411}"/>
    <cellStyle name="Normal 9 6 2 2 3" xfId="11691" xr:uid="{70BCEAB3-7B36-4919-AF3F-7AD1576698C7}"/>
    <cellStyle name="Normal 9 6 2 2 4" xfId="20139" xr:uid="{50284FD9-2899-42E1-B570-1768F69B2087}"/>
    <cellStyle name="Normal 9 6 2 2 5" xfId="28586" xr:uid="{7A1656A7-006C-4032-A970-DD46F8E7F8FC}"/>
    <cellStyle name="Normal 9 6 2 3" xfId="5314" xr:uid="{00000000-0005-0000-0000-000076200000}"/>
    <cellStyle name="Normal 9 6 2 3 2" xfId="13764" xr:uid="{FD5FAC7F-7B62-47E7-B00F-C287373D8E52}"/>
    <cellStyle name="Normal 9 6 2 3 3" xfId="22211" xr:uid="{1FE83D7B-19E6-4519-87AF-8E4A5A7416EB}"/>
    <cellStyle name="Normal 9 6 2 3 4" xfId="30658" xr:uid="{B3344421-6003-4057-A182-04B28685236F}"/>
    <cellStyle name="Normal 9 6 2 4" xfId="9546" xr:uid="{CB64A633-7B6D-4F6D-9D68-A904AB8F4735}"/>
    <cellStyle name="Normal 9 6 2 5" xfId="17994" xr:uid="{580BD4A0-3B84-40EA-B60F-7C68EBE74920}"/>
    <cellStyle name="Normal 9 6 2 6" xfId="26441" xr:uid="{9E906719-EA55-459E-A8CF-D858ABB0DCF1}"/>
    <cellStyle name="Normal 9 6 3" xfId="1420" xr:uid="{00000000-0005-0000-0000-000077200000}"/>
    <cellStyle name="Normal 9 6 3 2" xfId="3650" xr:uid="{00000000-0005-0000-0000-000078200000}"/>
    <cellStyle name="Normal 9 6 3 2 2" xfId="7872" xr:uid="{00000000-0005-0000-0000-000079200000}"/>
    <cellStyle name="Normal 9 6 3 2 2 2" xfId="16322" xr:uid="{F988E936-DCAA-473E-A56D-A055BC4E4568}"/>
    <cellStyle name="Normal 9 6 3 2 2 3" xfId="24769" xr:uid="{8ED73189-7EF3-44F5-9CEA-71FB24330FB1}"/>
    <cellStyle name="Normal 9 6 3 2 2 4" xfId="33216" xr:uid="{5393642A-649B-4227-BB7B-1866324972AF}"/>
    <cellStyle name="Normal 9 6 3 2 3" xfId="12104" xr:uid="{A4DF01B5-CB0B-41E3-8172-CA854398F624}"/>
    <cellStyle name="Normal 9 6 3 2 4" xfId="20552" xr:uid="{42041B29-EA3F-4ADF-A826-16F1E4A7502E}"/>
    <cellStyle name="Normal 9 6 3 2 5" xfId="28999" xr:uid="{04F2607A-3012-46EA-B5F1-D1E3E02C36ED}"/>
    <cellStyle name="Normal 9 6 3 3" xfId="5727" xr:uid="{00000000-0005-0000-0000-00007A200000}"/>
    <cellStyle name="Normal 9 6 3 3 2" xfId="14177" xr:uid="{8E308071-267C-4226-8186-1CD1CDA89308}"/>
    <cellStyle name="Normal 9 6 3 3 3" xfId="22624" xr:uid="{13A89F9F-E832-46DF-9AE9-8939E982959E}"/>
    <cellStyle name="Normal 9 6 3 3 4" xfId="31071" xr:uid="{55480C65-4CBF-493F-8B02-219E353FF576}"/>
    <cellStyle name="Normal 9 6 3 4" xfId="9959" xr:uid="{CE930CB8-75E7-47CC-B670-E8744ACD0063}"/>
    <cellStyle name="Normal 9 6 3 5" xfId="18407" xr:uid="{919A62E6-45FE-4D08-A716-169623EA44EC}"/>
    <cellStyle name="Normal 9 6 3 6" xfId="26854" xr:uid="{662D1936-E072-4E60-9F11-7627E3D03602}"/>
    <cellStyle name="Normal 9 6 4" xfId="1833" xr:uid="{00000000-0005-0000-0000-00007B200000}"/>
    <cellStyle name="Normal 9 6 4 2" xfId="4063" xr:uid="{00000000-0005-0000-0000-00007C200000}"/>
    <cellStyle name="Normal 9 6 4 2 2" xfId="8285" xr:uid="{00000000-0005-0000-0000-00007D200000}"/>
    <cellStyle name="Normal 9 6 4 2 2 2" xfId="16735" xr:uid="{D66E0C98-5E25-4FB4-99E8-18D57BBC686C}"/>
    <cellStyle name="Normal 9 6 4 2 2 3" xfId="25182" xr:uid="{AD138E94-2E32-4143-A0CD-1196D607F32B}"/>
    <cellStyle name="Normal 9 6 4 2 2 4" xfId="33629" xr:uid="{CF296C68-2463-498B-B72B-BEBE49E81C57}"/>
    <cellStyle name="Normal 9 6 4 2 3" xfId="12517" xr:uid="{DAA52D71-5FB1-40DA-8C00-E77314D7498F}"/>
    <cellStyle name="Normal 9 6 4 2 4" xfId="20965" xr:uid="{224D5633-CD66-4639-9A78-8236D8AB5000}"/>
    <cellStyle name="Normal 9 6 4 2 5" xfId="29412" xr:uid="{09CAEA9D-7B97-465D-92BB-6E3FC1B7A245}"/>
    <cellStyle name="Normal 9 6 4 3" xfId="6140" xr:uid="{00000000-0005-0000-0000-00007E200000}"/>
    <cellStyle name="Normal 9 6 4 3 2" xfId="14590" xr:uid="{4AFA7FA9-26B6-413C-86D7-A96EF3CA2927}"/>
    <cellStyle name="Normal 9 6 4 3 3" xfId="23037" xr:uid="{E758CD98-3201-4E1F-AB50-02804DAA6482}"/>
    <cellStyle name="Normal 9 6 4 3 4" xfId="31484" xr:uid="{F43C632D-A62E-4A36-8A01-1B1A4170BEA2}"/>
    <cellStyle name="Normal 9 6 4 4" xfId="10372" xr:uid="{944DA875-B9F0-4657-9477-44E6E9FD855F}"/>
    <cellStyle name="Normal 9 6 4 5" xfId="18820" xr:uid="{AEA76B50-E0D0-4298-8A99-ABDED0C5B4D8}"/>
    <cellStyle name="Normal 9 6 4 6" xfId="27267" xr:uid="{06ACA51C-A446-45EF-816A-7D2BB5A26F1B}"/>
    <cellStyle name="Normal 9 6 5" xfId="2247" xr:uid="{00000000-0005-0000-0000-00007F200000}"/>
    <cellStyle name="Normal 9 6 5 2" xfId="4476" xr:uid="{00000000-0005-0000-0000-000080200000}"/>
    <cellStyle name="Normal 9 6 5 2 2" xfId="8698" xr:uid="{00000000-0005-0000-0000-000081200000}"/>
    <cellStyle name="Normal 9 6 5 2 2 2" xfId="17148" xr:uid="{A04B652B-892E-4D94-9B3F-0311B8032C60}"/>
    <cellStyle name="Normal 9 6 5 2 2 3" xfId="25595" xr:uid="{4E308BAD-D0AC-48E5-8E23-80EF71A6A2EE}"/>
    <cellStyle name="Normal 9 6 5 2 2 4" xfId="34042" xr:uid="{F844D721-68E7-4B2D-9748-3A06D0B3B0B3}"/>
    <cellStyle name="Normal 9 6 5 2 3" xfId="12930" xr:uid="{0B538393-1DFF-4913-8200-8FFDF72F38FE}"/>
    <cellStyle name="Normal 9 6 5 2 4" xfId="21378" xr:uid="{B9C80B80-00EA-4270-9007-90FB99F89128}"/>
    <cellStyle name="Normal 9 6 5 2 5" xfId="29825" xr:uid="{493FBAA9-8077-4ACE-B1B6-B644B51DFFCF}"/>
    <cellStyle name="Normal 9 6 5 3" xfId="6553" xr:uid="{00000000-0005-0000-0000-000082200000}"/>
    <cellStyle name="Normal 9 6 5 3 2" xfId="15003" xr:uid="{5071150A-9A3A-442F-88A5-ABD0278134A4}"/>
    <cellStyle name="Normal 9 6 5 3 3" xfId="23450" xr:uid="{DE7CF726-4291-45F3-9F22-09D16F9A729D}"/>
    <cellStyle name="Normal 9 6 5 3 4" xfId="31897" xr:uid="{2C3E70E0-0ACB-4C42-9780-F92EDE7034C6}"/>
    <cellStyle name="Normal 9 6 5 4" xfId="10785" xr:uid="{723D263E-9543-41B2-8DF4-C90ABC05B820}"/>
    <cellStyle name="Normal 9 6 5 5" xfId="19233" xr:uid="{A702BA09-3F8F-4E88-A5AC-A8F715510A34}"/>
    <cellStyle name="Normal 9 6 5 6" xfId="27680" xr:uid="{B2D104C3-B4E7-4F84-91E8-138C370DCD4F}"/>
    <cellStyle name="Normal 9 6 6" xfId="2683" xr:uid="{00000000-0005-0000-0000-000083200000}"/>
    <cellStyle name="Normal 9 6 6 2" xfId="6966" xr:uid="{00000000-0005-0000-0000-000084200000}"/>
    <cellStyle name="Normal 9 6 6 2 2" xfId="15416" xr:uid="{C09B5144-3BE5-4972-B8B4-148503BAFE93}"/>
    <cellStyle name="Normal 9 6 6 2 3" xfId="23863" xr:uid="{408E25A0-B49B-44E1-B6DF-B3907EEA47FC}"/>
    <cellStyle name="Normal 9 6 6 2 4" xfId="32310" xr:uid="{39AEEA83-8504-486A-B750-6743EFE060DE}"/>
    <cellStyle name="Normal 9 6 6 3" xfId="11198" xr:uid="{ADDBADD5-9E0F-4B08-BAC0-FD9621D7C718}"/>
    <cellStyle name="Normal 9 6 6 4" xfId="19646" xr:uid="{C78F332E-C96F-42B3-854A-D2877A8AAA13}"/>
    <cellStyle name="Normal 9 6 6 5" xfId="28093" xr:uid="{48552DB9-9B8F-44DE-BFB7-577378165681}"/>
    <cellStyle name="Normal 9 6 7" xfId="4901" xr:uid="{00000000-0005-0000-0000-000085200000}"/>
    <cellStyle name="Normal 9 6 7 2" xfId="13351" xr:uid="{9982B5DB-5358-40AF-9A8B-6ABC30723829}"/>
    <cellStyle name="Normal 9 6 7 3" xfId="21798" xr:uid="{2070C398-087C-46FD-8B74-6F37A2E021CD}"/>
    <cellStyle name="Normal 9 6 7 4" xfId="30245" xr:uid="{18F4F6E2-7B16-49D7-A697-2513BB76ABEE}"/>
    <cellStyle name="Normal 9 6 8" xfId="9133" xr:uid="{086FC8AA-1154-4C1D-92B3-079C810605A2}"/>
    <cellStyle name="Normal 9 6 9" xfId="17581" xr:uid="{B7F02BE1-AE87-48AF-A75C-284FAA4864F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96208E9F-D1DF-4A48-AECE-8634101BDA42}"/>
    <cellStyle name="Note 2 2 10 2 3" xfId="23944" xr:uid="{087042BC-36A4-49A2-B862-B26FEB4B1C72}"/>
    <cellStyle name="Note 2 2 10 2 4" xfId="32391" xr:uid="{5134EB11-1799-4015-A575-F606E0733B8F}"/>
    <cellStyle name="Note 2 2 10 3" xfId="11279" xr:uid="{C70A32BF-791C-4354-9BC0-47BCE23C975D}"/>
    <cellStyle name="Note 2 2 10 4" xfId="19727" xr:uid="{C1EF52AE-1344-45A7-88A7-C2F5CD033463}"/>
    <cellStyle name="Note 2 2 10 5" xfId="28174" xr:uid="{7E7CD56C-E1BB-4481-873C-5279B43672F0}"/>
    <cellStyle name="Note 2 2 11" xfId="4902" xr:uid="{00000000-0005-0000-0000-000094200000}"/>
    <cellStyle name="Note 2 2 11 2" xfId="13352" xr:uid="{D09B1C79-D59D-4D1F-BDA2-25D59EE4D7B2}"/>
    <cellStyle name="Note 2 2 11 3" xfId="21799" xr:uid="{4EC994D4-F780-49B6-9D92-A404A5D650AC}"/>
    <cellStyle name="Note 2 2 11 4" xfId="30246" xr:uid="{E6DF5F6A-FFDF-4805-BD75-0DDF366BE757}"/>
    <cellStyle name="Note 2 2 12" xfId="9134" xr:uid="{BBB3D75C-66A2-4658-A61C-8CE2705FD2B4}"/>
    <cellStyle name="Note 2 2 13" xfId="17582" xr:uid="{B20CBBA4-5397-4265-A7A2-A0B0FBDF76B4}"/>
    <cellStyle name="Note 2 2 14" xfId="26029" xr:uid="{A4B1A09D-00F1-4E03-AA48-FB722B84B9F3}"/>
    <cellStyle name="Note 2 2 2" xfId="546" xr:uid="{00000000-0005-0000-0000-000095200000}"/>
    <cellStyle name="Note 2 2 2 10" xfId="4903" xr:uid="{00000000-0005-0000-0000-000096200000}"/>
    <cellStyle name="Note 2 2 2 10 2" xfId="13353" xr:uid="{93CB6CF0-566B-4FFB-B9A2-925A1923B300}"/>
    <cellStyle name="Note 2 2 2 10 3" xfId="21800" xr:uid="{ED3BF817-5E92-485B-B266-0F22C0DA740C}"/>
    <cellStyle name="Note 2 2 2 10 4" xfId="30247" xr:uid="{59BD84AC-1C32-442C-9F97-49B7E9CB2F93}"/>
    <cellStyle name="Note 2 2 2 11" xfId="9135" xr:uid="{8C9AB4E6-8B17-4634-A519-480D25FC71AD}"/>
    <cellStyle name="Note 2 2 2 12" xfId="17583" xr:uid="{DC275B18-0E5F-4B78-8D41-0F22FF712CCD}"/>
    <cellStyle name="Note 2 2 2 13" xfId="26030" xr:uid="{A178A87F-4BCF-4547-8F61-51BA5D2F63E8}"/>
    <cellStyle name="Note 2 2 2 2" xfId="547" xr:uid="{00000000-0005-0000-0000-000097200000}"/>
    <cellStyle name="Note 2 2 2 2 10" xfId="9136" xr:uid="{24AC84EF-D9B6-4FF4-8641-EE65268B73E6}"/>
    <cellStyle name="Note 2 2 2 2 11" xfId="17584" xr:uid="{A9A1E0AD-3D46-428D-825C-9924EF195B76}"/>
    <cellStyle name="Note 2 2 2 2 12" xfId="26031" xr:uid="{EAE4AA3E-A032-42E7-8F9B-F422354196A6}"/>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9A15A6F9-D781-4808-83A1-E86A32C2451F}"/>
    <cellStyle name="Note 2 2 2 2 2 2 2 3" xfId="24359" xr:uid="{E57D6B5B-F43E-4084-AF5E-6D526DDB3DC1}"/>
    <cellStyle name="Note 2 2 2 2 2 2 2 4" xfId="32806" xr:uid="{41A4AEBF-CC41-453F-A70A-16B86334165E}"/>
    <cellStyle name="Note 2 2 2 2 2 2 3" xfId="11694" xr:uid="{450F45F7-F756-4EC9-A9EB-BA2D42722AFF}"/>
    <cellStyle name="Note 2 2 2 2 2 2 4" xfId="20142" xr:uid="{C0ACEBE1-E6E8-49EF-9ABC-6A0387BF3F0E}"/>
    <cellStyle name="Note 2 2 2 2 2 2 5" xfId="28589" xr:uid="{32342A56-7AF1-4FF4-8F25-F8B768317F21}"/>
    <cellStyle name="Note 2 2 2 2 2 3" xfId="5317" xr:uid="{00000000-0005-0000-0000-00009B200000}"/>
    <cellStyle name="Note 2 2 2 2 2 3 2" xfId="13767" xr:uid="{7FB27EC4-F3BC-4816-9001-0638DD82E015}"/>
    <cellStyle name="Note 2 2 2 2 2 3 3" xfId="22214" xr:uid="{DEF5B244-EB5B-46C6-8F3D-1ACB59518898}"/>
    <cellStyle name="Note 2 2 2 2 2 3 4" xfId="30661" xr:uid="{BC05EFFB-F6D5-487A-B067-685F7094718D}"/>
    <cellStyle name="Note 2 2 2 2 2 4" xfId="9549" xr:uid="{63A6FC5B-E08A-41E2-978F-7E43CCC85DEB}"/>
    <cellStyle name="Note 2 2 2 2 2 5" xfId="17997" xr:uid="{8AE8FF36-3CAF-4ED6-941C-E0D835987567}"/>
    <cellStyle name="Note 2 2 2 2 2 6" xfId="26444" xr:uid="{71382422-C92F-4703-AF2C-50C16E42936C}"/>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22D5437F-1B67-4EC8-B940-C409C15E4255}"/>
    <cellStyle name="Note 2 2 2 2 3 2 2 3" xfId="24772" xr:uid="{EA3FE115-432B-44BD-8677-BB5CCB74F9B7}"/>
    <cellStyle name="Note 2 2 2 2 3 2 2 4" xfId="33219" xr:uid="{77B64CE5-42FF-4803-977C-3AAD74DB024C}"/>
    <cellStyle name="Note 2 2 2 2 3 2 3" xfId="12107" xr:uid="{01883094-4E94-4700-B202-250D3EA745F2}"/>
    <cellStyle name="Note 2 2 2 2 3 2 4" xfId="20555" xr:uid="{61BCD51E-837F-45F7-8D6B-501B4BFA7F53}"/>
    <cellStyle name="Note 2 2 2 2 3 2 5" xfId="29002" xr:uid="{AE3C2B9F-F999-4B99-B221-6A661657A305}"/>
    <cellStyle name="Note 2 2 2 2 3 3" xfId="5730" xr:uid="{00000000-0005-0000-0000-00009F200000}"/>
    <cellStyle name="Note 2 2 2 2 3 3 2" xfId="14180" xr:uid="{2D198554-2885-4FEE-9E30-BD5B39A540B5}"/>
    <cellStyle name="Note 2 2 2 2 3 3 3" xfId="22627" xr:uid="{299762F0-49ED-4F3C-B971-F53B58591210}"/>
    <cellStyle name="Note 2 2 2 2 3 3 4" xfId="31074" xr:uid="{28003361-3B52-4735-9FCA-3D154BD87111}"/>
    <cellStyle name="Note 2 2 2 2 3 4" xfId="9962" xr:uid="{B51787D9-2710-45E9-BA4D-689FF56602B8}"/>
    <cellStyle name="Note 2 2 2 2 3 5" xfId="18410" xr:uid="{7575166F-2013-4167-A149-513265985702}"/>
    <cellStyle name="Note 2 2 2 2 3 6" xfId="26857" xr:uid="{0F5B4366-2840-40D3-9083-689345CF8442}"/>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CCCB8EE8-8999-4F1B-AF60-B19F9DA1F275}"/>
    <cellStyle name="Note 2 2 2 2 4 2 2 3" xfId="25185" xr:uid="{EDC3784C-6DD2-4BAC-A084-D04E24AE659C}"/>
    <cellStyle name="Note 2 2 2 2 4 2 2 4" xfId="33632" xr:uid="{53FC92A1-09FC-4BC3-92A8-FAFCAD26FE55}"/>
    <cellStyle name="Note 2 2 2 2 4 2 3" xfId="12520" xr:uid="{6CADF13A-3150-4C7B-99F0-240DB5068DF9}"/>
    <cellStyle name="Note 2 2 2 2 4 2 4" xfId="20968" xr:uid="{ECB6B3A2-8491-46FE-84B5-A574965DB7EF}"/>
    <cellStyle name="Note 2 2 2 2 4 2 5" xfId="29415" xr:uid="{A1077F41-CDA7-4DE5-9FD7-C654C9C63327}"/>
    <cellStyle name="Note 2 2 2 2 4 3" xfId="6143" xr:uid="{00000000-0005-0000-0000-0000A3200000}"/>
    <cellStyle name="Note 2 2 2 2 4 3 2" xfId="14593" xr:uid="{D593FEDD-FF98-4CF5-862E-35649FB9835B}"/>
    <cellStyle name="Note 2 2 2 2 4 3 3" xfId="23040" xr:uid="{0C26AB0D-D0F3-4D69-9A3C-F11D98ED8E21}"/>
    <cellStyle name="Note 2 2 2 2 4 3 4" xfId="31487" xr:uid="{3A1F6C04-A92C-4270-A6DA-DF2601D70702}"/>
    <cellStyle name="Note 2 2 2 2 4 4" xfId="10375" xr:uid="{761B442F-86D6-4E01-B150-82389EF43E7F}"/>
    <cellStyle name="Note 2 2 2 2 4 5" xfId="18823" xr:uid="{D1AF40AC-3E48-4B36-A236-C75D74465338}"/>
    <cellStyle name="Note 2 2 2 2 4 6" xfId="27270" xr:uid="{BB78EC4E-7013-4FE0-9379-4DA09BD708BB}"/>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4C9A116C-73A3-47A3-ACD8-3893A43DCC6B}"/>
    <cellStyle name="Note 2 2 2 2 5 2 2 3" xfId="25598" xr:uid="{3BB16DD4-51FD-4372-A931-1DCA38739741}"/>
    <cellStyle name="Note 2 2 2 2 5 2 2 4" xfId="34045" xr:uid="{9B3BAC22-F92F-4E17-BF6F-3319448F3866}"/>
    <cellStyle name="Note 2 2 2 2 5 2 3" xfId="12933" xr:uid="{CE5E6762-9C4F-4763-875D-A1F597A8B962}"/>
    <cellStyle name="Note 2 2 2 2 5 2 4" xfId="21381" xr:uid="{409AC608-C053-45E5-860D-1E0715CF8688}"/>
    <cellStyle name="Note 2 2 2 2 5 2 5" xfId="29828" xr:uid="{0449196A-950A-4A00-AC11-8223A97E220A}"/>
    <cellStyle name="Note 2 2 2 2 5 3" xfId="6556" xr:uid="{00000000-0005-0000-0000-0000A7200000}"/>
    <cellStyle name="Note 2 2 2 2 5 3 2" xfId="15006" xr:uid="{16A4F0DC-A7B3-4733-A6CB-501C75221384}"/>
    <cellStyle name="Note 2 2 2 2 5 3 3" xfId="23453" xr:uid="{AB2C6EBA-4D59-4F35-A192-FCF8B946212B}"/>
    <cellStyle name="Note 2 2 2 2 5 3 4" xfId="31900" xr:uid="{281A8DDA-C2EC-4B8B-8A2C-90D789B95C17}"/>
    <cellStyle name="Note 2 2 2 2 5 4" xfId="10788" xr:uid="{0AD6A9EE-0B2F-4DEF-982D-1F7248FE282A}"/>
    <cellStyle name="Note 2 2 2 2 5 5" xfId="19236" xr:uid="{DCFBBDDF-568C-4A3E-AA30-A4C2A6C4C0C7}"/>
    <cellStyle name="Note 2 2 2 2 5 6" xfId="27683" xr:uid="{1648CAD6-B0F2-49C8-BA71-82DDE2F770C7}"/>
    <cellStyle name="Note 2 2 2 2 6" xfId="2686" xr:uid="{00000000-0005-0000-0000-0000A8200000}"/>
    <cellStyle name="Note 2 2 2 2 6 2" xfId="6969" xr:uid="{00000000-0005-0000-0000-0000A9200000}"/>
    <cellStyle name="Note 2 2 2 2 6 2 2" xfId="15419" xr:uid="{F8EDC9D3-C144-4E3F-9A2F-51FD77E81DB1}"/>
    <cellStyle name="Note 2 2 2 2 6 2 3" xfId="23866" xr:uid="{0362EBAA-FF46-4114-B5D8-0D6A9E52C459}"/>
    <cellStyle name="Note 2 2 2 2 6 2 4" xfId="32313" xr:uid="{E3BF4524-7CED-4CAE-97DB-F62563BC95C0}"/>
    <cellStyle name="Note 2 2 2 2 6 3" xfId="11201" xr:uid="{7E74E6A3-0B82-4747-9DAC-52411EFF7166}"/>
    <cellStyle name="Note 2 2 2 2 6 4" xfId="19649" xr:uid="{0A2CD710-A025-4A34-B478-C5D5FA97A0C5}"/>
    <cellStyle name="Note 2 2 2 2 6 5" xfId="28096" xr:uid="{767D4BF8-E7F8-4C6F-B8A8-54083F6CF7B7}"/>
    <cellStyle name="Note 2 2 2 2 7" xfId="2745" xr:uid="{00000000-0005-0000-0000-0000AA200000}"/>
    <cellStyle name="Note 2 2 2 2 8" xfId="2826" xr:uid="{00000000-0005-0000-0000-0000AB200000}"/>
    <cellStyle name="Note 2 2 2 2 8 2" xfId="7049" xr:uid="{00000000-0005-0000-0000-0000AC200000}"/>
    <cellStyle name="Note 2 2 2 2 8 2 2" xfId="15499" xr:uid="{9E07778A-0906-429E-B116-C026FF5D2251}"/>
    <cellStyle name="Note 2 2 2 2 8 2 3" xfId="23946" xr:uid="{835C73E1-167B-4F45-AB6D-0631A29E6CCA}"/>
    <cellStyle name="Note 2 2 2 2 8 2 4" xfId="32393" xr:uid="{549FFF46-F0FB-4191-80B7-01239FCD4DE5}"/>
    <cellStyle name="Note 2 2 2 2 8 3" xfId="11281" xr:uid="{F7D4864B-E2CB-4C1E-86F2-85D2B2BA3E4D}"/>
    <cellStyle name="Note 2 2 2 2 8 4" xfId="19729" xr:uid="{2A8D7A3C-8360-4EC7-B5F2-DE1F11390092}"/>
    <cellStyle name="Note 2 2 2 2 8 5" xfId="28176" xr:uid="{303E8503-983E-49CF-847F-FE4E1811C134}"/>
    <cellStyle name="Note 2 2 2 2 9" xfId="4904" xr:uid="{00000000-0005-0000-0000-0000AD200000}"/>
    <cellStyle name="Note 2 2 2 2 9 2" xfId="13354" xr:uid="{C53172EF-71D6-42CB-BA5F-075AF4AC33E1}"/>
    <cellStyle name="Note 2 2 2 2 9 3" xfId="21801" xr:uid="{6C7C8C2A-5D10-4708-8E41-A978903B72EA}"/>
    <cellStyle name="Note 2 2 2 2 9 4" xfId="30248" xr:uid="{9EFF7946-5D4A-443B-B4FF-EEAF6ABA6FC3}"/>
    <cellStyle name="Note 2 2 2 3" xfId="1007" xr:uid="{00000000-0005-0000-0000-0000AE200000}"/>
    <cellStyle name="Note 2 2 2 3 2" xfId="3239" xr:uid="{00000000-0005-0000-0000-0000AF200000}"/>
    <cellStyle name="Note 2 2 2 3 2 2" xfId="7461" xr:uid="{00000000-0005-0000-0000-0000B0200000}"/>
    <cellStyle name="Note 2 2 2 3 2 2 2" xfId="15911" xr:uid="{B5349F85-3DCB-4BC4-A1E6-F2FF277A8635}"/>
    <cellStyle name="Note 2 2 2 3 2 2 3" xfId="24358" xr:uid="{11FE60AD-615D-4D7E-84E4-5B776D1F2065}"/>
    <cellStyle name="Note 2 2 2 3 2 2 4" xfId="32805" xr:uid="{F75B4400-1195-40DD-B092-C911E368205E}"/>
    <cellStyle name="Note 2 2 2 3 2 3" xfId="11693" xr:uid="{95BC6129-7EEA-42F1-84F1-E92D02179FAD}"/>
    <cellStyle name="Note 2 2 2 3 2 4" xfId="20141" xr:uid="{A81756BF-3B74-442C-A097-E0F25E26C31A}"/>
    <cellStyle name="Note 2 2 2 3 2 5" xfId="28588" xr:uid="{B9153CE3-76E4-4658-9ACE-97830944FD83}"/>
    <cellStyle name="Note 2 2 2 3 3" xfId="5316" xr:uid="{00000000-0005-0000-0000-0000B1200000}"/>
    <cellStyle name="Note 2 2 2 3 3 2" xfId="13766" xr:uid="{365AB590-65C9-4D9D-9C57-7EECEF430524}"/>
    <cellStyle name="Note 2 2 2 3 3 3" xfId="22213" xr:uid="{CBA4B4C3-D258-45D8-9936-2C8B0904EF46}"/>
    <cellStyle name="Note 2 2 2 3 3 4" xfId="30660" xr:uid="{A79C8937-B1FB-4851-A80F-C6DE83112B18}"/>
    <cellStyle name="Note 2 2 2 3 4" xfId="9548" xr:uid="{91C03A19-EC8A-42CD-96FD-433D6A429E24}"/>
    <cellStyle name="Note 2 2 2 3 5" xfId="17996" xr:uid="{D2A656E9-C5BD-4BC3-BC7F-A46886C0844F}"/>
    <cellStyle name="Note 2 2 2 3 6" xfId="26443" xr:uid="{2FDB5EFE-4ADD-4AFF-8F94-ABD9639D6340}"/>
    <cellStyle name="Note 2 2 2 4" xfId="1422" xr:uid="{00000000-0005-0000-0000-0000B2200000}"/>
    <cellStyle name="Note 2 2 2 4 2" xfId="3652" xr:uid="{00000000-0005-0000-0000-0000B3200000}"/>
    <cellStyle name="Note 2 2 2 4 2 2" xfId="7874" xr:uid="{00000000-0005-0000-0000-0000B4200000}"/>
    <cellStyle name="Note 2 2 2 4 2 2 2" xfId="16324" xr:uid="{19959C6E-0183-43CC-A4A1-F614AC7FBD57}"/>
    <cellStyle name="Note 2 2 2 4 2 2 3" xfId="24771" xr:uid="{F436CDFF-362D-40DC-91F6-D9D0E54D1334}"/>
    <cellStyle name="Note 2 2 2 4 2 2 4" xfId="33218" xr:uid="{93BDAE18-1CA0-444B-8482-05E83D97AEFF}"/>
    <cellStyle name="Note 2 2 2 4 2 3" xfId="12106" xr:uid="{812C5EE2-D0C4-4D89-AF67-CC2F41F37F07}"/>
    <cellStyle name="Note 2 2 2 4 2 4" xfId="20554" xr:uid="{0FA70276-1DC1-494D-AFC3-BC312D1AEA77}"/>
    <cellStyle name="Note 2 2 2 4 2 5" xfId="29001" xr:uid="{293C420F-E961-4264-A066-9A76F279DFE4}"/>
    <cellStyle name="Note 2 2 2 4 3" xfId="5729" xr:uid="{00000000-0005-0000-0000-0000B5200000}"/>
    <cellStyle name="Note 2 2 2 4 3 2" xfId="14179" xr:uid="{E86703C2-151B-493E-A5A5-F96F239DBAEF}"/>
    <cellStyle name="Note 2 2 2 4 3 3" xfId="22626" xr:uid="{3D0F9F0D-283C-4B81-B6F2-50523913BC44}"/>
    <cellStyle name="Note 2 2 2 4 3 4" xfId="31073" xr:uid="{6B12B20D-E9A8-47AA-BF8C-16FF3CAC0651}"/>
    <cellStyle name="Note 2 2 2 4 4" xfId="9961" xr:uid="{2264E13E-8606-4BD1-B382-CB6E504800E2}"/>
    <cellStyle name="Note 2 2 2 4 5" xfId="18409" xr:uid="{F01175F4-FA7E-4D05-9C7D-3337FDF0ADEE}"/>
    <cellStyle name="Note 2 2 2 4 6" xfId="26856" xr:uid="{321DFCD8-A1F9-48BB-92E5-FF1EB580A1BD}"/>
    <cellStyle name="Note 2 2 2 5" xfId="1836" xr:uid="{00000000-0005-0000-0000-0000B6200000}"/>
    <cellStyle name="Note 2 2 2 5 2" xfId="4065" xr:uid="{00000000-0005-0000-0000-0000B7200000}"/>
    <cellStyle name="Note 2 2 2 5 2 2" xfId="8287" xr:uid="{00000000-0005-0000-0000-0000B8200000}"/>
    <cellStyle name="Note 2 2 2 5 2 2 2" xfId="16737" xr:uid="{0155D163-709E-4CD1-9761-52584D6763FA}"/>
    <cellStyle name="Note 2 2 2 5 2 2 3" xfId="25184" xr:uid="{3A410188-7D48-4076-9597-1F5E20B2FF6E}"/>
    <cellStyle name="Note 2 2 2 5 2 2 4" xfId="33631" xr:uid="{90F0EAAE-3FCA-45E0-A6F4-0A78E52FC087}"/>
    <cellStyle name="Note 2 2 2 5 2 3" xfId="12519" xr:uid="{EAB0ABBB-68EC-493C-A8B2-E2707A460E84}"/>
    <cellStyle name="Note 2 2 2 5 2 4" xfId="20967" xr:uid="{2B2CD6D2-C67A-456E-9D6B-D64208FA010E}"/>
    <cellStyle name="Note 2 2 2 5 2 5" xfId="29414" xr:uid="{27DD19B5-857B-4FD7-8F82-4A4481554C06}"/>
    <cellStyle name="Note 2 2 2 5 3" xfId="6142" xr:uid="{00000000-0005-0000-0000-0000B9200000}"/>
    <cellStyle name="Note 2 2 2 5 3 2" xfId="14592" xr:uid="{E470E728-B214-4002-A646-6B17C67B58D9}"/>
    <cellStyle name="Note 2 2 2 5 3 3" xfId="23039" xr:uid="{EFAADF97-2C12-47E6-8F99-121995B4D33D}"/>
    <cellStyle name="Note 2 2 2 5 3 4" xfId="31486" xr:uid="{61B8F8C7-4090-45F4-8254-19E740041AC2}"/>
    <cellStyle name="Note 2 2 2 5 4" xfId="10374" xr:uid="{D6A0FB9C-02A7-4CC4-A51A-08E3290DF442}"/>
    <cellStyle name="Note 2 2 2 5 5" xfId="18822" xr:uid="{0442E0CA-655C-466F-94C4-859F6B379743}"/>
    <cellStyle name="Note 2 2 2 5 6" xfId="27269" xr:uid="{E8C797D7-2BA4-4C34-B33B-80A3A8C552DD}"/>
    <cellStyle name="Note 2 2 2 6" xfId="2249" xr:uid="{00000000-0005-0000-0000-0000BA200000}"/>
    <cellStyle name="Note 2 2 2 6 2" xfId="4478" xr:uid="{00000000-0005-0000-0000-0000BB200000}"/>
    <cellStyle name="Note 2 2 2 6 2 2" xfId="8700" xr:uid="{00000000-0005-0000-0000-0000BC200000}"/>
    <cellStyle name="Note 2 2 2 6 2 2 2" xfId="17150" xr:uid="{3A98BC4A-BD8C-41E3-B982-9E062F25182E}"/>
    <cellStyle name="Note 2 2 2 6 2 2 3" xfId="25597" xr:uid="{626907C6-D382-4A41-B82E-EB55817070D6}"/>
    <cellStyle name="Note 2 2 2 6 2 2 4" xfId="34044" xr:uid="{118F39A4-9287-4030-9398-DE7CA6AF8F8A}"/>
    <cellStyle name="Note 2 2 2 6 2 3" xfId="12932" xr:uid="{3CE06846-FF66-476C-B44C-1F1206A44F45}"/>
    <cellStyle name="Note 2 2 2 6 2 4" xfId="21380" xr:uid="{FD281C74-4E88-485D-A988-ABC138943674}"/>
    <cellStyle name="Note 2 2 2 6 2 5" xfId="29827" xr:uid="{DB0BF002-18CF-4CCA-9777-7128AC732ABE}"/>
    <cellStyle name="Note 2 2 2 6 3" xfId="6555" xr:uid="{00000000-0005-0000-0000-0000BD200000}"/>
    <cellStyle name="Note 2 2 2 6 3 2" xfId="15005" xr:uid="{B05A9ACF-909B-4BCD-B29E-D75393B7D5E1}"/>
    <cellStyle name="Note 2 2 2 6 3 3" xfId="23452" xr:uid="{1B78843E-2838-46AC-B7E7-7FC450ADD671}"/>
    <cellStyle name="Note 2 2 2 6 3 4" xfId="31899" xr:uid="{7ED5BB9D-F18B-4C4A-9DAE-CDB7491FEAB0}"/>
    <cellStyle name="Note 2 2 2 6 4" xfId="10787" xr:uid="{0D65D39F-8FDE-4F74-9B72-227E8B55D058}"/>
    <cellStyle name="Note 2 2 2 6 5" xfId="19235" xr:uid="{5B2FC700-8724-4518-B5FA-B116AABCE87A}"/>
    <cellStyle name="Note 2 2 2 6 6" xfId="27682" xr:uid="{6974B42A-2455-4508-A811-C0BA74EA407A}"/>
    <cellStyle name="Note 2 2 2 7" xfId="2685" xr:uid="{00000000-0005-0000-0000-0000BE200000}"/>
    <cellStyle name="Note 2 2 2 7 2" xfId="6968" xr:uid="{00000000-0005-0000-0000-0000BF200000}"/>
    <cellStyle name="Note 2 2 2 7 2 2" xfId="15418" xr:uid="{4D89E4B2-5F62-4708-8942-DAC8149C7589}"/>
    <cellStyle name="Note 2 2 2 7 2 3" xfId="23865" xr:uid="{4139DA45-F237-4DA6-BFB1-93A38640E2D4}"/>
    <cellStyle name="Note 2 2 2 7 2 4" xfId="32312" xr:uid="{494293CC-F257-4080-ADDF-12A721245139}"/>
    <cellStyle name="Note 2 2 2 7 3" xfId="11200" xr:uid="{019DFD88-9197-4A94-AAF4-948A94ABDAE0}"/>
    <cellStyle name="Note 2 2 2 7 4" xfId="19648" xr:uid="{C5110CA5-FC00-48C7-905B-257977FFBF12}"/>
    <cellStyle name="Note 2 2 2 7 5" xfId="28095" xr:uid="{172C7506-01C5-4D3E-8FBC-888E0826231F}"/>
    <cellStyle name="Note 2 2 2 8" xfId="2744" xr:uid="{00000000-0005-0000-0000-0000C0200000}"/>
    <cellStyle name="Note 2 2 2 9" xfId="2825" xr:uid="{00000000-0005-0000-0000-0000C1200000}"/>
    <cellStyle name="Note 2 2 2 9 2" xfId="7048" xr:uid="{00000000-0005-0000-0000-0000C2200000}"/>
    <cellStyle name="Note 2 2 2 9 2 2" xfId="15498" xr:uid="{C9550315-C1C2-437C-AC34-AEE0DC842C3C}"/>
    <cellStyle name="Note 2 2 2 9 2 3" xfId="23945" xr:uid="{125B775C-F252-4720-AF20-E3EDC5FAFDCA}"/>
    <cellStyle name="Note 2 2 2 9 2 4" xfId="32392" xr:uid="{F4ADD582-F3C9-4C5A-9B52-9B9F4D2426E7}"/>
    <cellStyle name="Note 2 2 2 9 3" xfId="11280" xr:uid="{D4320F6F-254D-4D5C-B08F-159D9AF03D01}"/>
    <cellStyle name="Note 2 2 2 9 4" xfId="19728" xr:uid="{7FAB5154-FE0E-4F6D-9D70-7C67F2E9D3FF}"/>
    <cellStyle name="Note 2 2 2 9 5" xfId="28175" xr:uid="{DF5B0501-4FB0-47F8-A93D-7E8BE2E4BA1C}"/>
    <cellStyle name="Note 2 2 3" xfId="548" xr:uid="{00000000-0005-0000-0000-0000C3200000}"/>
    <cellStyle name="Note 2 2 3 10" xfId="9137" xr:uid="{EA87AB8B-8A81-48AA-BE9F-5A5E3D74DA4C}"/>
    <cellStyle name="Note 2 2 3 11" xfId="17585" xr:uid="{86C1F289-518D-4BE2-A0FA-24AD2083194B}"/>
    <cellStyle name="Note 2 2 3 12" xfId="26032" xr:uid="{7A6E9E86-0FFC-4974-BB37-74DCE62DBABA}"/>
    <cellStyle name="Note 2 2 3 2" xfId="1009" xr:uid="{00000000-0005-0000-0000-0000C4200000}"/>
    <cellStyle name="Note 2 2 3 2 2" xfId="3241" xr:uid="{00000000-0005-0000-0000-0000C5200000}"/>
    <cellStyle name="Note 2 2 3 2 2 2" xfId="7463" xr:uid="{00000000-0005-0000-0000-0000C6200000}"/>
    <cellStyle name="Note 2 2 3 2 2 2 2" xfId="15913" xr:uid="{BAED2794-6F97-4E37-BBD2-8C817827D4FA}"/>
    <cellStyle name="Note 2 2 3 2 2 2 3" xfId="24360" xr:uid="{38DEE019-7290-42B1-A238-32A8D787408A}"/>
    <cellStyle name="Note 2 2 3 2 2 2 4" xfId="32807" xr:uid="{A153CDFD-83E1-46B9-9ED0-3E181E2EBA8B}"/>
    <cellStyle name="Note 2 2 3 2 2 3" xfId="11695" xr:uid="{A8C09022-9523-4C8D-843B-7582B6B6F779}"/>
    <cellStyle name="Note 2 2 3 2 2 4" xfId="20143" xr:uid="{2E9BE0AD-47E6-4A60-A858-89829543A5C8}"/>
    <cellStyle name="Note 2 2 3 2 2 5" xfId="28590" xr:uid="{6C247273-A520-46C6-910D-751D8675413F}"/>
    <cellStyle name="Note 2 2 3 2 3" xfId="5318" xr:uid="{00000000-0005-0000-0000-0000C7200000}"/>
    <cellStyle name="Note 2 2 3 2 3 2" xfId="13768" xr:uid="{241A52D4-2C3C-4B4F-A033-4119C8328600}"/>
    <cellStyle name="Note 2 2 3 2 3 3" xfId="22215" xr:uid="{61A42F74-D7B3-4668-8D2A-CE99812B59F0}"/>
    <cellStyle name="Note 2 2 3 2 3 4" xfId="30662" xr:uid="{B88C57CB-4D47-404C-BB2D-7BE2A8B9A406}"/>
    <cellStyle name="Note 2 2 3 2 4" xfId="9550" xr:uid="{5B743857-4971-41E8-853B-C826F32CB08B}"/>
    <cellStyle name="Note 2 2 3 2 5" xfId="17998" xr:uid="{84E12A74-3A6C-4CB2-8A92-A2FF3A61F508}"/>
    <cellStyle name="Note 2 2 3 2 6" xfId="26445" xr:uid="{36B04DE0-F2F8-478A-AA94-8C788F79C30C}"/>
    <cellStyle name="Note 2 2 3 3" xfId="1424" xr:uid="{00000000-0005-0000-0000-0000C8200000}"/>
    <cellStyle name="Note 2 2 3 3 2" xfId="3654" xr:uid="{00000000-0005-0000-0000-0000C9200000}"/>
    <cellStyle name="Note 2 2 3 3 2 2" xfId="7876" xr:uid="{00000000-0005-0000-0000-0000CA200000}"/>
    <cellStyle name="Note 2 2 3 3 2 2 2" xfId="16326" xr:uid="{B3D94C9F-5C47-4D30-A2A7-2A4D9CDCE495}"/>
    <cellStyle name="Note 2 2 3 3 2 2 3" xfId="24773" xr:uid="{3CC067B4-1ADD-42ED-9962-9AC02C3F531D}"/>
    <cellStyle name="Note 2 2 3 3 2 2 4" xfId="33220" xr:uid="{65085654-FFDD-4F78-B9AE-8EDE80C33FDE}"/>
    <cellStyle name="Note 2 2 3 3 2 3" xfId="12108" xr:uid="{E0B3AFFE-F3C8-407A-AEE0-FACDED0FA059}"/>
    <cellStyle name="Note 2 2 3 3 2 4" xfId="20556" xr:uid="{8583156E-4E25-4BC0-A8F8-B15965AD54EC}"/>
    <cellStyle name="Note 2 2 3 3 2 5" xfId="29003" xr:uid="{914D1661-2444-444E-9F72-8DCDE2922FC9}"/>
    <cellStyle name="Note 2 2 3 3 3" xfId="5731" xr:uid="{00000000-0005-0000-0000-0000CB200000}"/>
    <cellStyle name="Note 2 2 3 3 3 2" xfId="14181" xr:uid="{B3E81FF5-3296-43EB-8885-C1265C6E3202}"/>
    <cellStyle name="Note 2 2 3 3 3 3" xfId="22628" xr:uid="{E93E42BA-0ABA-4581-A177-48F3C1E03585}"/>
    <cellStyle name="Note 2 2 3 3 3 4" xfId="31075" xr:uid="{E76AE647-0257-4362-A143-665D7CDC3061}"/>
    <cellStyle name="Note 2 2 3 3 4" xfId="9963" xr:uid="{5CCC1856-1156-4C40-B2EE-5B6412325CB7}"/>
    <cellStyle name="Note 2 2 3 3 5" xfId="18411" xr:uid="{D8FC9919-76E0-465F-BBC1-495C017EE0A4}"/>
    <cellStyle name="Note 2 2 3 3 6" xfId="26858" xr:uid="{8BEBF7B7-9A6D-4CC1-9939-322A957BA4A8}"/>
    <cellStyle name="Note 2 2 3 4" xfId="1838" xr:uid="{00000000-0005-0000-0000-0000CC200000}"/>
    <cellStyle name="Note 2 2 3 4 2" xfId="4067" xr:uid="{00000000-0005-0000-0000-0000CD200000}"/>
    <cellStyle name="Note 2 2 3 4 2 2" xfId="8289" xr:uid="{00000000-0005-0000-0000-0000CE200000}"/>
    <cellStyle name="Note 2 2 3 4 2 2 2" xfId="16739" xr:uid="{038693A2-39C4-421F-A663-E3C1A45125C6}"/>
    <cellStyle name="Note 2 2 3 4 2 2 3" xfId="25186" xr:uid="{E7E3BF24-64C1-4CAA-9E61-1C8A775D3D50}"/>
    <cellStyle name="Note 2 2 3 4 2 2 4" xfId="33633" xr:uid="{723FA8C5-FF10-4430-BB14-3E8FAEA5D82A}"/>
    <cellStyle name="Note 2 2 3 4 2 3" xfId="12521" xr:uid="{AC7FDB34-E058-45F3-A5C9-07DA4557915E}"/>
    <cellStyle name="Note 2 2 3 4 2 4" xfId="20969" xr:uid="{2F6BF21F-52EA-4080-BE94-759BF4A51B15}"/>
    <cellStyle name="Note 2 2 3 4 2 5" xfId="29416" xr:uid="{DBD10F48-947B-4C76-9F95-DD223C5E9C2B}"/>
    <cellStyle name="Note 2 2 3 4 3" xfId="6144" xr:uid="{00000000-0005-0000-0000-0000CF200000}"/>
    <cellStyle name="Note 2 2 3 4 3 2" xfId="14594" xr:uid="{1A1B728E-2DEB-4D2B-937C-D255EB22C77D}"/>
    <cellStyle name="Note 2 2 3 4 3 3" xfId="23041" xr:uid="{EA72235F-8B28-48EB-A1A3-0194F80DA1CA}"/>
    <cellStyle name="Note 2 2 3 4 3 4" xfId="31488" xr:uid="{526CE574-A4B6-43E6-ABD7-82DBD9D7993D}"/>
    <cellStyle name="Note 2 2 3 4 4" xfId="10376" xr:uid="{E6033289-98AE-4F0B-AFB6-17187D70D5DE}"/>
    <cellStyle name="Note 2 2 3 4 5" xfId="18824" xr:uid="{063CB8A7-352D-40B9-ABB8-CAF3387AD7C6}"/>
    <cellStyle name="Note 2 2 3 4 6" xfId="27271" xr:uid="{638A8D9F-2392-4F8E-89CE-6F2188D4D5C0}"/>
    <cellStyle name="Note 2 2 3 5" xfId="2251" xr:uid="{00000000-0005-0000-0000-0000D0200000}"/>
    <cellStyle name="Note 2 2 3 5 2" xfId="4480" xr:uid="{00000000-0005-0000-0000-0000D1200000}"/>
    <cellStyle name="Note 2 2 3 5 2 2" xfId="8702" xr:uid="{00000000-0005-0000-0000-0000D2200000}"/>
    <cellStyle name="Note 2 2 3 5 2 2 2" xfId="17152" xr:uid="{1F3CC27A-9B10-4B72-8EE4-C2E049040A89}"/>
    <cellStyle name="Note 2 2 3 5 2 2 3" xfId="25599" xr:uid="{903DCE55-D1EF-476B-AF2A-EDB7673F019A}"/>
    <cellStyle name="Note 2 2 3 5 2 2 4" xfId="34046" xr:uid="{C5DEA987-A3B4-4D9F-95A7-772D1B6D417F}"/>
    <cellStyle name="Note 2 2 3 5 2 3" xfId="12934" xr:uid="{48753575-C247-4DFC-81A4-CA123A8EA0DA}"/>
    <cellStyle name="Note 2 2 3 5 2 4" xfId="21382" xr:uid="{B497F04E-22AD-46BC-B9FE-7BB3ADAA1DE4}"/>
    <cellStyle name="Note 2 2 3 5 2 5" xfId="29829" xr:uid="{638A0625-8078-4D4D-94D7-26708AF75F93}"/>
    <cellStyle name="Note 2 2 3 5 3" xfId="6557" xr:uid="{00000000-0005-0000-0000-0000D3200000}"/>
    <cellStyle name="Note 2 2 3 5 3 2" xfId="15007" xr:uid="{8327DA5A-D8DD-41C1-981A-EB1DF79A3A78}"/>
    <cellStyle name="Note 2 2 3 5 3 3" xfId="23454" xr:uid="{CAE1C9CC-6FE7-47A3-8D38-87BFB7C5CBCE}"/>
    <cellStyle name="Note 2 2 3 5 3 4" xfId="31901" xr:uid="{ED977E9B-3782-400A-9F51-9AB3AC221FEC}"/>
    <cellStyle name="Note 2 2 3 5 4" xfId="10789" xr:uid="{FBCBE701-8888-4755-BC7C-3A6EEB9157C8}"/>
    <cellStyle name="Note 2 2 3 5 5" xfId="19237" xr:uid="{198F960D-9749-4B57-9B20-70965FF6DA2A}"/>
    <cellStyle name="Note 2 2 3 5 6" xfId="27684" xr:uid="{DC231D0C-DAE6-4B63-8808-81513EFBE091}"/>
    <cellStyle name="Note 2 2 3 6" xfId="2687" xr:uid="{00000000-0005-0000-0000-0000D4200000}"/>
    <cellStyle name="Note 2 2 3 6 2" xfId="6970" xr:uid="{00000000-0005-0000-0000-0000D5200000}"/>
    <cellStyle name="Note 2 2 3 6 2 2" xfId="15420" xr:uid="{C1878B1C-BE37-417A-BC4F-5AA88BD3B6C0}"/>
    <cellStyle name="Note 2 2 3 6 2 3" xfId="23867" xr:uid="{1A7A2143-E0A4-45E5-BAC2-E102A884B59F}"/>
    <cellStyle name="Note 2 2 3 6 2 4" xfId="32314" xr:uid="{FB7E4C7A-F821-46D3-ABFD-AE98E902A258}"/>
    <cellStyle name="Note 2 2 3 6 3" xfId="11202" xr:uid="{C5A8533A-FBCA-4708-9B24-3F31DC51D118}"/>
    <cellStyle name="Note 2 2 3 6 4" xfId="19650" xr:uid="{1EEBDD87-458A-4CDD-95F0-69D6AC8524C4}"/>
    <cellStyle name="Note 2 2 3 6 5" xfId="28097" xr:uid="{FBE3AC89-0582-4C38-BA28-1B7E5A7AAE09}"/>
    <cellStyle name="Note 2 2 3 7" xfId="2746" xr:uid="{00000000-0005-0000-0000-0000D6200000}"/>
    <cellStyle name="Note 2 2 3 8" xfId="2827" xr:uid="{00000000-0005-0000-0000-0000D7200000}"/>
    <cellStyle name="Note 2 2 3 8 2" xfId="7050" xr:uid="{00000000-0005-0000-0000-0000D8200000}"/>
    <cellStyle name="Note 2 2 3 8 2 2" xfId="15500" xr:uid="{9345C815-7E5B-45B1-B947-8E8D94FFE3E2}"/>
    <cellStyle name="Note 2 2 3 8 2 3" xfId="23947" xr:uid="{8922D4E1-94E6-4635-9DDE-ADB0E436402A}"/>
    <cellStyle name="Note 2 2 3 8 2 4" xfId="32394" xr:uid="{D1EFB30E-1B29-41D8-94BE-403BC1BF7CFD}"/>
    <cellStyle name="Note 2 2 3 8 3" xfId="11282" xr:uid="{A42B221B-F0ED-461B-BFA3-AA78BF13901C}"/>
    <cellStyle name="Note 2 2 3 8 4" xfId="19730" xr:uid="{55FFD462-CF09-48FE-87DB-95698CB91910}"/>
    <cellStyle name="Note 2 2 3 8 5" xfId="28177" xr:uid="{27A9C38C-D328-43C0-86D5-0B4D4BB3B4B2}"/>
    <cellStyle name="Note 2 2 3 9" xfId="4905" xr:uid="{00000000-0005-0000-0000-0000D9200000}"/>
    <cellStyle name="Note 2 2 3 9 2" xfId="13355" xr:uid="{737311DC-1374-4E63-AABC-EED9C23781F1}"/>
    <cellStyle name="Note 2 2 3 9 3" xfId="21802" xr:uid="{FCD49037-89BB-425B-889C-FAF6EC878D44}"/>
    <cellStyle name="Note 2 2 3 9 4" xfId="30249" xr:uid="{43A5E082-F5C7-4519-A812-4EFDE12ED8D7}"/>
    <cellStyle name="Note 2 2 4" xfId="1006" xr:uid="{00000000-0005-0000-0000-0000DA200000}"/>
    <cellStyle name="Note 2 2 4 2" xfId="3238" xr:uid="{00000000-0005-0000-0000-0000DB200000}"/>
    <cellStyle name="Note 2 2 4 2 2" xfId="7460" xr:uid="{00000000-0005-0000-0000-0000DC200000}"/>
    <cellStyle name="Note 2 2 4 2 2 2" xfId="15910" xr:uid="{01AF9EDD-7AD3-4A7F-BDD1-5B24A79AD62C}"/>
    <cellStyle name="Note 2 2 4 2 2 3" xfId="24357" xr:uid="{F8AA1C2F-40B9-4512-839A-BB399E8C2781}"/>
    <cellStyle name="Note 2 2 4 2 2 4" xfId="32804" xr:uid="{DAA6D8FC-F492-41D1-AF7D-091668D6DE22}"/>
    <cellStyle name="Note 2 2 4 2 3" xfId="11692" xr:uid="{5CC75D7D-9EEC-4DFE-9541-1274B9B8BF29}"/>
    <cellStyle name="Note 2 2 4 2 4" xfId="20140" xr:uid="{6402DF17-3E09-444B-9A3B-586F25F7F1E3}"/>
    <cellStyle name="Note 2 2 4 2 5" xfId="28587" xr:uid="{3ED551C2-F008-4BBB-BA41-741C3623C0EB}"/>
    <cellStyle name="Note 2 2 4 3" xfId="5315" xr:uid="{00000000-0005-0000-0000-0000DD200000}"/>
    <cellStyle name="Note 2 2 4 3 2" xfId="13765" xr:uid="{628326C4-96F8-4CB5-AF8D-FB3879EF583A}"/>
    <cellStyle name="Note 2 2 4 3 3" xfId="22212" xr:uid="{6B4571F1-10D5-49BF-87FE-745AED2C80B3}"/>
    <cellStyle name="Note 2 2 4 3 4" xfId="30659" xr:uid="{BF4F92AB-D638-40F6-80B1-3C619A72F9FA}"/>
    <cellStyle name="Note 2 2 4 4" xfId="9547" xr:uid="{81AB6E96-2434-44FA-94FE-73AF28C17C2C}"/>
    <cellStyle name="Note 2 2 4 5" xfId="17995" xr:uid="{A8760925-F9ED-4E45-A15A-EB5154ABDD84}"/>
    <cellStyle name="Note 2 2 4 6" xfId="26442" xr:uid="{4BAD433D-245C-4A71-B152-4D0A6CE4FED6}"/>
    <cellStyle name="Note 2 2 5" xfId="1421" xr:uid="{00000000-0005-0000-0000-0000DE200000}"/>
    <cellStyle name="Note 2 2 5 2" xfId="3651" xr:uid="{00000000-0005-0000-0000-0000DF200000}"/>
    <cellStyle name="Note 2 2 5 2 2" xfId="7873" xr:uid="{00000000-0005-0000-0000-0000E0200000}"/>
    <cellStyle name="Note 2 2 5 2 2 2" xfId="16323" xr:uid="{2F5A722C-0FDB-4A16-8FDB-31F134B548AA}"/>
    <cellStyle name="Note 2 2 5 2 2 3" xfId="24770" xr:uid="{D07664EE-BB74-4916-972E-E8387BFFB9E9}"/>
    <cellStyle name="Note 2 2 5 2 2 4" xfId="33217" xr:uid="{584093D1-511A-4DEC-A99A-AD9EACAF6759}"/>
    <cellStyle name="Note 2 2 5 2 3" xfId="12105" xr:uid="{BBD46115-9021-448B-870D-0B1AAF2A25ED}"/>
    <cellStyle name="Note 2 2 5 2 4" xfId="20553" xr:uid="{3AC5643C-2B81-45EC-9DCC-5641FCE69538}"/>
    <cellStyle name="Note 2 2 5 2 5" xfId="29000" xr:uid="{503E94A9-21F3-4050-A27D-66F481A90226}"/>
    <cellStyle name="Note 2 2 5 3" xfId="5728" xr:uid="{00000000-0005-0000-0000-0000E1200000}"/>
    <cellStyle name="Note 2 2 5 3 2" xfId="14178" xr:uid="{0B9FAFC3-89AF-44FB-9F74-C2855D922656}"/>
    <cellStyle name="Note 2 2 5 3 3" xfId="22625" xr:uid="{85D9BC34-34A0-439C-807A-6BDB4EF9EF66}"/>
    <cellStyle name="Note 2 2 5 3 4" xfId="31072" xr:uid="{972F0B25-32BF-47DA-B550-0D0089194CF8}"/>
    <cellStyle name="Note 2 2 5 4" xfId="9960" xr:uid="{E9C0FED9-3F43-4C09-A706-16BC3860F23B}"/>
    <cellStyle name="Note 2 2 5 5" xfId="18408" xr:uid="{5C5475A2-3B13-4DDC-BD5D-7207BA0C5EAE}"/>
    <cellStyle name="Note 2 2 5 6" xfId="26855" xr:uid="{8835AD3B-733C-46F2-AC3C-AF9DC8E21F5D}"/>
    <cellStyle name="Note 2 2 6" xfId="1835" xr:uid="{00000000-0005-0000-0000-0000E2200000}"/>
    <cellStyle name="Note 2 2 6 2" xfId="4064" xr:uid="{00000000-0005-0000-0000-0000E3200000}"/>
    <cellStyle name="Note 2 2 6 2 2" xfId="8286" xr:uid="{00000000-0005-0000-0000-0000E4200000}"/>
    <cellStyle name="Note 2 2 6 2 2 2" xfId="16736" xr:uid="{2495E059-89DD-47A8-AE16-9C22DD77FFE1}"/>
    <cellStyle name="Note 2 2 6 2 2 3" xfId="25183" xr:uid="{F681EA70-1157-4FF6-8D7A-80B3CBC97D21}"/>
    <cellStyle name="Note 2 2 6 2 2 4" xfId="33630" xr:uid="{74D9C315-5E49-42F5-9F13-7A3A6F2E1FA8}"/>
    <cellStyle name="Note 2 2 6 2 3" xfId="12518" xr:uid="{165F0227-AC61-4ADA-A8E6-934E20A237DE}"/>
    <cellStyle name="Note 2 2 6 2 4" xfId="20966" xr:uid="{0C279D88-6817-4B22-A468-0D5B355F6AED}"/>
    <cellStyle name="Note 2 2 6 2 5" xfId="29413" xr:uid="{526C131D-6344-4363-81A4-52A454C658A3}"/>
    <cellStyle name="Note 2 2 6 3" xfId="6141" xr:uid="{00000000-0005-0000-0000-0000E5200000}"/>
    <cellStyle name="Note 2 2 6 3 2" xfId="14591" xr:uid="{5F61056C-6B2B-4B3E-8191-E5632AE803AA}"/>
    <cellStyle name="Note 2 2 6 3 3" xfId="23038" xr:uid="{9F195EFA-4AF2-4A0F-A61A-1A494F918C08}"/>
    <cellStyle name="Note 2 2 6 3 4" xfId="31485" xr:uid="{56681AA7-A028-4116-8AC7-C0D98958CC65}"/>
    <cellStyle name="Note 2 2 6 4" xfId="10373" xr:uid="{A2FAF0D6-15CF-429C-A1A0-F24D9092DE28}"/>
    <cellStyle name="Note 2 2 6 5" xfId="18821" xr:uid="{A0CFBED9-3660-469C-8453-686C192A6867}"/>
    <cellStyle name="Note 2 2 6 6" xfId="27268" xr:uid="{EFE73D66-6698-41D1-B5FA-696885FA9E64}"/>
    <cellStyle name="Note 2 2 7" xfId="2248" xr:uid="{00000000-0005-0000-0000-0000E6200000}"/>
    <cellStyle name="Note 2 2 7 2" xfId="4477" xr:uid="{00000000-0005-0000-0000-0000E7200000}"/>
    <cellStyle name="Note 2 2 7 2 2" xfId="8699" xr:uid="{00000000-0005-0000-0000-0000E8200000}"/>
    <cellStyle name="Note 2 2 7 2 2 2" xfId="17149" xr:uid="{6FE5C5AC-391A-40D6-B3D1-EB7AE1516CB1}"/>
    <cellStyle name="Note 2 2 7 2 2 3" xfId="25596" xr:uid="{B86DD9CD-FA0C-4BF4-A88D-AB3C02067D14}"/>
    <cellStyle name="Note 2 2 7 2 2 4" xfId="34043" xr:uid="{AE43BB4F-F37F-498C-952F-2D10A4007C42}"/>
    <cellStyle name="Note 2 2 7 2 3" xfId="12931" xr:uid="{15F35D73-7F88-4D00-BC35-5426CC4EA7CA}"/>
    <cellStyle name="Note 2 2 7 2 4" xfId="21379" xr:uid="{ABE90DAF-5F43-4345-9186-64B232FBE721}"/>
    <cellStyle name="Note 2 2 7 2 5" xfId="29826" xr:uid="{8F85F483-AB59-46DA-9325-3075CFEE906A}"/>
    <cellStyle name="Note 2 2 7 3" xfId="6554" xr:uid="{00000000-0005-0000-0000-0000E9200000}"/>
    <cellStyle name="Note 2 2 7 3 2" xfId="15004" xr:uid="{E9B5B379-671A-4615-A91F-46C819123213}"/>
    <cellStyle name="Note 2 2 7 3 3" xfId="23451" xr:uid="{7BB21BA2-A051-4785-A0BA-D8F009E041C8}"/>
    <cellStyle name="Note 2 2 7 3 4" xfId="31898" xr:uid="{E694B317-DCC1-4AB3-9075-B6F32DC5840B}"/>
    <cellStyle name="Note 2 2 7 4" xfId="10786" xr:uid="{99F67223-977A-4324-BFB6-86D5D932DEA1}"/>
    <cellStyle name="Note 2 2 7 5" xfId="19234" xr:uid="{29336FB5-851D-4129-8373-F23C300E5888}"/>
    <cellStyle name="Note 2 2 7 6" xfId="27681" xr:uid="{21E3734F-2406-492D-A9ED-675FA9DA97FB}"/>
    <cellStyle name="Note 2 2 8" xfId="2684" xr:uid="{00000000-0005-0000-0000-0000EA200000}"/>
    <cellStyle name="Note 2 2 8 2" xfId="6967" xr:uid="{00000000-0005-0000-0000-0000EB200000}"/>
    <cellStyle name="Note 2 2 8 2 2" xfId="15417" xr:uid="{19508BE7-F25F-4CD2-B3AC-DD811768138D}"/>
    <cellStyle name="Note 2 2 8 2 3" xfId="23864" xr:uid="{FF553BA3-6FC7-4E2F-B4F8-D429A0B137C2}"/>
    <cellStyle name="Note 2 2 8 2 4" xfId="32311" xr:uid="{4A3E8972-EC96-4E6F-ABDF-212DDEFE5500}"/>
    <cellStyle name="Note 2 2 8 3" xfId="11199" xr:uid="{CFBFAB23-2352-42EA-A62C-9E0C4E085534}"/>
    <cellStyle name="Note 2 2 8 4" xfId="19647" xr:uid="{3353A49B-0CA4-4669-8971-07CC0E257F57}"/>
    <cellStyle name="Note 2 2 8 5" xfId="28094" xr:uid="{0DD212CB-4898-4B1E-B578-F0ECC939E53E}"/>
    <cellStyle name="Note 2 2 9" xfId="2743" xr:uid="{00000000-0005-0000-0000-0000EC200000}"/>
    <cellStyle name="Note 2 3" xfId="549" xr:uid="{00000000-0005-0000-0000-0000ED200000}"/>
    <cellStyle name="Note 2 3 10" xfId="4906" xr:uid="{00000000-0005-0000-0000-0000EE200000}"/>
    <cellStyle name="Note 2 3 10 2" xfId="13356" xr:uid="{45A5C38D-4A94-49CB-A8AE-6360FB9699DC}"/>
    <cellStyle name="Note 2 3 10 3" xfId="21803" xr:uid="{767BCBA8-5DDD-497F-9554-90602A8440EA}"/>
    <cellStyle name="Note 2 3 10 4" xfId="30250" xr:uid="{D9053791-B85A-42B6-9736-CCD74E113AE5}"/>
    <cellStyle name="Note 2 3 11" xfId="9138" xr:uid="{53713590-2701-4F2E-9A53-347E7CEE1AF2}"/>
    <cellStyle name="Note 2 3 12" xfId="17586" xr:uid="{51503BBD-4EFD-42AB-AC39-9081211E8AFD}"/>
    <cellStyle name="Note 2 3 13" xfId="26033" xr:uid="{638A73BA-0F48-4014-991C-97E18F5B6D64}"/>
    <cellStyle name="Note 2 3 2" xfId="550" xr:uid="{00000000-0005-0000-0000-0000EF200000}"/>
    <cellStyle name="Note 2 3 2 10" xfId="9139" xr:uid="{54FAFCF2-3664-4486-BAA2-A3CAF9D048B9}"/>
    <cellStyle name="Note 2 3 2 11" xfId="17587" xr:uid="{579F97E1-C7E0-4B8E-806D-E460F7909543}"/>
    <cellStyle name="Note 2 3 2 12" xfId="26034" xr:uid="{E435EF63-93FC-4AE1-95B4-0E65AD3C3034}"/>
    <cellStyle name="Note 2 3 2 2" xfId="1011" xr:uid="{00000000-0005-0000-0000-0000F0200000}"/>
    <cellStyle name="Note 2 3 2 2 2" xfId="3243" xr:uid="{00000000-0005-0000-0000-0000F1200000}"/>
    <cellStyle name="Note 2 3 2 2 2 2" xfId="7465" xr:uid="{00000000-0005-0000-0000-0000F2200000}"/>
    <cellStyle name="Note 2 3 2 2 2 2 2" xfId="15915" xr:uid="{43D2D630-E068-4284-9279-D1D79CE433B8}"/>
    <cellStyle name="Note 2 3 2 2 2 2 3" xfId="24362" xr:uid="{8547A8B2-4901-47E5-B6DE-9F86D656171E}"/>
    <cellStyle name="Note 2 3 2 2 2 2 4" xfId="32809" xr:uid="{E87504E3-8E64-46FB-A4B8-7340AC4FD1F8}"/>
    <cellStyle name="Note 2 3 2 2 2 3" xfId="11697" xr:uid="{8DBB1095-16D2-4176-A18D-6106240F12C4}"/>
    <cellStyle name="Note 2 3 2 2 2 4" xfId="20145" xr:uid="{167D692A-E47E-467C-A56A-B9CD9BBDA85C}"/>
    <cellStyle name="Note 2 3 2 2 2 5" xfId="28592" xr:uid="{3516BB4A-078A-4306-9C7B-4D2390E26202}"/>
    <cellStyle name="Note 2 3 2 2 3" xfId="5320" xr:uid="{00000000-0005-0000-0000-0000F3200000}"/>
    <cellStyle name="Note 2 3 2 2 3 2" xfId="13770" xr:uid="{0BE3808F-AB1C-4ED6-883D-8B6ECF1A13A4}"/>
    <cellStyle name="Note 2 3 2 2 3 3" xfId="22217" xr:uid="{AFDBEEE4-7639-48F4-8AE7-2F6320908051}"/>
    <cellStyle name="Note 2 3 2 2 3 4" xfId="30664" xr:uid="{489331BB-62D5-4520-93E0-BFC3880D99C4}"/>
    <cellStyle name="Note 2 3 2 2 4" xfId="9552" xr:uid="{AB9A7303-94AB-4640-92E4-EFE670BD8018}"/>
    <cellStyle name="Note 2 3 2 2 5" xfId="18000" xr:uid="{157F4DF7-36DF-4E14-ACA5-238C3218155B}"/>
    <cellStyle name="Note 2 3 2 2 6" xfId="26447" xr:uid="{3A2CAAAC-8BED-4CBD-8CD0-257AE93D2225}"/>
    <cellStyle name="Note 2 3 2 3" xfId="1426" xr:uid="{00000000-0005-0000-0000-0000F4200000}"/>
    <cellStyle name="Note 2 3 2 3 2" xfId="3656" xr:uid="{00000000-0005-0000-0000-0000F5200000}"/>
    <cellStyle name="Note 2 3 2 3 2 2" xfId="7878" xr:uid="{00000000-0005-0000-0000-0000F6200000}"/>
    <cellStyle name="Note 2 3 2 3 2 2 2" xfId="16328" xr:uid="{D3BF5277-6232-4740-9642-0D45AC3B4D2A}"/>
    <cellStyle name="Note 2 3 2 3 2 2 3" xfId="24775" xr:uid="{C25A83F4-FC63-42B7-83E1-C73FA061A096}"/>
    <cellStyle name="Note 2 3 2 3 2 2 4" xfId="33222" xr:uid="{B1E3617F-CCF6-405A-B1DF-299CC1B26B87}"/>
    <cellStyle name="Note 2 3 2 3 2 3" xfId="12110" xr:uid="{AEDE32F0-F395-49BB-B920-A67DDAD606F8}"/>
    <cellStyle name="Note 2 3 2 3 2 4" xfId="20558" xr:uid="{947F2AF6-1AC3-46A5-90CD-38C3714FB243}"/>
    <cellStyle name="Note 2 3 2 3 2 5" xfId="29005" xr:uid="{68AF4D1E-03B2-4594-B17B-DF4361F5434D}"/>
    <cellStyle name="Note 2 3 2 3 3" xfId="5733" xr:uid="{00000000-0005-0000-0000-0000F7200000}"/>
    <cellStyle name="Note 2 3 2 3 3 2" xfId="14183" xr:uid="{D3A7BD76-DC92-4809-BE2F-5569361E1CA1}"/>
    <cellStyle name="Note 2 3 2 3 3 3" xfId="22630" xr:uid="{FFD8259C-3FA5-452B-9FFE-04CC9EF39820}"/>
    <cellStyle name="Note 2 3 2 3 3 4" xfId="31077" xr:uid="{F0D06D7B-4AA2-4D90-BCF9-C8B46D37ABE9}"/>
    <cellStyle name="Note 2 3 2 3 4" xfId="9965" xr:uid="{9CA57238-EC9B-4B2E-97D8-DFB5B86073EE}"/>
    <cellStyle name="Note 2 3 2 3 5" xfId="18413" xr:uid="{1721B305-508D-4FEC-9AAB-49DC69FD3E10}"/>
    <cellStyle name="Note 2 3 2 3 6" xfId="26860" xr:uid="{AB86ECD9-BC24-439D-B72C-3DEDDA83EBED}"/>
    <cellStyle name="Note 2 3 2 4" xfId="1840" xr:uid="{00000000-0005-0000-0000-0000F8200000}"/>
    <cellStyle name="Note 2 3 2 4 2" xfId="4069" xr:uid="{00000000-0005-0000-0000-0000F9200000}"/>
    <cellStyle name="Note 2 3 2 4 2 2" xfId="8291" xr:uid="{00000000-0005-0000-0000-0000FA200000}"/>
    <cellStyle name="Note 2 3 2 4 2 2 2" xfId="16741" xr:uid="{7C444BB9-04ED-4CEC-8BAB-C33B07D92956}"/>
    <cellStyle name="Note 2 3 2 4 2 2 3" xfId="25188" xr:uid="{FFDA616C-13F9-4B08-B458-80FF90FD6469}"/>
    <cellStyle name="Note 2 3 2 4 2 2 4" xfId="33635" xr:uid="{FD540BC7-DD62-42E9-BF10-5489B2594172}"/>
    <cellStyle name="Note 2 3 2 4 2 3" xfId="12523" xr:uid="{D83B0471-B9BD-4B3C-B054-921F54DC591F}"/>
    <cellStyle name="Note 2 3 2 4 2 4" xfId="20971" xr:uid="{1C812130-C511-4DAC-B754-C5B652F67830}"/>
    <cellStyle name="Note 2 3 2 4 2 5" xfId="29418" xr:uid="{20755242-CA1C-4180-9839-C6875FD1C16E}"/>
    <cellStyle name="Note 2 3 2 4 3" xfId="6146" xr:uid="{00000000-0005-0000-0000-0000FB200000}"/>
    <cellStyle name="Note 2 3 2 4 3 2" xfId="14596" xr:uid="{AFE17796-F81D-4763-96F5-0A6B21C75AD8}"/>
    <cellStyle name="Note 2 3 2 4 3 3" xfId="23043" xr:uid="{5C706895-91D8-4BA0-A4BE-2609177B4643}"/>
    <cellStyle name="Note 2 3 2 4 3 4" xfId="31490" xr:uid="{0EA87F84-ED1B-4BCB-8740-D1F625CBF18C}"/>
    <cellStyle name="Note 2 3 2 4 4" xfId="10378" xr:uid="{38B16572-3B24-4244-8CBB-9190F102E712}"/>
    <cellStyle name="Note 2 3 2 4 5" xfId="18826" xr:uid="{019BB4E3-96D8-4496-A975-807A48E6A125}"/>
    <cellStyle name="Note 2 3 2 4 6" xfId="27273" xr:uid="{16701729-5D3E-49A5-9BB9-EC7DA866C511}"/>
    <cellStyle name="Note 2 3 2 5" xfId="2253" xr:uid="{00000000-0005-0000-0000-0000FC200000}"/>
    <cellStyle name="Note 2 3 2 5 2" xfId="4482" xr:uid="{00000000-0005-0000-0000-0000FD200000}"/>
    <cellStyle name="Note 2 3 2 5 2 2" xfId="8704" xr:uid="{00000000-0005-0000-0000-0000FE200000}"/>
    <cellStyle name="Note 2 3 2 5 2 2 2" xfId="17154" xr:uid="{2133E6D4-2B42-4566-8288-7C55C227FD3B}"/>
    <cellStyle name="Note 2 3 2 5 2 2 3" xfId="25601" xr:uid="{74758C7B-0F89-4D83-BD1A-9CD02CDB5256}"/>
    <cellStyle name="Note 2 3 2 5 2 2 4" xfId="34048" xr:uid="{1666E4ED-4AE7-4B27-BB01-0B65AD109104}"/>
    <cellStyle name="Note 2 3 2 5 2 3" xfId="12936" xr:uid="{F33A9246-4DCA-481D-B414-C8F62BE93561}"/>
    <cellStyle name="Note 2 3 2 5 2 4" xfId="21384" xr:uid="{C4EF35F0-6CE6-49AF-AD34-A4637D37D4C0}"/>
    <cellStyle name="Note 2 3 2 5 2 5" xfId="29831" xr:uid="{B94B50A3-AB97-4D3C-A60C-F440FF4C7BCF}"/>
    <cellStyle name="Note 2 3 2 5 3" xfId="6559" xr:uid="{00000000-0005-0000-0000-0000FF200000}"/>
    <cellStyle name="Note 2 3 2 5 3 2" xfId="15009" xr:uid="{E7F8D639-B94E-4352-BE44-700EE0563847}"/>
    <cellStyle name="Note 2 3 2 5 3 3" xfId="23456" xr:uid="{AA484FC9-77E4-44FB-99C2-F032563709A2}"/>
    <cellStyle name="Note 2 3 2 5 3 4" xfId="31903" xr:uid="{6AE2FDB6-715B-4E4C-99CC-D48C20B22BB7}"/>
    <cellStyle name="Note 2 3 2 5 4" xfId="10791" xr:uid="{DD4618FA-C783-4C93-A6BA-3EC7AF2B45E1}"/>
    <cellStyle name="Note 2 3 2 5 5" xfId="19239" xr:uid="{DBA006D2-5D58-4073-BDD2-35EDB6924BC7}"/>
    <cellStyle name="Note 2 3 2 5 6" xfId="27686" xr:uid="{BB17ED56-1B28-4152-ADBE-C177F8278373}"/>
    <cellStyle name="Note 2 3 2 6" xfId="2689" xr:uid="{00000000-0005-0000-0000-000000210000}"/>
    <cellStyle name="Note 2 3 2 6 2" xfId="6972" xr:uid="{00000000-0005-0000-0000-000001210000}"/>
    <cellStyle name="Note 2 3 2 6 2 2" xfId="15422" xr:uid="{0917BA78-497F-481B-9E54-24F6D4E861D6}"/>
    <cellStyle name="Note 2 3 2 6 2 3" xfId="23869" xr:uid="{564B06DA-D11D-41E0-9A64-4EE519E74868}"/>
    <cellStyle name="Note 2 3 2 6 2 4" xfId="32316" xr:uid="{86878D7E-0A12-4CCB-A758-A61C40704D8A}"/>
    <cellStyle name="Note 2 3 2 6 3" xfId="11204" xr:uid="{F3224ED8-1AB5-4873-8AE9-BBE09EEAE6B2}"/>
    <cellStyle name="Note 2 3 2 6 4" xfId="19652" xr:uid="{F2AC076D-D19C-482A-9147-302482D6CF3E}"/>
    <cellStyle name="Note 2 3 2 6 5" xfId="28099" xr:uid="{868FF525-E398-4605-8D6D-8855F56FF30A}"/>
    <cellStyle name="Note 2 3 2 7" xfId="2748" xr:uid="{00000000-0005-0000-0000-000002210000}"/>
    <cellStyle name="Note 2 3 2 8" xfId="2829" xr:uid="{00000000-0005-0000-0000-000003210000}"/>
    <cellStyle name="Note 2 3 2 8 2" xfId="7052" xr:uid="{00000000-0005-0000-0000-000004210000}"/>
    <cellStyle name="Note 2 3 2 8 2 2" xfId="15502" xr:uid="{E2EE0C31-A0B5-494C-AB77-18D74176B34F}"/>
    <cellStyle name="Note 2 3 2 8 2 3" xfId="23949" xr:uid="{F1CF862D-872C-41C9-BD34-D924AE0B37C1}"/>
    <cellStyle name="Note 2 3 2 8 2 4" xfId="32396" xr:uid="{9967C74E-E54B-4ECD-97AA-DBC10A714B17}"/>
    <cellStyle name="Note 2 3 2 8 3" xfId="11284" xr:uid="{CDA48197-5502-4E6F-9AA6-578C02631134}"/>
    <cellStyle name="Note 2 3 2 8 4" xfId="19732" xr:uid="{24F63AE0-5795-4A05-8CDA-E1DF0621CEEA}"/>
    <cellStyle name="Note 2 3 2 8 5" xfId="28179" xr:uid="{E629CC3A-D11B-440A-9BE1-C4E049EB3B40}"/>
    <cellStyle name="Note 2 3 2 9" xfId="4907" xr:uid="{00000000-0005-0000-0000-000005210000}"/>
    <cellStyle name="Note 2 3 2 9 2" xfId="13357" xr:uid="{98A7E4CD-7EB8-4214-9F33-B690BD496995}"/>
    <cellStyle name="Note 2 3 2 9 3" xfId="21804" xr:uid="{D4DD811B-4893-405C-9F97-381AEBAEAFCB}"/>
    <cellStyle name="Note 2 3 2 9 4" xfId="30251" xr:uid="{F81BC7A3-EFB3-42F4-972F-1B5E7B6D69C3}"/>
    <cellStyle name="Note 2 3 3" xfId="1010" xr:uid="{00000000-0005-0000-0000-000006210000}"/>
    <cellStyle name="Note 2 3 3 2" xfId="3242" xr:uid="{00000000-0005-0000-0000-000007210000}"/>
    <cellStyle name="Note 2 3 3 2 2" xfId="7464" xr:uid="{00000000-0005-0000-0000-000008210000}"/>
    <cellStyle name="Note 2 3 3 2 2 2" xfId="15914" xr:uid="{5C059F72-1FC2-4F52-8BFF-E1064BCC15EC}"/>
    <cellStyle name="Note 2 3 3 2 2 3" xfId="24361" xr:uid="{4EBE5377-75D1-454E-9718-AAF576BE2AA5}"/>
    <cellStyle name="Note 2 3 3 2 2 4" xfId="32808" xr:uid="{54FAEDE9-9E99-4E69-BE36-2EFF791AC5C4}"/>
    <cellStyle name="Note 2 3 3 2 3" xfId="11696" xr:uid="{7A916DBF-5E02-4977-B021-D1D7A7DD6E71}"/>
    <cellStyle name="Note 2 3 3 2 4" xfId="20144" xr:uid="{656DA8FE-E437-42AD-9ED6-3D2B8B3B4C74}"/>
    <cellStyle name="Note 2 3 3 2 5" xfId="28591" xr:uid="{16BA4F4D-1D18-49BB-8474-3D877FA2156C}"/>
    <cellStyle name="Note 2 3 3 3" xfId="5319" xr:uid="{00000000-0005-0000-0000-000009210000}"/>
    <cellStyle name="Note 2 3 3 3 2" xfId="13769" xr:uid="{BCD2E3DF-21DD-4A00-8451-22F82B17667E}"/>
    <cellStyle name="Note 2 3 3 3 3" xfId="22216" xr:uid="{999D83FE-B2AB-4C5B-BED1-312B32D13E6B}"/>
    <cellStyle name="Note 2 3 3 3 4" xfId="30663" xr:uid="{D52A76CA-49B3-4E1C-B47F-2823F52AE492}"/>
    <cellStyle name="Note 2 3 3 4" xfId="9551" xr:uid="{8A33DD3C-FE6C-4F5C-9DDD-F41E53DB00E1}"/>
    <cellStyle name="Note 2 3 3 5" xfId="17999" xr:uid="{396DA9B1-8F36-40D4-831B-C57F51FB1CB0}"/>
    <cellStyle name="Note 2 3 3 6" xfId="26446" xr:uid="{387C38C0-6B64-460F-8582-7F387BA11CD4}"/>
    <cellStyle name="Note 2 3 4" xfId="1425" xr:uid="{00000000-0005-0000-0000-00000A210000}"/>
    <cellStyle name="Note 2 3 4 2" xfId="3655" xr:uid="{00000000-0005-0000-0000-00000B210000}"/>
    <cellStyle name="Note 2 3 4 2 2" xfId="7877" xr:uid="{00000000-0005-0000-0000-00000C210000}"/>
    <cellStyle name="Note 2 3 4 2 2 2" xfId="16327" xr:uid="{153C5934-9B50-40B4-B936-D02FA4E835E5}"/>
    <cellStyle name="Note 2 3 4 2 2 3" xfId="24774" xr:uid="{0FBD49E8-D902-4C27-8161-C60115075F6E}"/>
    <cellStyle name="Note 2 3 4 2 2 4" xfId="33221" xr:uid="{A69ACEAB-4E3F-4CF6-86CD-504F120F97C1}"/>
    <cellStyle name="Note 2 3 4 2 3" xfId="12109" xr:uid="{FC2728D5-FD12-40ED-B8E0-02B1CBBF8624}"/>
    <cellStyle name="Note 2 3 4 2 4" xfId="20557" xr:uid="{237BA78E-A349-4EAE-B425-5BA86569050E}"/>
    <cellStyle name="Note 2 3 4 2 5" xfId="29004" xr:uid="{258CD252-A1D9-401A-A44E-7FE6F4173C4D}"/>
    <cellStyle name="Note 2 3 4 3" xfId="5732" xr:uid="{00000000-0005-0000-0000-00000D210000}"/>
    <cellStyle name="Note 2 3 4 3 2" xfId="14182" xr:uid="{5EDA9097-9CD4-49F7-A052-D192EB3E7DE2}"/>
    <cellStyle name="Note 2 3 4 3 3" xfId="22629" xr:uid="{36347B86-8C45-4E45-9BBC-FD88C85CBE17}"/>
    <cellStyle name="Note 2 3 4 3 4" xfId="31076" xr:uid="{992F6ED2-08EA-4776-A369-DBE059526FC3}"/>
    <cellStyle name="Note 2 3 4 4" xfId="9964" xr:uid="{1F3F12A5-628B-46C2-AAD6-7E735B38AE35}"/>
    <cellStyle name="Note 2 3 4 5" xfId="18412" xr:uid="{0C4B0D8D-C656-4F0E-B9BF-FD65F36B4A7F}"/>
    <cellStyle name="Note 2 3 4 6" xfId="26859" xr:uid="{EC822CBC-8AD4-4CB4-870B-21F4BE514CA3}"/>
    <cellStyle name="Note 2 3 5" xfId="1839" xr:uid="{00000000-0005-0000-0000-00000E210000}"/>
    <cellStyle name="Note 2 3 5 2" xfId="4068" xr:uid="{00000000-0005-0000-0000-00000F210000}"/>
    <cellStyle name="Note 2 3 5 2 2" xfId="8290" xr:uid="{00000000-0005-0000-0000-000010210000}"/>
    <cellStyle name="Note 2 3 5 2 2 2" xfId="16740" xr:uid="{0D9CF7F3-AC92-4C63-8A2A-656236044501}"/>
    <cellStyle name="Note 2 3 5 2 2 3" xfId="25187" xr:uid="{36C33770-72DD-4C57-8D11-ACEADBFFF597}"/>
    <cellStyle name="Note 2 3 5 2 2 4" xfId="33634" xr:uid="{F455A0F4-3ACB-4983-A7B1-9991ABFBD513}"/>
    <cellStyle name="Note 2 3 5 2 3" xfId="12522" xr:uid="{CD1C14EE-CB49-447F-863F-F9DCBB906FB8}"/>
    <cellStyle name="Note 2 3 5 2 4" xfId="20970" xr:uid="{461EC56A-E572-42B2-B8A3-A08722AF8453}"/>
    <cellStyle name="Note 2 3 5 2 5" xfId="29417" xr:uid="{1DC8F779-85AB-4EE9-9195-41F0900F5594}"/>
    <cellStyle name="Note 2 3 5 3" xfId="6145" xr:uid="{00000000-0005-0000-0000-000011210000}"/>
    <cellStyle name="Note 2 3 5 3 2" xfId="14595" xr:uid="{ED72A48E-DFAC-413B-8982-EA360C251B2B}"/>
    <cellStyle name="Note 2 3 5 3 3" xfId="23042" xr:uid="{9DEB7B43-8B44-4AA8-8E00-8BC8DA65FC53}"/>
    <cellStyle name="Note 2 3 5 3 4" xfId="31489" xr:uid="{68C290C9-05E3-4DE6-BF4F-7ADE5C0271D7}"/>
    <cellStyle name="Note 2 3 5 4" xfId="10377" xr:uid="{5C46F22E-917C-4AC4-8FA7-BE162E27AF35}"/>
    <cellStyle name="Note 2 3 5 5" xfId="18825" xr:uid="{D6249273-DF96-429F-8519-B3841B99A80F}"/>
    <cellStyle name="Note 2 3 5 6" xfId="27272" xr:uid="{E698C145-E634-4983-97E1-F119AFBB0358}"/>
    <cellStyle name="Note 2 3 6" xfId="2252" xr:uid="{00000000-0005-0000-0000-000012210000}"/>
    <cellStyle name="Note 2 3 6 2" xfId="4481" xr:uid="{00000000-0005-0000-0000-000013210000}"/>
    <cellStyle name="Note 2 3 6 2 2" xfId="8703" xr:uid="{00000000-0005-0000-0000-000014210000}"/>
    <cellStyle name="Note 2 3 6 2 2 2" xfId="17153" xr:uid="{906E29F4-9EC4-4721-8D94-B0C7208FA181}"/>
    <cellStyle name="Note 2 3 6 2 2 3" xfId="25600" xr:uid="{793521F2-EEAE-481A-8653-1DD19CD53613}"/>
    <cellStyle name="Note 2 3 6 2 2 4" xfId="34047" xr:uid="{3DC80450-053F-4C2E-AE60-137688EFA81D}"/>
    <cellStyle name="Note 2 3 6 2 3" xfId="12935" xr:uid="{9018F456-5C39-4722-B9CC-4EE7D8EF2B4A}"/>
    <cellStyle name="Note 2 3 6 2 4" xfId="21383" xr:uid="{14D77CD7-C7CF-444C-9E2B-13224731FCFB}"/>
    <cellStyle name="Note 2 3 6 2 5" xfId="29830" xr:uid="{260445CE-3356-4D8D-9391-C17F69D91FEB}"/>
    <cellStyle name="Note 2 3 6 3" xfId="6558" xr:uid="{00000000-0005-0000-0000-000015210000}"/>
    <cellStyle name="Note 2 3 6 3 2" xfId="15008" xr:uid="{F3769136-E161-486B-89FD-77277CB848B9}"/>
    <cellStyle name="Note 2 3 6 3 3" xfId="23455" xr:uid="{172E0AD9-4EA3-43C5-9BA8-2942C13ACBC2}"/>
    <cellStyle name="Note 2 3 6 3 4" xfId="31902" xr:uid="{52DBE6F7-EA13-4D1D-B4A7-30EF6ABDF0F6}"/>
    <cellStyle name="Note 2 3 6 4" xfId="10790" xr:uid="{AD9D1DE8-E214-4761-9AB6-D3874B42B2CA}"/>
    <cellStyle name="Note 2 3 6 5" xfId="19238" xr:uid="{6798CF6B-7597-4D20-A175-F8ECD1E3BC88}"/>
    <cellStyle name="Note 2 3 6 6" xfId="27685" xr:uid="{57577A43-6049-4D7D-B798-3519033E3111}"/>
    <cellStyle name="Note 2 3 7" xfId="2688" xr:uid="{00000000-0005-0000-0000-000016210000}"/>
    <cellStyle name="Note 2 3 7 2" xfId="6971" xr:uid="{00000000-0005-0000-0000-000017210000}"/>
    <cellStyle name="Note 2 3 7 2 2" xfId="15421" xr:uid="{3844AD6E-1713-4833-9459-27BDD726BD25}"/>
    <cellStyle name="Note 2 3 7 2 3" xfId="23868" xr:uid="{B873F2CF-0495-48EA-9C3D-E22660092BBA}"/>
    <cellStyle name="Note 2 3 7 2 4" xfId="32315" xr:uid="{A8678930-FC12-466D-AD0D-DD50C27895B3}"/>
    <cellStyle name="Note 2 3 7 3" xfId="11203" xr:uid="{0F22016B-2714-475F-9300-0977D888FEA0}"/>
    <cellStyle name="Note 2 3 7 4" xfId="19651" xr:uid="{F66E8DE6-9304-4CCC-9F87-451F04BFD126}"/>
    <cellStyle name="Note 2 3 7 5" xfId="28098" xr:uid="{AE76FEC8-21B6-4150-8CDD-6A9D52C64774}"/>
    <cellStyle name="Note 2 3 8" xfId="2747" xr:uid="{00000000-0005-0000-0000-000018210000}"/>
    <cellStyle name="Note 2 3 9" xfId="2828" xr:uid="{00000000-0005-0000-0000-000019210000}"/>
    <cellStyle name="Note 2 3 9 2" xfId="7051" xr:uid="{00000000-0005-0000-0000-00001A210000}"/>
    <cellStyle name="Note 2 3 9 2 2" xfId="15501" xr:uid="{4CBAD852-2855-41A4-976B-BA2EFE7E3A6A}"/>
    <cellStyle name="Note 2 3 9 2 3" xfId="23948" xr:uid="{3EC096CB-ADD4-4B37-B310-B08DFB4E2A19}"/>
    <cellStyle name="Note 2 3 9 2 4" xfId="32395" xr:uid="{4A6D7994-7B9F-4F3B-8215-EE725324429A}"/>
    <cellStyle name="Note 2 3 9 3" xfId="11283" xr:uid="{2D72D455-6054-4167-968B-A6A44A5E15CF}"/>
    <cellStyle name="Note 2 3 9 4" xfId="19731" xr:uid="{34F0E80C-1B55-48D3-8F0B-8CF03180AC64}"/>
    <cellStyle name="Note 2 3 9 5" xfId="28178" xr:uid="{A506EFFF-BF84-4F4D-B29E-679343452098}"/>
    <cellStyle name="Note 2 4" xfId="551" xr:uid="{00000000-0005-0000-0000-00001B210000}"/>
    <cellStyle name="Note 2 4 10" xfId="9140" xr:uid="{897DC905-1DAC-454C-A83D-E006B6B4475C}"/>
    <cellStyle name="Note 2 4 11" xfId="17588" xr:uid="{1B80EF83-97F2-4A2F-90B3-FD3CAEB12141}"/>
    <cellStyle name="Note 2 4 12" xfId="26035" xr:uid="{584341AE-2C30-472C-9714-7C9B40E2635F}"/>
    <cellStyle name="Note 2 4 2" xfId="1012" xr:uid="{00000000-0005-0000-0000-00001C210000}"/>
    <cellStyle name="Note 2 4 2 2" xfId="3244" xr:uid="{00000000-0005-0000-0000-00001D210000}"/>
    <cellStyle name="Note 2 4 2 2 2" xfId="7466" xr:uid="{00000000-0005-0000-0000-00001E210000}"/>
    <cellStyle name="Note 2 4 2 2 2 2" xfId="15916" xr:uid="{E0CCD1CF-560D-439A-AD0C-0A11C54D1C7E}"/>
    <cellStyle name="Note 2 4 2 2 2 3" xfId="24363" xr:uid="{00E8077A-DC03-41E6-83F1-8D49A5E0ED58}"/>
    <cellStyle name="Note 2 4 2 2 2 4" xfId="32810" xr:uid="{210A0512-F2F4-4F47-B307-388E9C292377}"/>
    <cellStyle name="Note 2 4 2 2 3" xfId="11698" xr:uid="{E43C621F-1B61-43A2-9B1C-06803E907C68}"/>
    <cellStyle name="Note 2 4 2 2 4" xfId="20146" xr:uid="{D0520918-22DD-4555-B478-2C95C8476240}"/>
    <cellStyle name="Note 2 4 2 2 5" xfId="28593" xr:uid="{AA01ABC3-8AD6-446B-B757-99753A5EA5CA}"/>
    <cellStyle name="Note 2 4 2 3" xfId="5321" xr:uid="{00000000-0005-0000-0000-00001F210000}"/>
    <cellStyle name="Note 2 4 2 3 2" xfId="13771" xr:uid="{7BD8EED4-FB3E-4C74-9B06-F149B77071BA}"/>
    <cellStyle name="Note 2 4 2 3 3" xfId="22218" xr:uid="{E93205BA-3400-4C42-8B3F-B4E039DC1564}"/>
    <cellStyle name="Note 2 4 2 3 4" xfId="30665" xr:uid="{82456417-4365-441D-B82E-6DF360B6E76C}"/>
    <cellStyle name="Note 2 4 2 4" xfId="9553" xr:uid="{4721AEA7-170F-4F8C-8744-904A926CBF68}"/>
    <cellStyle name="Note 2 4 2 5" xfId="18001" xr:uid="{6A2E925F-FE93-446B-A6E4-36875055D627}"/>
    <cellStyle name="Note 2 4 2 6" xfId="26448" xr:uid="{83FAF2A8-2E01-456F-93D7-660FA64A261A}"/>
    <cellStyle name="Note 2 4 3" xfId="1427" xr:uid="{00000000-0005-0000-0000-000020210000}"/>
    <cellStyle name="Note 2 4 3 2" xfId="3657" xr:uid="{00000000-0005-0000-0000-000021210000}"/>
    <cellStyle name="Note 2 4 3 2 2" xfId="7879" xr:uid="{00000000-0005-0000-0000-000022210000}"/>
    <cellStyle name="Note 2 4 3 2 2 2" xfId="16329" xr:uid="{65140DFD-9FDE-4FC6-A111-FB61E081457B}"/>
    <cellStyle name="Note 2 4 3 2 2 3" xfId="24776" xr:uid="{23D26ADB-30F3-47F2-851D-7730ADC79341}"/>
    <cellStyle name="Note 2 4 3 2 2 4" xfId="33223" xr:uid="{DB19A7AF-BFF2-4A65-912C-86214DF6551B}"/>
    <cellStyle name="Note 2 4 3 2 3" xfId="12111" xr:uid="{CBCFC733-0146-4A15-8FA8-18B7D883161D}"/>
    <cellStyle name="Note 2 4 3 2 4" xfId="20559" xr:uid="{EC322C40-3AE2-4C06-86FA-618F1B6D5F03}"/>
    <cellStyle name="Note 2 4 3 2 5" xfId="29006" xr:uid="{BED5D0DB-0187-4F23-9230-EF977EC66DF3}"/>
    <cellStyle name="Note 2 4 3 3" xfId="5734" xr:uid="{00000000-0005-0000-0000-000023210000}"/>
    <cellStyle name="Note 2 4 3 3 2" xfId="14184" xr:uid="{264F6F3D-960D-4124-AEA1-13CB5BB7D8E6}"/>
    <cellStyle name="Note 2 4 3 3 3" xfId="22631" xr:uid="{01ADE053-10D2-42A0-8C95-6053220CE47B}"/>
    <cellStyle name="Note 2 4 3 3 4" xfId="31078" xr:uid="{2C6B73BC-599E-4543-858E-D5B68242400C}"/>
    <cellStyle name="Note 2 4 3 4" xfId="9966" xr:uid="{2B11FFB0-FFBF-4B91-8964-18B21C2392A0}"/>
    <cellStyle name="Note 2 4 3 5" xfId="18414" xr:uid="{7042F6CC-4257-49C3-9640-BDB4194224BF}"/>
    <cellStyle name="Note 2 4 3 6" xfId="26861" xr:uid="{AF1C3190-A960-44B2-942A-AFC12C7D9046}"/>
    <cellStyle name="Note 2 4 4" xfId="1841" xr:uid="{00000000-0005-0000-0000-000024210000}"/>
    <cellStyle name="Note 2 4 4 2" xfId="4070" xr:uid="{00000000-0005-0000-0000-000025210000}"/>
    <cellStyle name="Note 2 4 4 2 2" xfId="8292" xr:uid="{00000000-0005-0000-0000-000026210000}"/>
    <cellStyle name="Note 2 4 4 2 2 2" xfId="16742" xr:uid="{119274C3-1221-46A9-BD37-B39E935A7B73}"/>
    <cellStyle name="Note 2 4 4 2 2 3" xfId="25189" xr:uid="{D481AC87-6771-4C8B-B148-872EB3F3980B}"/>
    <cellStyle name="Note 2 4 4 2 2 4" xfId="33636" xr:uid="{1FF3F04E-DCE5-48F1-96AD-634DD4B5DF7C}"/>
    <cellStyle name="Note 2 4 4 2 3" xfId="12524" xr:uid="{F96BC1B9-1C6C-41C7-972F-7FC17447E462}"/>
    <cellStyle name="Note 2 4 4 2 4" xfId="20972" xr:uid="{A5A9474C-05D0-491F-A5A6-C71842CDEB34}"/>
    <cellStyle name="Note 2 4 4 2 5" xfId="29419" xr:uid="{9D783156-A9F9-47F4-B0EB-F166F57323B2}"/>
    <cellStyle name="Note 2 4 4 3" xfId="6147" xr:uid="{00000000-0005-0000-0000-000027210000}"/>
    <cellStyle name="Note 2 4 4 3 2" xfId="14597" xr:uid="{C8B4E649-9DB5-4A72-99C0-3767D6E4DD68}"/>
    <cellStyle name="Note 2 4 4 3 3" xfId="23044" xr:uid="{1968361D-0307-49D6-A9DF-D6AFAD84238C}"/>
    <cellStyle name="Note 2 4 4 3 4" xfId="31491" xr:uid="{C39612F5-CAD4-4A5A-A734-13380A0ECFEC}"/>
    <cellStyle name="Note 2 4 4 4" xfId="10379" xr:uid="{2590655B-45EF-4E17-9738-3FE724A14BF3}"/>
    <cellStyle name="Note 2 4 4 5" xfId="18827" xr:uid="{12F259AA-4ED0-476E-9913-9C46C747AC9F}"/>
    <cellStyle name="Note 2 4 4 6" xfId="27274" xr:uid="{9BDB697F-3750-47FA-ACE5-9D93D27BD8E8}"/>
    <cellStyle name="Note 2 4 5" xfId="2254" xr:uid="{00000000-0005-0000-0000-000028210000}"/>
    <cellStyle name="Note 2 4 5 2" xfId="4483" xr:uid="{00000000-0005-0000-0000-000029210000}"/>
    <cellStyle name="Note 2 4 5 2 2" xfId="8705" xr:uid="{00000000-0005-0000-0000-00002A210000}"/>
    <cellStyle name="Note 2 4 5 2 2 2" xfId="17155" xr:uid="{A7F1D940-9147-4C50-A327-95444B45EF68}"/>
    <cellStyle name="Note 2 4 5 2 2 3" xfId="25602" xr:uid="{F644A627-1B1E-4479-88D3-472799B4BF65}"/>
    <cellStyle name="Note 2 4 5 2 2 4" xfId="34049" xr:uid="{39EAE9AD-064B-4015-B298-C60A55D7FEE5}"/>
    <cellStyle name="Note 2 4 5 2 3" xfId="12937" xr:uid="{E2A15984-A19B-4DF9-9700-4EF0AB018C78}"/>
    <cellStyle name="Note 2 4 5 2 4" xfId="21385" xr:uid="{D8B62F29-D29A-49EB-B45C-6B8F570E8360}"/>
    <cellStyle name="Note 2 4 5 2 5" xfId="29832" xr:uid="{BB0228F0-6506-4A38-9122-EF5811FB1782}"/>
    <cellStyle name="Note 2 4 5 3" xfId="6560" xr:uid="{00000000-0005-0000-0000-00002B210000}"/>
    <cellStyle name="Note 2 4 5 3 2" xfId="15010" xr:uid="{23414D2B-EC8D-448E-82CE-043111192845}"/>
    <cellStyle name="Note 2 4 5 3 3" xfId="23457" xr:uid="{E7D961E0-9658-40A0-BDF2-8D658BD30205}"/>
    <cellStyle name="Note 2 4 5 3 4" xfId="31904" xr:uid="{1A93F339-38C8-4EFD-8090-B45CE13636EC}"/>
    <cellStyle name="Note 2 4 5 4" xfId="10792" xr:uid="{39FA9B05-C975-47D4-9F35-71BBA388C782}"/>
    <cellStyle name="Note 2 4 5 5" xfId="19240" xr:uid="{535F562B-BD7A-4EEF-B075-051A34E1739B}"/>
    <cellStyle name="Note 2 4 5 6" xfId="27687" xr:uid="{C5D63BEC-9D4E-464B-98BC-B529D0DF5ED9}"/>
    <cellStyle name="Note 2 4 6" xfId="2690" xr:uid="{00000000-0005-0000-0000-00002C210000}"/>
    <cellStyle name="Note 2 4 6 2" xfId="6973" xr:uid="{00000000-0005-0000-0000-00002D210000}"/>
    <cellStyle name="Note 2 4 6 2 2" xfId="15423" xr:uid="{239FBAFE-436A-400E-BE06-7543BD3AFC85}"/>
    <cellStyle name="Note 2 4 6 2 3" xfId="23870" xr:uid="{A4989B4F-091D-458A-9DF3-551F246BD9AA}"/>
    <cellStyle name="Note 2 4 6 2 4" xfId="32317" xr:uid="{2607B975-7441-4756-A61E-DC023B474FE7}"/>
    <cellStyle name="Note 2 4 6 3" xfId="11205" xr:uid="{456D0A56-1162-40A1-959D-FE902E918516}"/>
    <cellStyle name="Note 2 4 6 4" xfId="19653" xr:uid="{8565D2B3-DF09-411B-956B-429D3A87B950}"/>
    <cellStyle name="Note 2 4 6 5" xfId="28100" xr:uid="{09523254-7C7E-41A9-A537-F7B03A8C1C73}"/>
    <cellStyle name="Note 2 4 7" xfId="2749" xr:uid="{00000000-0005-0000-0000-00002E210000}"/>
    <cellStyle name="Note 2 4 8" xfId="2830" xr:uid="{00000000-0005-0000-0000-00002F210000}"/>
    <cellStyle name="Note 2 4 8 2" xfId="7053" xr:uid="{00000000-0005-0000-0000-000030210000}"/>
    <cellStyle name="Note 2 4 8 2 2" xfId="15503" xr:uid="{0BBDDEC4-5FEB-4A73-99E2-F5984C7C896A}"/>
    <cellStyle name="Note 2 4 8 2 3" xfId="23950" xr:uid="{A5240DB8-10E0-45CD-B6C5-4A58878971CD}"/>
    <cellStyle name="Note 2 4 8 2 4" xfId="32397" xr:uid="{08E02D4D-531C-44F5-9058-0F3C7021D6D1}"/>
    <cellStyle name="Note 2 4 8 3" xfId="11285" xr:uid="{61055DE4-AD8D-4CB5-8798-B47787C2CF2F}"/>
    <cellStyle name="Note 2 4 8 4" xfId="19733" xr:uid="{6A5FB0BA-F0FA-4174-AE31-74774FC3F33F}"/>
    <cellStyle name="Note 2 4 8 5" xfId="28180" xr:uid="{12B52A20-1DA1-4754-98F1-A0E6215F579A}"/>
    <cellStyle name="Note 2 4 9" xfId="4908" xr:uid="{00000000-0005-0000-0000-000031210000}"/>
    <cellStyle name="Note 2 4 9 2" xfId="13358" xr:uid="{C28781F4-AE38-4F94-8FCB-3DF43D087442}"/>
    <cellStyle name="Note 2 4 9 3" xfId="21805" xr:uid="{3B933D11-7E93-4035-8EB7-14FB21C6B1C0}"/>
    <cellStyle name="Note 2 4 9 4" xfId="30252" xr:uid="{9A81F5A4-EA8F-4082-8A27-254775964DE4}"/>
    <cellStyle name="Note 2 5" xfId="552" xr:uid="{00000000-0005-0000-0000-000032210000}"/>
    <cellStyle name="Note 2 5 10" xfId="9141" xr:uid="{9B60B414-2CBE-4BFB-AA68-EDD0DA2FC2C7}"/>
    <cellStyle name="Note 2 5 11" xfId="17589" xr:uid="{A058A6FE-60EB-4A67-830F-EAC96C56007F}"/>
    <cellStyle name="Note 2 5 12" xfId="26036" xr:uid="{DE662A72-2FEC-4EDD-BC69-0D7B9D5AC3DF}"/>
    <cellStyle name="Note 2 5 2" xfId="1013" xr:uid="{00000000-0005-0000-0000-000033210000}"/>
    <cellStyle name="Note 2 5 2 2" xfId="3245" xr:uid="{00000000-0005-0000-0000-000034210000}"/>
    <cellStyle name="Note 2 5 2 2 2" xfId="7467" xr:uid="{00000000-0005-0000-0000-000035210000}"/>
    <cellStyle name="Note 2 5 2 2 2 2" xfId="15917" xr:uid="{5754E69D-44D4-4F22-81B5-2F747ACC79FD}"/>
    <cellStyle name="Note 2 5 2 2 2 3" xfId="24364" xr:uid="{7998F3D7-C5CF-453B-A2F3-41DC84B043A4}"/>
    <cellStyle name="Note 2 5 2 2 2 4" xfId="32811" xr:uid="{D48DCB66-6434-47F4-8ED2-B4D60FF4D927}"/>
    <cellStyle name="Note 2 5 2 2 3" xfId="11699" xr:uid="{D717FDBB-0FDB-48B7-95E1-854E86E693F4}"/>
    <cellStyle name="Note 2 5 2 2 4" xfId="20147" xr:uid="{C24E23E5-429F-45F9-AAEB-B2DEB266D8CC}"/>
    <cellStyle name="Note 2 5 2 2 5" xfId="28594" xr:uid="{E0759C3E-80E2-4D64-8CDB-9273E2E4D1EF}"/>
    <cellStyle name="Note 2 5 2 3" xfId="5322" xr:uid="{00000000-0005-0000-0000-000036210000}"/>
    <cellStyle name="Note 2 5 2 3 2" xfId="13772" xr:uid="{DC7926F0-1087-4C25-AF30-ED8A0FD57329}"/>
    <cellStyle name="Note 2 5 2 3 3" xfId="22219" xr:uid="{BA63DA44-6B3D-4794-9DD3-4300EAFFE5A5}"/>
    <cellStyle name="Note 2 5 2 3 4" xfId="30666" xr:uid="{C0A7E523-CA0F-456B-B35A-4D774EC231E9}"/>
    <cellStyle name="Note 2 5 2 4" xfId="9554" xr:uid="{A308810F-DE77-4FDC-BC20-A076A5E0B173}"/>
    <cellStyle name="Note 2 5 2 5" xfId="18002" xr:uid="{766A7875-DDC9-4023-845F-0E6B97CEA8EC}"/>
    <cellStyle name="Note 2 5 2 6" xfId="26449" xr:uid="{9D40A9EB-5D9E-4CF8-8CD2-53469FD718E6}"/>
    <cellStyle name="Note 2 5 3" xfId="1428" xr:uid="{00000000-0005-0000-0000-000037210000}"/>
    <cellStyle name="Note 2 5 3 2" xfId="3658" xr:uid="{00000000-0005-0000-0000-000038210000}"/>
    <cellStyle name="Note 2 5 3 2 2" xfId="7880" xr:uid="{00000000-0005-0000-0000-000039210000}"/>
    <cellStyle name="Note 2 5 3 2 2 2" xfId="16330" xr:uid="{920A2982-06B3-4B5B-A66E-A0136E7F9A5F}"/>
    <cellStyle name="Note 2 5 3 2 2 3" xfId="24777" xr:uid="{54906B5B-2085-435F-A7F1-1714055EF660}"/>
    <cellStyle name="Note 2 5 3 2 2 4" xfId="33224" xr:uid="{23FC2A47-7BF3-4B79-9175-895F595DBDA6}"/>
    <cellStyle name="Note 2 5 3 2 3" xfId="12112" xr:uid="{18FCA0DA-2783-4702-AE3F-21D43937A93C}"/>
    <cellStyle name="Note 2 5 3 2 4" xfId="20560" xr:uid="{945216D6-E528-4313-A884-987CB4FD44D9}"/>
    <cellStyle name="Note 2 5 3 2 5" xfId="29007" xr:uid="{641D4BB1-9605-4664-93CD-D9606148C52F}"/>
    <cellStyle name="Note 2 5 3 3" xfId="5735" xr:uid="{00000000-0005-0000-0000-00003A210000}"/>
    <cellStyle name="Note 2 5 3 3 2" xfId="14185" xr:uid="{066DF21D-A8EC-4343-A494-6F8CC023FE46}"/>
    <cellStyle name="Note 2 5 3 3 3" xfId="22632" xr:uid="{E9F51F3B-3F98-4B1A-9F36-52697FDC8D6E}"/>
    <cellStyle name="Note 2 5 3 3 4" xfId="31079" xr:uid="{81325323-8FD5-4416-9339-F9EB088CBB04}"/>
    <cellStyle name="Note 2 5 3 4" xfId="9967" xr:uid="{474050C8-CDDE-4588-AD26-CFC5E7B22ABC}"/>
    <cellStyle name="Note 2 5 3 5" xfId="18415" xr:uid="{5A739691-ECDA-4B25-8047-1A726128C96F}"/>
    <cellStyle name="Note 2 5 3 6" xfId="26862" xr:uid="{34D1DA1F-CEDC-4CFF-BD4A-3CF8A17AC2D5}"/>
    <cellStyle name="Note 2 5 4" xfId="1842" xr:uid="{00000000-0005-0000-0000-00003B210000}"/>
    <cellStyle name="Note 2 5 4 2" xfId="4071" xr:uid="{00000000-0005-0000-0000-00003C210000}"/>
    <cellStyle name="Note 2 5 4 2 2" xfId="8293" xr:uid="{00000000-0005-0000-0000-00003D210000}"/>
    <cellStyle name="Note 2 5 4 2 2 2" xfId="16743" xr:uid="{0C23FE87-14CC-4DB9-87E3-27E566A380BD}"/>
    <cellStyle name="Note 2 5 4 2 2 3" xfId="25190" xr:uid="{273357CC-23F3-4ADD-A455-98518BEE3236}"/>
    <cellStyle name="Note 2 5 4 2 2 4" xfId="33637" xr:uid="{0B1EC8AC-E9EC-42D3-8910-2CCABF294294}"/>
    <cellStyle name="Note 2 5 4 2 3" xfId="12525" xr:uid="{061ADDD3-4220-4AB6-B4BE-38DD1E49E2EB}"/>
    <cellStyle name="Note 2 5 4 2 4" xfId="20973" xr:uid="{950ACCC7-D73D-4877-A654-E1C60E24F8EC}"/>
    <cellStyle name="Note 2 5 4 2 5" xfId="29420" xr:uid="{43409146-BE5C-48CF-A6CC-C98F97D85D1C}"/>
    <cellStyle name="Note 2 5 4 3" xfId="6148" xr:uid="{00000000-0005-0000-0000-00003E210000}"/>
    <cellStyle name="Note 2 5 4 3 2" xfId="14598" xr:uid="{A815CFAA-FF61-4072-A2DB-311B3F5ED0A2}"/>
    <cellStyle name="Note 2 5 4 3 3" xfId="23045" xr:uid="{D77AC7F6-D474-41BA-A8C9-088112E6F2EF}"/>
    <cellStyle name="Note 2 5 4 3 4" xfId="31492" xr:uid="{7EDBFFF1-E096-44F4-9FCC-AF5BE3C3466A}"/>
    <cellStyle name="Note 2 5 4 4" xfId="10380" xr:uid="{702A41ED-BACB-4C8C-A511-1DDF1C324639}"/>
    <cellStyle name="Note 2 5 4 5" xfId="18828" xr:uid="{3A524526-3252-4B64-834C-7E5ED897EC88}"/>
    <cellStyle name="Note 2 5 4 6" xfId="27275" xr:uid="{D0223BA1-88B4-4638-AFC3-AE6C1F439347}"/>
    <cellStyle name="Note 2 5 5" xfId="2255" xr:uid="{00000000-0005-0000-0000-00003F210000}"/>
    <cellStyle name="Note 2 5 5 2" xfId="4484" xr:uid="{00000000-0005-0000-0000-000040210000}"/>
    <cellStyle name="Note 2 5 5 2 2" xfId="8706" xr:uid="{00000000-0005-0000-0000-000041210000}"/>
    <cellStyle name="Note 2 5 5 2 2 2" xfId="17156" xr:uid="{477EF7D1-1E76-489E-BDF6-4F613F2ECAB8}"/>
    <cellStyle name="Note 2 5 5 2 2 3" xfId="25603" xr:uid="{6E4A01A2-8BEB-4ED6-A165-8FACA4A9E6E1}"/>
    <cellStyle name="Note 2 5 5 2 2 4" xfId="34050" xr:uid="{DC40455F-1698-48ED-8C5D-ED32D62B9A85}"/>
    <cellStyle name="Note 2 5 5 2 3" xfId="12938" xr:uid="{670C52B1-1A0E-4D62-84FD-4E88182EFB3C}"/>
    <cellStyle name="Note 2 5 5 2 4" xfId="21386" xr:uid="{ECEA1C7F-2EBE-404A-8890-7051C8673EF0}"/>
    <cellStyle name="Note 2 5 5 2 5" xfId="29833" xr:uid="{B48A1275-1BE3-4BF1-95EC-9A27EFBDCB38}"/>
    <cellStyle name="Note 2 5 5 3" xfId="6561" xr:uid="{00000000-0005-0000-0000-000042210000}"/>
    <cellStyle name="Note 2 5 5 3 2" xfId="15011" xr:uid="{14634E06-4B4D-40FA-9F79-A75A237DF65F}"/>
    <cellStyle name="Note 2 5 5 3 3" xfId="23458" xr:uid="{804C1112-CF6E-4BDB-8421-EDDF2B0DE92F}"/>
    <cellStyle name="Note 2 5 5 3 4" xfId="31905" xr:uid="{A36C5E2C-0533-478E-99B8-B242D9BEB01B}"/>
    <cellStyle name="Note 2 5 5 4" xfId="10793" xr:uid="{E2D98D55-AA7B-4078-B6E5-5407B0DD9817}"/>
    <cellStyle name="Note 2 5 5 5" xfId="19241" xr:uid="{3B4AC5FD-9406-4582-B9BB-3896A50AB9BC}"/>
    <cellStyle name="Note 2 5 5 6" xfId="27688" xr:uid="{B5F0ABCE-3C51-4F25-BFDC-D1EB649208C3}"/>
    <cellStyle name="Note 2 5 6" xfId="2691" xr:uid="{00000000-0005-0000-0000-000043210000}"/>
    <cellStyle name="Note 2 5 6 2" xfId="6974" xr:uid="{00000000-0005-0000-0000-000044210000}"/>
    <cellStyle name="Note 2 5 6 2 2" xfId="15424" xr:uid="{0920D069-04AA-49FB-B2C6-75939266CF65}"/>
    <cellStyle name="Note 2 5 6 2 3" xfId="23871" xr:uid="{0DD16987-EB7B-4C0F-B565-26795866F269}"/>
    <cellStyle name="Note 2 5 6 2 4" xfId="32318" xr:uid="{3394DC8B-019E-4241-93B6-7E626C5B7D05}"/>
    <cellStyle name="Note 2 5 6 3" xfId="11206" xr:uid="{9687114B-39A5-41FA-BECB-F16550A7E5A3}"/>
    <cellStyle name="Note 2 5 6 4" xfId="19654" xr:uid="{B4CAE284-4B7E-4229-80FE-70DA44CF49B7}"/>
    <cellStyle name="Note 2 5 6 5" xfId="28101" xr:uid="{C181C54D-4847-4BB9-AEB0-47A2EF43B71A}"/>
    <cellStyle name="Note 2 5 7" xfId="2750" xr:uid="{00000000-0005-0000-0000-000045210000}"/>
    <cellStyle name="Note 2 5 8" xfId="2831" xr:uid="{00000000-0005-0000-0000-000046210000}"/>
    <cellStyle name="Note 2 5 8 2" xfId="7054" xr:uid="{00000000-0005-0000-0000-000047210000}"/>
    <cellStyle name="Note 2 5 8 2 2" xfId="15504" xr:uid="{649BF18F-3B05-4E59-9F70-F4BDB3FEAE34}"/>
    <cellStyle name="Note 2 5 8 2 3" xfId="23951" xr:uid="{B18A5089-A77B-433E-AAAB-49D62C8B0D45}"/>
    <cellStyle name="Note 2 5 8 2 4" xfId="32398" xr:uid="{E7A18E1E-B682-4A5E-ADBB-C12619FB0CBC}"/>
    <cellStyle name="Note 2 5 8 3" xfId="11286" xr:uid="{DACECBE5-5EEB-4032-9E6D-DA901BB8EE91}"/>
    <cellStyle name="Note 2 5 8 4" xfId="19734" xr:uid="{B395CBBA-FBCE-4B6F-8449-99CD8CB22EF0}"/>
    <cellStyle name="Note 2 5 8 5" xfId="28181" xr:uid="{472ED58F-452C-4745-AFC0-301CA148A5F3}"/>
    <cellStyle name="Note 2 5 9" xfId="4909" xr:uid="{00000000-0005-0000-0000-000048210000}"/>
    <cellStyle name="Note 2 5 9 2" xfId="13359" xr:uid="{EA970B96-15AA-4E91-AF14-D9082F675B13}"/>
    <cellStyle name="Note 2 5 9 3" xfId="21806" xr:uid="{8C6730CC-FFCF-40E3-B404-9DDC24F3D6D8}"/>
    <cellStyle name="Note 2 5 9 4" xfId="30253" xr:uid="{95485871-7EAA-41ED-AAA3-CEEA839815A4}"/>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E65F8BAC-EAEF-4376-AB9E-166BF2722A5C}"/>
    <cellStyle name="Note 3 2 10 2 3" xfId="23952" xr:uid="{46E44420-1871-4004-B648-3BAF7D51E369}"/>
    <cellStyle name="Note 3 2 10 2 4" xfId="32399" xr:uid="{E3B6ADBE-3C91-4672-8B8C-A931E5FF6B53}"/>
    <cellStyle name="Note 3 2 10 3" xfId="11287" xr:uid="{610D5E76-EA9D-494C-BDB8-340B10CE6561}"/>
    <cellStyle name="Note 3 2 10 4" xfId="19735" xr:uid="{80FD6852-EAAE-4833-BFD0-CC45754999DE}"/>
    <cellStyle name="Note 3 2 10 5" xfId="28182" xr:uid="{DF4DCD08-08E4-4C0F-A747-6691AE0719D3}"/>
    <cellStyle name="Note 3 2 11" xfId="4910" xr:uid="{00000000-0005-0000-0000-00004D210000}"/>
    <cellStyle name="Note 3 2 11 2" xfId="13360" xr:uid="{2CEECB85-92F4-4B90-8445-B1D7DA36F47B}"/>
    <cellStyle name="Note 3 2 11 3" xfId="21807" xr:uid="{6C66E0FE-D7B3-4601-9DEA-C37E36FF41FD}"/>
    <cellStyle name="Note 3 2 11 4" xfId="30254" xr:uid="{EE22A9D6-3F6F-4184-AE03-9E9133919C1F}"/>
    <cellStyle name="Note 3 2 12" xfId="9142" xr:uid="{0116E367-A7A7-4084-83C9-58A1F3CE9EFE}"/>
    <cellStyle name="Note 3 2 13" xfId="17590" xr:uid="{9B99250E-78C4-44B6-B6C8-178A4AE1A924}"/>
    <cellStyle name="Note 3 2 14" xfId="26037" xr:uid="{AA23D564-D09E-456A-91A0-C596672F8469}"/>
    <cellStyle name="Note 3 2 2" xfId="555" xr:uid="{00000000-0005-0000-0000-00004E210000}"/>
    <cellStyle name="Note 3 2 2 10" xfId="4911" xr:uid="{00000000-0005-0000-0000-00004F210000}"/>
    <cellStyle name="Note 3 2 2 10 2" xfId="13361" xr:uid="{290CE27C-CFC7-4989-ACF6-766BC3C43067}"/>
    <cellStyle name="Note 3 2 2 10 3" xfId="21808" xr:uid="{6E7EEFE8-C613-4F13-B8C2-3E92E8C923A3}"/>
    <cellStyle name="Note 3 2 2 10 4" xfId="30255" xr:uid="{63146BDD-6CE6-4579-BAB6-3085ECAF984A}"/>
    <cellStyle name="Note 3 2 2 11" xfId="9143" xr:uid="{8828402D-0E83-4F14-BD7E-28AFFD4826E7}"/>
    <cellStyle name="Note 3 2 2 12" xfId="17591" xr:uid="{005DB60F-C604-4AF6-9EE4-E13D1951A042}"/>
    <cellStyle name="Note 3 2 2 13" xfId="26038" xr:uid="{0412CE62-446B-415E-9D54-3775980DA26E}"/>
    <cellStyle name="Note 3 2 2 2" xfId="556" xr:uid="{00000000-0005-0000-0000-000050210000}"/>
    <cellStyle name="Note 3 2 2 2 10" xfId="9144" xr:uid="{3F205B1E-C590-4E04-8CB7-360F394C4DD8}"/>
    <cellStyle name="Note 3 2 2 2 11" xfId="17592" xr:uid="{9F743BF5-B691-41E2-A7AB-E094737F8BC1}"/>
    <cellStyle name="Note 3 2 2 2 12" xfId="26039" xr:uid="{E198B5F4-F2A0-4C73-8FA1-DC54D846B676}"/>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B9C0D6BC-0024-4B1C-82F7-6F1220E05444}"/>
    <cellStyle name="Note 3 2 2 2 2 2 2 3" xfId="24367" xr:uid="{9246AEDE-2E27-4886-A4E0-63E9514D07B6}"/>
    <cellStyle name="Note 3 2 2 2 2 2 2 4" xfId="32814" xr:uid="{F88B787B-356F-4D05-9CE9-F9DF02ADBE87}"/>
    <cellStyle name="Note 3 2 2 2 2 2 3" xfId="11702" xr:uid="{0A0D0823-3899-44EC-B868-7EA80D5E372A}"/>
    <cellStyle name="Note 3 2 2 2 2 2 4" xfId="20150" xr:uid="{0F37136E-4996-44E1-B455-58288683056F}"/>
    <cellStyle name="Note 3 2 2 2 2 2 5" xfId="28597" xr:uid="{49A17D9A-F40D-4E8E-AAA1-EB1D6FCE6DAD}"/>
    <cellStyle name="Note 3 2 2 2 2 3" xfId="5325" xr:uid="{00000000-0005-0000-0000-000054210000}"/>
    <cellStyle name="Note 3 2 2 2 2 3 2" xfId="13775" xr:uid="{18C74FE4-27EA-459B-9AA2-84149E6602C3}"/>
    <cellStyle name="Note 3 2 2 2 2 3 3" xfId="22222" xr:uid="{09E2E71D-3A70-42CD-8F46-835E8BFA25B7}"/>
    <cellStyle name="Note 3 2 2 2 2 3 4" xfId="30669" xr:uid="{B10DBCB1-1FB4-43AF-9AC8-1CC9840A2957}"/>
    <cellStyle name="Note 3 2 2 2 2 4" xfId="9557" xr:uid="{00C8B7C1-2578-4D30-AF7B-3423FABADB64}"/>
    <cellStyle name="Note 3 2 2 2 2 5" xfId="18005" xr:uid="{D39D4091-6E75-409B-B006-C37760D19038}"/>
    <cellStyle name="Note 3 2 2 2 2 6" xfId="26452" xr:uid="{9EE5E4A9-CE27-4BAD-B4AB-40EFE90D8630}"/>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DA9608F2-3DFA-49C8-93D2-50E34CE4673F}"/>
    <cellStyle name="Note 3 2 2 2 3 2 2 3" xfId="24780" xr:uid="{184112AF-1C0C-4F46-8EAB-75463E65107E}"/>
    <cellStyle name="Note 3 2 2 2 3 2 2 4" xfId="33227" xr:uid="{63D341B5-98DC-4A4F-B703-E05D1CE45B69}"/>
    <cellStyle name="Note 3 2 2 2 3 2 3" xfId="12115" xr:uid="{AC088459-C47C-40EF-910C-07BAA5227A42}"/>
    <cellStyle name="Note 3 2 2 2 3 2 4" xfId="20563" xr:uid="{802C091F-45A9-4289-9635-F704DC0DBD03}"/>
    <cellStyle name="Note 3 2 2 2 3 2 5" xfId="29010" xr:uid="{3BD27B3B-A06B-49D9-847D-6B5E739D3724}"/>
    <cellStyle name="Note 3 2 2 2 3 3" xfId="5738" xr:uid="{00000000-0005-0000-0000-000058210000}"/>
    <cellStyle name="Note 3 2 2 2 3 3 2" xfId="14188" xr:uid="{AA3B2939-926E-47BC-B9EB-961D81630F0F}"/>
    <cellStyle name="Note 3 2 2 2 3 3 3" xfId="22635" xr:uid="{4A296D15-10D9-4F3F-B4CA-E6CA38DB0304}"/>
    <cellStyle name="Note 3 2 2 2 3 3 4" xfId="31082" xr:uid="{0B8A1690-BD6F-4427-B225-39554B7A79DC}"/>
    <cellStyle name="Note 3 2 2 2 3 4" xfId="9970" xr:uid="{D233A008-4175-49F2-AFFA-AE71335C25B7}"/>
    <cellStyle name="Note 3 2 2 2 3 5" xfId="18418" xr:uid="{58458099-AD04-465B-91F1-D286BB71065B}"/>
    <cellStyle name="Note 3 2 2 2 3 6" xfId="26865" xr:uid="{A4E5F069-6527-48D4-86B6-8442F027477E}"/>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0793BC32-2D1F-42AD-8D7F-8A98E369680D}"/>
    <cellStyle name="Note 3 2 2 2 4 2 2 3" xfId="25193" xr:uid="{D43F4A6E-7D4D-4284-828C-87464B50B756}"/>
    <cellStyle name="Note 3 2 2 2 4 2 2 4" xfId="33640" xr:uid="{B8C81C25-3A73-4E81-B788-91FA307A24C7}"/>
    <cellStyle name="Note 3 2 2 2 4 2 3" xfId="12528" xr:uid="{BBA63CA5-A565-4A1D-8439-25FC648A0C60}"/>
    <cellStyle name="Note 3 2 2 2 4 2 4" xfId="20976" xr:uid="{5F7CCBE4-7789-420C-A9F3-5D26020DEF9D}"/>
    <cellStyle name="Note 3 2 2 2 4 2 5" xfId="29423" xr:uid="{69569530-FCE1-4D59-A0D8-99A4575182F2}"/>
    <cellStyle name="Note 3 2 2 2 4 3" xfId="6151" xr:uid="{00000000-0005-0000-0000-00005C210000}"/>
    <cellStyle name="Note 3 2 2 2 4 3 2" xfId="14601" xr:uid="{3615C725-0A76-41FD-911A-0FE48AAC5608}"/>
    <cellStyle name="Note 3 2 2 2 4 3 3" xfId="23048" xr:uid="{7A7E8C1B-B556-431D-A4DC-971506AD1D59}"/>
    <cellStyle name="Note 3 2 2 2 4 3 4" xfId="31495" xr:uid="{ACF8E654-5B71-4B9F-A27C-536CCBB753F1}"/>
    <cellStyle name="Note 3 2 2 2 4 4" xfId="10383" xr:uid="{63479B7B-1CFF-4328-9155-9236CC2511C2}"/>
    <cellStyle name="Note 3 2 2 2 4 5" xfId="18831" xr:uid="{83761025-AD35-4824-A1D8-C450AA5B2E3E}"/>
    <cellStyle name="Note 3 2 2 2 4 6" xfId="27278" xr:uid="{AD8BAFFF-D40D-47A9-A031-A03912060A1D}"/>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4967B2B5-CA27-4A86-ADC1-F54052870151}"/>
    <cellStyle name="Note 3 2 2 2 5 2 2 3" xfId="25606" xr:uid="{F3496944-7024-4BAC-89A7-F67EA576915E}"/>
    <cellStyle name="Note 3 2 2 2 5 2 2 4" xfId="34053" xr:uid="{452BF5BB-520F-4DD0-8740-546CAEB2BB48}"/>
    <cellStyle name="Note 3 2 2 2 5 2 3" xfId="12941" xr:uid="{29FC705F-11E1-4607-AE46-16EC514E577C}"/>
    <cellStyle name="Note 3 2 2 2 5 2 4" xfId="21389" xr:uid="{E77DAE25-98AF-441F-9EDE-8F99849D279E}"/>
    <cellStyle name="Note 3 2 2 2 5 2 5" xfId="29836" xr:uid="{A38EBB4A-980A-479E-B323-F9BDB9A765BD}"/>
    <cellStyle name="Note 3 2 2 2 5 3" xfId="6564" xr:uid="{00000000-0005-0000-0000-000060210000}"/>
    <cellStyle name="Note 3 2 2 2 5 3 2" xfId="15014" xr:uid="{2DA2CEC6-DB5D-4995-A597-0C835F19C92C}"/>
    <cellStyle name="Note 3 2 2 2 5 3 3" xfId="23461" xr:uid="{6CA0A827-1D77-443C-8F96-A5642C7E8CB2}"/>
    <cellStyle name="Note 3 2 2 2 5 3 4" xfId="31908" xr:uid="{BE9D03C5-888D-477C-98DE-10695E4DAFD0}"/>
    <cellStyle name="Note 3 2 2 2 5 4" xfId="10796" xr:uid="{3973BBE7-BF05-421E-9299-50CD13421331}"/>
    <cellStyle name="Note 3 2 2 2 5 5" xfId="19244" xr:uid="{D229BAAF-3AFD-4850-8ED6-2FD1739618A9}"/>
    <cellStyle name="Note 3 2 2 2 5 6" xfId="27691" xr:uid="{F63A8E91-0E88-4A62-91C9-E1628E618162}"/>
    <cellStyle name="Note 3 2 2 2 6" xfId="2694" xr:uid="{00000000-0005-0000-0000-000061210000}"/>
    <cellStyle name="Note 3 2 2 2 6 2" xfId="6977" xr:uid="{00000000-0005-0000-0000-000062210000}"/>
    <cellStyle name="Note 3 2 2 2 6 2 2" xfId="15427" xr:uid="{37A6D17E-AB01-4362-88EA-7C50DACE77AF}"/>
    <cellStyle name="Note 3 2 2 2 6 2 3" xfId="23874" xr:uid="{18229816-6646-4EDA-B604-729FBE746F71}"/>
    <cellStyle name="Note 3 2 2 2 6 2 4" xfId="32321" xr:uid="{F57CEB3D-1F4F-4CAD-9FFC-852C9D5D91C4}"/>
    <cellStyle name="Note 3 2 2 2 6 3" xfId="11209" xr:uid="{27CCCBBA-5303-4DE3-9721-D273A0CF2702}"/>
    <cellStyle name="Note 3 2 2 2 6 4" xfId="19657" xr:uid="{9CAFDB54-660B-41D0-B5D0-067455B9E47D}"/>
    <cellStyle name="Note 3 2 2 2 6 5" xfId="28104" xr:uid="{D989377A-39DA-4671-90EA-71E9F090BA38}"/>
    <cellStyle name="Note 3 2 2 2 7" xfId="2753" xr:uid="{00000000-0005-0000-0000-000063210000}"/>
    <cellStyle name="Note 3 2 2 2 8" xfId="2834" xr:uid="{00000000-0005-0000-0000-000064210000}"/>
    <cellStyle name="Note 3 2 2 2 8 2" xfId="7057" xr:uid="{00000000-0005-0000-0000-000065210000}"/>
    <cellStyle name="Note 3 2 2 2 8 2 2" xfId="15507" xr:uid="{8681C866-3C2A-4265-AA8E-FA055DB2FA0C}"/>
    <cellStyle name="Note 3 2 2 2 8 2 3" xfId="23954" xr:uid="{4494E4D8-1184-4312-A682-6F56F7BB2AF3}"/>
    <cellStyle name="Note 3 2 2 2 8 2 4" xfId="32401" xr:uid="{580BEC6F-F77B-426D-896D-12A2C396982A}"/>
    <cellStyle name="Note 3 2 2 2 8 3" xfId="11289" xr:uid="{D6574645-DCDF-4691-A645-8C21F5F87AE8}"/>
    <cellStyle name="Note 3 2 2 2 8 4" xfId="19737" xr:uid="{1E5FCCCB-E5A4-45BE-AA36-1FB39E020A81}"/>
    <cellStyle name="Note 3 2 2 2 8 5" xfId="28184" xr:uid="{457C4978-7198-438E-B31B-02EE20759814}"/>
    <cellStyle name="Note 3 2 2 2 9" xfId="4912" xr:uid="{00000000-0005-0000-0000-000066210000}"/>
    <cellStyle name="Note 3 2 2 2 9 2" xfId="13362" xr:uid="{7E14519A-E804-4EFE-80A0-F80A60C84927}"/>
    <cellStyle name="Note 3 2 2 2 9 3" xfId="21809" xr:uid="{109D926A-E9AB-4334-B090-2FC209E44E47}"/>
    <cellStyle name="Note 3 2 2 2 9 4" xfId="30256" xr:uid="{1F8D381F-7282-4D42-822B-1AFB9F8F7F48}"/>
    <cellStyle name="Note 3 2 2 3" xfId="1015" xr:uid="{00000000-0005-0000-0000-000067210000}"/>
    <cellStyle name="Note 3 2 2 3 2" xfId="3247" xr:uid="{00000000-0005-0000-0000-000068210000}"/>
    <cellStyle name="Note 3 2 2 3 2 2" xfId="7469" xr:uid="{00000000-0005-0000-0000-000069210000}"/>
    <cellStyle name="Note 3 2 2 3 2 2 2" xfId="15919" xr:uid="{09808835-CFB4-4633-816C-AFE2718123C0}"/>
    <cellStyle name="Note 3 2 2 3 2 2 3" xfId="24366" xr:uid="{AB04225A-C3D1-4D5D-A027-761FC7F6A757}"/>
    <cellStyle name="Note 3 2 2 3 2 2 4" xfId="32813" xr:uid="{3DB42C9E-D1CD-43A3-9B4F-EBF5BE5E0BBF}"/>
    <cellStyle name="Note 3 2 2 3 2 3" xfId="11701" xr:uid="{CB65648A-AF0B-41E6-87A1-252458617579}"/>
    <cellStyle name="Note 3 2 2 3 2 4" xfId="20149" xr:uid="{C8CE5457-786E-4DAB-8D2F-689B21F4CB0F}"/>
    <cellStyle name="Note 3 2 2 3 2 5" xfId="28596" xr:uid="{C3D8E6F0-55E2-4A75-8F5D-FD5E1BB90624}"/>
    <cellStyle name="Note 3 2 2 3 3" xfId="5324" xr:uid="{00000000-0005-0000-0000-00006A210000}"/>
    <cellStyle name="Note 3 2 2 3 3 2" xfId="13774" xr:uid="{7A2FAB7F-71B0-4E3D-BF1E-E2209D177527}"/>
    <cellStyle name="Note 3 2 2 3 3 3" xfId="22221" xr:uid="{318DEE6A-6286-4686-9A67-AF6F37DDD4D3}"/>
    <cellStyle name="Note 3 2 2 3 3 4" xfId="30668" xr:uid="{F6857BBB-F164-4889-B593-A4945476EFB0}"/>
    <cellStyle name="Note 3 2 2 3 4" xfId="9556" xr:uid="{629CF531-7FF0-46C6-921D-942BC41398D0}"/>
    <cellStyle name="Note 3 2 2 3 5" xfId="18004" xr:uid="{F750DBF7-CA17-4C6E-977A-4A7FDD28FAD8}"/>
    <cellStyle name="Note 3 2 2 3 6" xfId="26451" xr:uid="{D3F6041A-912E-4154-9615-813A4400BAF3}"/>
    <cellStyle name="Note 3 2 2 4" xfId="1430" xr:uid="{00000000-0005-0000-0000-00006B210000}"/>
    <cellStyle name="Note 3 2 2 4 2" xfId="3660" xr:uid="{00000000-0005-0000-0000-00006C210000}"/>
    <cellStyle name="Note 3 2 2 4 2 2" xfId="7882" xr:uid="{00000000-0005-0000-0000-00006D210000}"/>
    <cellStyle name="Note 3 2 2 4 2 2 2" xfId="16332" xr:uid="{84C695FD-21B2-4A14-9ABC-5C2DEA312001}"/>
    <cellStyle name="Note 3 2 2 4 2 2 3" xfId="24779" xr:uid="{2A7DF35C-7927-4912-98B3-2F88A9021184}"/>
    <cellStyle name="Note 3 2 2 4 2 2 4" xfId="33226" xr:uid="{7BE1210F-3DAB-4288-9FA4-18BC3D12F6F1}"/>
    <cellStyle name="Note 3 2 2 4 2 3" xfId="12114" xr:uid="{9A57C788-41BD-4F02-86D1-831D35A51ECA}"/>
    <cellStyle name="Note 3 2 2 4 2 4" xfId="20562" xr:uid="{1494D809-70C1-452B-B684-9A1B66BA5E56}"/>
    <cellStyle name="Note 3 2 2 4 2 5" xfId="29009" xr:uid="{6A8087AA-865B-46C1-B3E5-7B9BE1862EFB}"/>
    <cellStyle name="Note 3 2 2 4 3" xfId="5737" xr:uid="{00000000-0005-0000-0000-00006E210000}"/>
    <cellStyle name="Note 3 2 2 4 3 2" xfId="14187" xr:uid="{B962635E-92F2-4D6F-B8C7-CE7311BCFCF6}"/>
    <cellStyle name="Note 3 2 2 4 3 3" xfId="22634" xr:uid="{17AD117B-96F4-4EE9-9136-5D58EE0EC8E5}"/>
    <cellStyle name="Note 3 2 2 4 3 4" xfId="31081" xr:uid="{17F2F059-8B7F-479A-9C65-834DC0D4E524}"/>
    <cellStyle name="Note 3 2 2 4 4" xfId="9969" xr:uid="{70F407A7-FA6C-49E6-B30C-4474EB6CEB31}"/>
    <cellStyle name="Note 3 2 2 4 5" xfId="18417" xr:uid="{548CF7AC-ED7C-4B53-968D-1A18017C6BE2}"/>
    <cellStyle name="Note 3 2 2 4 6" xfId="26864" xr:uid="{FADD6BE1-D2BC-4F8E-B97F-87AADD8079E0}"/>
    <cellStyle name="Note 3 2 2 5" xfId="1844" xr:uid="{00000000-0005-0000-0000-00006F210000}"/>
    <cellStyle name="Note 3 2 2 5 2" xfId="4073" xr:uid="{00000000-0005-0000-0000-000070210000}"/>
    <cellStyle name="Note 3 2 2 5 2 2" xfId="8295" xr:uid="{00000000-0005-0000-0000-000071210000}"/>
    <cellStyle name="Note 3 2 2 5 2 2 2" xfId="16745" xr:uid="{CAA45BE1-7916-4FC5-A171-AA56BDB645CD}"/>
    <cellStyle name="Note 3 2 2 5 2 2 3" xfId="25192" xr:uid="{462003DE-793A-4A06-8DFB-299AB7E46083}"/>
    <cellStyle name="Note 3 2 2 5 2 2 4" xfId="33639" xr:uid="{DB02ED29-F9D2-4513-824C-CB5C164F59E8}"/>
    <cellStyle name="Note 3 2 2 5 2 3" xfId="12527" xr:uid="{63178D12-D5AD-4654-874D-06911A6F992D}"/>
    <cellStyle name="Note 3 2 2 5 2 4" xfId="20975" xr:uid="{666EFC96-9B85-4BB5-9D1D-08E97BF3214C}"/>
    <cellStyle name="Note 3 2 2 5 2 5" xfId="29422" xr:uid="{30FEB31C-A485-4663-8541-3D321E97F98D}"/>
    <cellStyle name="Note 3 2 2 5 3" xfId="6150" xr:uid="{00000000-0005-0000-0000-000072210000}"/>
    <cellStyle name="Note 3 2 2 5 3 2" xfId="14600" xr:uid="{082112EB-CB29-417E-B77C-2D4AA21069AC}"/>
    <cellStyle name="Note 3 2 2 5 3 3" xfId="23047" xr:uid="{A1678E81-8EE8-4D08-A45E-6B58384E6467}"/>
    <cellStyle name="Note 3 2 2 5 3 4" xfId="31494" xr:uid="{84308EDF-01AE-49BB-9D28-6976203248E6}"/>
    <cellStyle name="Note 3 2 2 5 4" xfId="10382" xr:uid="{61D31091-B471-4BF5-89B4-FBCC2CFFF198}"/>
    <cellStyle name="Note 3 2 2 5 5" xfId="18830" xr:uid="{8EC5835A-B55D-49D8-B1D2-C0B6756A3F0C}"/>
    <cellStyle name="Note 3 2 2 5 6" xfId="27277" xr:uid="{38F3C8A9-129E-4DA7-B34F-6AC368967F6B}"/>
    <cellStyle name="Note 3 2 2 6" xfId="2257" xr:uid="{00000000-0005-0000-0000-000073210000}"/>
    <cellStyle name="Note 3 2 2 6 2" xfId="4486" xr:uid="{00000000-0005-0000-0000-000074210000}"/>
    <cellStyle name="Note 3 2 2 6 2 2" xfId="8708" xr:uid="{00000000-0005-0000-0000-000075210000}"/>
    <cellStyle name="Note 3 2 2 6 2 2 2" xfId="17158" xr:uid="{72B6E709-22C1-453E-909B-9EA3AB749895}"/>
    <cellStyle name="Note 3 2 2 6 2 2 3" xfId="25605" xr:uid="{C132EE01-B276-4EC4-9A08-7647B6AABA99}"/>
    <cellStyle name="Note 3 2 2 6 2 2 4" xfId="34052" xr:uid="{C718E6CE-A9BC-4025-ABC5-33BED42372F4}"/>
    <cellStyle name="Note 3 2 2 6 2 3" xfId="12940" xr:uid="{82B9BC74-EC49-44DA-B71D-989356081CD1}"/>
    <cellStyle name="Note 3 2 2 6 2 4" xfId="21388" xr:uid="{38C61A71-0D4D-4A72-8255-2C4B86B97B63}"/>
    <cellStyle name="Note 3 2 2 6 2 5" xfId="29835" xr:uid="{C9D7E766-1D8F-42D8-A2EE-D1432B662A1D}"/>
    <cellStyle name="Note 3 2 2 6 3" xfId="6563" xr:uid="{00000000-0005-0000-0000-000076210000}"/>
    <cellStyle name="Note 3 2 2 6 3 2" xfId="15013" xr:uid="{F01DB3FA-86C5-4C99-A83D-B7CF72CE0ECF}"/>
    <cellStyle name="Note 3 2 2 6 3 3" xfId="23460" xr:uid="{EBC61476-A7E8-46E7-A834-3477026A1196}"/>
    <cellStyle name="Note 3 2 2 6 3 4" xfId="31907" xr:uid="{C483133C-3476-4C35-82DC-424869E97A7F}"/>
    <cellStyle name="Note 3 2 2 6 4" xfId="10795" xr:uid="{55A927D7-1D95-483B-88B0-96436DCFFF4E}"/>
    <cellStyle name="Note 3 2 2 6 5" xfId="19243" xr:uid="{1A03535B-5FF3-44B2-AEA1-AC77350CCB64}"/>
    <cellStyle name="Note 3 2 2 6 6" xfId="27690" xr:uid="{C44865AE-8A1E-4423-800B-0BEFD60B25D0}"/>
    <cellStyle name="Note 3 2 2 7" xfId="2693" xr:uid="{00000000-0005-0000-0000-000077210000}"/>
    <cellStyle name="Note 3 2 2 7 2" xfId="6976" xr:uid="{00000000-0005-0000-0000-000078210000}"/>
    <cellStyle name="Note 3 2 2 7 2 2" xfId="15426" xr:uid="{9732B379-7670-4AFC-AC68-7288A50C93D6}"/>
    <cellStyle name="Note 3 2 2 7 2 3" xfId="23873" xr:uid="{91B20684-B576-4C3E-A3DB-686DBCB03F0D}"/>
    <cellStyle name="Note 3 2 2 7 2 4" xfId="32320" xr:uid="{C282ED1F-B703-4A48-AAE9-E8982D67E350}"/>
    <cellStyle name="Note 3 2 2 7 3" xfId="11208" xr:uid="{EB1A5E85-B04F-409E-8AD6-976C084881CA}"/>
    <cellStyle name="Note 3 2 2 7 4" xfId="19656" xr:uid="{0600634B-C7D7-49BE-9582-924669F931E5}"/>
    <cellStyle name="Note 3 2 2 7 5" xfId="28103" xr:uid="{6B53C172-8D17-4525-B773-E74BD0360D4D}"/>
    <cellStyle name="Note 3 2 2 8" xfId="2752" xr:uid="{00000000-0005-0000-0000-000079210000}"/>
    <cellStyle name="Note 3 2 2 9" xfId="2833" xr:uid="{00000000-0005-0000-0000-00007A210000}"/>
    <cellStyle name="Note 3 2 2 9 2" xfId="7056" xr:uid="{00000000-0005-0000-0000-00007B210000}"/>
    <cellStyle name="Note 3 2 2 9 2 2" xfId="15506" xr:uid="{13900CC5-FB1D-4C7E-8EFA-EA70B9FB52C2}"/>
    <cellStyle name="Note 3 2 2 9 2 3" xfId="23953" xr:uid="{45CE50E4-35E7-4312-BBC8-4C92195E1F2B}"/>
    <cellStyle name="Note 3 2 2 9 2 4" xfId="32400" xr:uid="{F3574911-99B6-49E4-B503-04D6E483C8AC}"/>
    <cellStyle name="Note 3 2 2 9 3" xfId="11288" xr:uid="{7827B4FD-7613-45A2-8EC6-0DEF85591E67}"/>
    <cellStyle name="Note 3 2 2 9 4" xfId="19736" xr:uid="{17739A58-4BC9-4C9F-9F45-6804C9135CA9}"/>
    <cellStyle name="Note 3 2 2 9 5" xfId="28183" xr:uid="{678F8F7C-C87D-45D8-AD52-E86CFCA143E5}"/>
    <cellStyle name="Note 3 2 3" xfId="557" xr:uid="{00000000-0005-0000-0000-00007C210000}"/>
    <cellStyle name="Note 3 2 3 10" xfId="9145" xr:uid="{B4195C3B-ACDB-42E5-A7EB-CB2D6A05AB36}"/>
    <cellStyle name="Note 3 2 3 11" xfId="17593" xr:uid="{4F20E052-8BAA-4E58-89A2-944D150DF0A0}"/>
    <cellStyle name="Note 3 2 3 12" xfId="26040" xr:uid="{0573A59A-4940-4CB1-A1E9-338D4CAB1630}"/>
    <cellStyle name="Note 3 2 3 2" xfId="1017" xr:uid="{00000000-0005-0000-0000-00007D210000}"/>
    <cellStyle name="Note 3 2 3 2 2" xfId="3249" xr:uid="{00000000-0005-0000-0000-00007E210000}"/>
    <cellStyle name="Note 3 2 3 2 2 2" xfId="7471" xr:uid="{00000000-0005-0000-0000-00007F210000}"/>
    <cellStyle name="Note 3 2 3 2 2 2 2" xfId="15921" xr:uid="{F7E43DB4-1EF0-4808-A93F-62D706BF41FD}"/>
    <cellStyle name="Note 3 2 3 2 2 2 3" xfId="24368" xr:uid="{B694991F-D8D5-46B0-8FD8-4F732783EF5A}"/>
    <cellStyle name="Note 3 2 3 2 2 2 4" xfId="32815" xr:uid="{8DF0515F-3F25-4240-BFFE-B768C3B035F3}"/>
    <cellStyle name="Note 3 2 3 2 2 3" xfId="11703" xr:uid="{ADB1832C-0547-45CC-B62E-AC872DE1DF76}"/>
    <cellStyle name="Note 3 2 3 2 2 4" xfId="20151" xr:uid="{E45C0564-E52A-46F2-9236-9EAB4DB73986}"/>
    <cellStyle name="Note 3 2 3 2 2 5" xfId="28598" xr:uid="{541F7F45-E209-4FA9-AA8A-A33DCB3BBCCF}"/>
    <cellStyle name="Note 3 2 3 2 3" xfId="5326" xr:uid="{00000000-0005-0000-0000-000080210000}"/>
    <cellStyle name="Note 3 2 3 2 3 2" xfId="13776" xr:uid="{71E52FB1-997D-47A2-AD1B-BB18D104566C}"/>
    <cellStyle name="Note 3 2 3 2 3 3" xfId="22223" xr:uid="{77E00E41-5F4A-4F4B-B0AA-51C3AFC29491}"/>
    <cellStyle name="Note 3 2 3 2 3 4" xfId="30670" xr:uid="{35EC6D13-2F15-4520-882F-6EDCF5CEAC28}"/>
    <cellStyle name="Note 3 2 3 2 4" xfId="9558" xr:uid="{35ABD2F1-C3EE-470A-ABE8-AF09CDF9715E}"/>
    <cellStyle name="Note 3 2 3 2 5" xfId="18006" xr:uid="{D754F6C3-F372-41FC-83D1-513BE291E3B5}"/>
    <cellStyle name="Note 3 2 3 2 6" xfId="26453" xr:uid="{6B8E959C-D879-4DAE-8601-F72FA5AB1786}"/>
    <cellStyle name="Note 3 2 3 3" xfId="1432" xr:uid="{00000000-0005-0000-0000-000081210000}"/>
    <cellStyle name="Note 3 2 3 3 2" xfId="3662" xr:uid="{00000000-0005-0000-0000-000082210000}"/>
    <cellStyle name="Note 3 2 3 3 2 2" xfId="7884" xr:uid="{00000000-0005-0000-0000-000083210000}"/>
    <cellStyle name="Note 3 2 3 3 2 2 2" xfId="16334" xr:uid="{4D029EAB-C81D-4A12-A4E1-CE4A1E4DE836}"/>
    <cellStyle name="Note 3 2 3 3 2 2 3" xfId="24781" xr:uid="{0F2C148D-3AC1-4F89-8099-049E764A5A46}"/>
    <cellStyle name="Note 3 2 3 3 2 2 4" xfId="33228" xr:uid="{FDD5C776-3CCE-4A07-9BCC-0035FB22832B}"/>
    <cellStyle name="Note 3 2 3 3 2 3" xfId="12116" xr:uid="{C90D4349-5A86-4F48-8C96-4926F0CB7C0A}"/>
    <cellStyle name="Note 3 2 3 3 2 4" xfId="20564" xr:uid="{CD0DDFA7-F248-4E1A-A48F-066DEFE2B947}"/>
    <cellStyle name="Note 3 2 3 3 2 5" xfId="29011" xr:uid="{C8473E57-B02B-412D-82F4-F52FF0BF3065}"/>
    <cellStyle name="Note 3 2 3 3 3" xfId="5739" xr:uid="{00000000-0005-0000-0000-000084210000}"/>
    <cellStyle name="Note 3 2 3 3 3 2" xfId="14189" xr:uid="{2523C7B7-9602-465E-A0CC-3F5D240F474F}"/>
    <cellStyle name="Note 3 2 3 3 3 3" xfId="22636" xr:uid="{DD1A4F52-378F-474E-A0CF-917B444DA668}"/>
    <cellStyle name="Note 3 2 3 3 3 4" xfId="31083" xr:uid="{EA9F1F7D-1D37-4849-9BD0-B91B7CD777E0}"/>
    <cellStyle name="Note 3 2 3 3 4" xfId="9971" xr:uid="{466ED021-6EEC-406D-BDD5-DC0CDC03D18D}"/>
    <cellStyle name="Note 3 2 3 3 5" xfId="18419" xr:uid="{EAAC8AE8-7C83-479A-AA8D-C3393B3DDA37}"/>
    <cellStyle name="Note 3 2 3 3 6" xfId="26866" xr:uid="{65C0A41A-D5D0-4DAC-9003-60CAF8B0FF53}"/>
    <cellStyle name="Note 3 2 3 4" xfId="1846" xr:uid="{00000000-0005-0000-0000-000085210000}"/>
    <cellStyle name="Note 3 2 3 4 2" xfId="4075" xr:uid="{00000000-0005-0000-0000-000086210000}"/>
    <cellStyle name="Note 3 2 3 4 2 2" xfId="8297" xr:uid="{00000000-0005-0000-0000-000087210000}"/>
    <cellStyle name="Note 3 2 3 4 2 2 2" xfId="16747" xr:uid="{8727616B-B287-4569-B517-647DFB2BFD82}"/>
    <cellStyle name="Note 3 2 3 4 2 2 3" xfId="25194" xr:uid="{7E21F98A-DB03-47BF-88A8-37C78E2C7DB3}"/>
    <cellStyle name="Note 3 2 3 4 2 2 4" xfId="33641" xr:uid="{65ADDBEA-6968-4E40-82A9-A1A104C01FBA}"/>
    <cellStyle name="Note 3 2 3 4 2 3" xfId="12529" xr:uid="{8A0686F8-CDAF-4C07-BB57-2E3F4D3A3E18}"/>
    <cellStyle name="Note 3 2 3 4 2 4" xfId="20977" xr:uid="{EE5280D4-078D-42C6-99B1-E34AD8DEDE6E}"/>
    <cellStyle name="Note 3 2 3 4 2 5" xfId="29424" xr:uid="{832EDA31-F11C-4941-8E69-E069617DB220}"/>
    <cellStyle name="Note 3 2 3 4 3" xfId="6152" xr:uid="{00000000-0005-0000-0000-000088210000}"/>
    <cellStyle name="Note 3 2 3 4 3 2" xfId="14602" xr:uid="{F4B90C5F-84A6-4FF6-9584-F6512F6C512D}"/>
    <cellStyle name="Note 3 2 3 4 3 3" xfId="23049" xr:uid="{D49A71D0-D56C-43CA-B219-0F6EBF3CDDCA}"/>
    <cellStyle name="Note 3 2 3 4 3 4" xfId="31496" xr:uid="{98C87ECE-DF6A-4C35-BE75-5FF61930B80A}"/>
    <cellStyle name="Note 3 2 3 4 4" xfId="10384" xr:uid="{41826B9C-127C-4FB3-A4AF-F004C7F56FD2}"/>
    <cellStyle name="Note 3 2 3 4 5" xfId="18832" xr:uid="{80A5B721-E073-4E27-A2AC-AC390A89A8E0}"/>
    <cellStyle name="Note 3 2 3 4 6" xfId="27279" xr:uid="{8B8275C1-5F1D-4BBD-B51F-5DAAEFB86644}"/>
    <cellStyle name="Note 3 2 3 5" xfId="2259" xr:uid="{00000000-0005-0000-0000-000089210000}"/>
    <cellStyle name="Note 3 2 3 5 2" xfId="4488" xr:uid="{00000000-0005-0000-0000-00008A210000}"/>
    <cellStyle name="Note 3 2 3 5 2 2" xfId="8710" xr:uid="{00000000-0005-0000-0000-00008B210000}"/>
    <cellStyle name="Note 3 2 3 5 2 2 2" xfId="17160" xr:uid="{B80CEA56-CD26-47FF-96E1-285CDFFD9C37}"/>
    <cellStyle name="Note 3 2 3 5 2 2 3" xfId="25607" xr:uid="{C77CE6D4-A7BC-4EA6-B8B0-8916FE1566E2}"/>
    <cellStyle name="Note 3 2 3 5 2 2 4" xfId="34054" xr:uid="{5B4BD444-3D21-4B35-9337-9D9A9713698E}"/>
    <cellStyle name="Note 3 2 3 5 2 3" xfId="12942" xr:uid="{9FB69EE1-9569-44B1-A2ED-A76B86708AC5}"/>
    <cellStyle name="Note 3 2 3 5 2 4" xfId="21390" xr:uid="{9D4A4D98-B9C2-4148-96A9-F5F6BA54BFD7}"/>
    <cellStyle name="Note 3 2 3 5 2 5" xfId="29837" xr:uid="{7640F2A6-050E-4D22-B1F0-4045EA303A0C}"/>
    <cellStyle name="Note 3 2 3 5 3" xfId="6565" xr:uid="{00000000-0005-0000-0000-00008C210000}"/>
    <cellStyle name="Note 3 2 3 5 3 2" xfId="15015" xr:uid="{4D7C0373-20F4-4B4F-AD7C-CEFBA10E7606}"/>
    <cellStyle name="Note 3 2 3 5 3 3" xfId="23462" xr:uid="{B6FB4F6C-49AF-472B-8786-60D3314F42A2}"/>
    <cellStyle name="Note 3 2 3 5 3 4" xfId="31909" xr:uid="{E8E7C702-6CD3-4D2C-9B72-C0F7227786B8}"/>
    <cellStyle name="Note 3 2 3 5 4" xfId="10797" xr:uid="{EBC595C2-4A56-4D9A-BD33-81437B8D035B}"/>
    <cellStyle name="Note 3 2 3 5 5" xfId="19245" xr:uid="{F93DB85F-97F1-494D-A410-DD0A68F88010}"/>
    <cellStyle name="Note 3 2 3 5 6" xfId="27692" xr:uid="{1364D31C-DE89-48EC-B23F-0286C3253413}"/>
    <cellStyle name="Note 3 2 3 6" xfId="2695" xr:uid="{00000000-0005-0000-0000-00008D210000}"/>
    <cellStyle name="Note 3 2 3 6 2" xfId="6978" xr:uid="{00000000-0005-0000-0000-00008E210000}"/>
    <cellStyle name="Note 3 2 3 6 2 2" xfId="15428" xr:uid="{664D4F3C-37B0-480B-B03C-06CDE2541C3C}"/>
    <cellStyle name="Note 3 2 3 6 2 3" xfId="23875" xr:uid="{89EFCE5D-38D9-4131-9FAC-F31335F80712}"/>
    <cellStyle name="Note 3 2 3 6 2 4" xfId="32322" xr:uid="{E39E351F-9E31-4901-B1D8-CC273D7CDF2A}"/>
    <cellStyle name="Note 3 2 3 6 3" xfId="11210" xr:uid="{E221C904-DFD6-48DA-9FEA-427F29F74352}"/>
    <cellStyle name="Note 3 2 3 6 4" xfId="19658" xr:uid="{D7322AF2-2435-46E0-992B-CF7B4404E5AE}"/>
    <cellStyle name="Note 3 2 3 6 5" xfId="28105" xr:uid="{5D0840E2-4B59-4854-B822-5EAB1409C59F}"/>
    <cellStyle name="Note 3 2 3 7" xfId="2754" xr:uid="{00000000-0005-0000-0000-00008F210000}"/>
    <cellStyle name="Note 3 2 3 8" xfId="2835" xr:uid="{00000000-0005-0000-0000-000090210000}"/>
    <cellStyle name="Note 3 2 3 8 2" xfId="7058" xr:uid="{00000000-0005-0000-0000-000091210000}"/>
    <cellStyle name="Note 3 2 3 8 2 2" xfId="15508" xr:uid="{18153FD8-CC21-4D10-99B7-A0005823F3E6}"/>
    <cellStyle name="Note 3 2 3 8 2 3" xfId="23955" xr:uid="{C4EEED3B-3135-441D-BCB4-9F0884726085}"/>
    <cellStyle name="Note 3 2 3 8 2 4" xfId="32402" xr:uid="{1B6CBB18-7778-4F74-8948-3B887C25546E}"/>
    <cellStyle name="Note 3 2 3 8 3" xfId="11290" xr:uid="{E353A531-FFEA-4731-BD98-6E53D21B67EE}"/>
    <cellStyle name="Note 3 2 3 8 4" xfId="19738" xr:uid="{98E2B9DE-532D-4FCD-8CC7-8917615E86A4}"/>
    <cellStyle name="Note 3 2 3 8 5" xfId="28185" xr:uid="{E6477471-8390-45F2-8D2A-701951136ECB}"/>
    <cellStyle name="Note 3 2 3 9" xfId="4913" xr:uid="{00000000-0005-0000-0000-000092210000}"/>
    <cellStyle name="Note 3 2 3 9 2" xfId="13363" xr:uid="{B4FDD80C-68D1-4826-9281-6DB94378C4EC}"/>
    <cellStyle name="Note 3 2 3 9 3" xfId="21810" xr:uid="{44063ADD-A7F7-4372-AEF4-FEFD23F846DE}"/>
    <cellStyle name="Note 3 2 3 9 4" xfId="30257" xr:uid="{9C781356-5466-483E-90DD-974992EA96DB}"/>
    <cellStyle name="Note 3 2 4" xfId="1014" xr:uid="{00000000-0005-0000-0000-000093210000}"/>
    <cellStyle name="Note 3 2 4 2" xfId="3246" xr:uid="{00000000-0005-0000-0000-000094210000}"/>
    <cellStyle name="Note 3 2 4 2 2" xfId="7468" xr:uid="{00000000-0005-0000-0000-000095210000}"/>
    <cellStyle name="Note 3 2 4 2 2 2" xfId="15918" xr:uid="{0AA0E661-BBE2-4FC3-BBD6-A63B224DA470}"/>
    <cellStyle name="Note 3 2 4 2 2 3" xfId="24365" xr:uid="{884D83D4-B4C6-415D-967B-CE4AA12D106B}"/>
    <cellStyle name="Note 3 2 4 2 2 4" xfId="32812" xr:uid="{76A47226-2DF8-4251-BFB7-F0FC6AA67FCB}"/>
    <cellStyle name="Note 3 2 4 2 3" xfId="11700" xr:uid="{07CE5AFD-315A-420D-AF15-6694F2AB843D}"/>
    <cellStyle name="Note 3 2 4 2 4" xfId="20148" xr:uid="{E52E49BC-D9F3-441F-AB37-79124BB24129}"/>
    <cellStyle name="Note 3 2 4 2 5" xfId="28595" xr:uid="{3B904C01-9373-44B0-980F-16DC041E56EA}"/>
    <cellStyle name="Note 3 2 4 3" xfId="5323" xr:uid="{00000000-0005-0000-0000-000096210000}"/>
    <cellStyle name="Note 3 2 4 3 2" xfId="13773" xr:uid="{C0AB1879-7B2D-49C2-A189-AEB362FFAE63}"/>
    <cellStyle name="Note 3 2 4 3 3" xfId="22220" xr:uid="{10FD2264-C042-4810-8D0C-F58F9AE46837}"/>
    <cellStyle name="Note 3 2 4 3 4" xfId="30667" xr:uid="{C5F8BED5-EE69-43A4-ABAB-E592C54A1B67}"/>
    <cellStyle name="Note 3 2 4 4" xfId="9555" xr:uid="{E7087C32-B8F2-4E3D-AF37-D495DCE45386}"/>
    <cellStyle name="Note 3 2 4 5" xfId="18003" xr:uid="{BBCB0486-F605-4C2A-8DC3-5D5C0A5E4A7E}"/>
    <cellStyle name="Note 3 2 4 6" xfId="26450" xr:uid="{C927FB66-9086-468B-B415-23E88498CE7B}"/>
    <cellStyle name="Note 3 2 5" xfId="1429" xr:uid="{00000000-0005-0000-0000-000097210000}"/>
    <cellStyle name="Note 3 2 5 2" xfId="3659" xr:uid="{00000000-0005-0000-0000-000098210000}"/>
    <cellStyle name="Note 3 2 5 2 2" xfId="7881" xr:uid="{00000000-0005-0000-0000-000099210000}"/>
    <cellStyle name="Note 3 2 5 2 2 2" xfId="16331" xr:uid="{A91C3C2C-A3E8-478C-A4FE-9556A501C14A}"/>
    <cellStyle name="Note 3 2 5 2 2 3" xfId="24778" xr:uid="{C573B517-07BC-4E48-B499-AEF90BD09E72}"/>
    <cellStyle name="Note 3 2 5 2 2 4" xfId="33225" xr:uid="{202A37F8-A1B3-4227-9A25-0746016F67D3}"/>
    <cellStyle name="Note 3 2 5 2 3" xfId="12113" xr:uid="{9DE47C1F-E8D5-4328-BCC3-053DFF9255A8}"/>
    <cellStyle name="Note 3 2 5 2 4" xfId="20561" xr:uid="{440FB323-5EC7-4A5C-8428-89E13E1F6750}"/>
    <cellStyle name="Note 3 2 5 2 5" xfId="29008" xr:uid="{535C3F60-0747-4EAC-B7D7-EDAADA39A8A9}"/>
    <cellStyle name="Note 3 2 5 3" xfId="5736" xr:uid="{00000000-0005-0000-0000-00009A210000}"/>
    <cellStyle name="Note 3 2 5 3 2" xfId="14186" xr:uid="{7E8BF3B7-7AAE-4F91-B9C9-47598A0CFD2C}"/>
    <cellStyle name="Note 3 2 5 3 3" xfId="22633" xr:uid="{C32698FA-D2CD-487E-BF9A-9E9B18EE7C16}"/>
    <cellStyle name="Note 3 2 5 3 4" xfId="31080" xr:uid="{50896F88-71DE-4155-9B0A-8D9CACB9B458}"/>
    <cellStyle name="Note 3 2 5 4" xfId="9968" xr:uid="{20E4CA3C-CD41-4AC6-A2DE-F7773361C92B}"/>
    <cellStyle name="Note 3 2 5 5" xfId="18416" xr:uid="{5CBBBB01-5DD3-4A20-BA44-FE38E3A90364}"/>
    <cellStyle name="Note 3 2 5 6" xfId="26863" xr:uid="{1B392487-E98D-4AA6-B4AF-3937E59C064E}"/>
    <cellStyle name="Note 3 2 6" xfId="1843" xr:uid="{00000000-0005-0000-0000-00009B210000}"/>
    <cellStyle name="Note 3 2 6 2" xfId="4072" xr:uid="{00000000-0005-0000-0000-00009C210000}"/>
    <cellStyle name="Note 3 2 6 2 2" xfId="8294" xr:uid="{00000000-0005-0000-0000-00009D210000}"/>
    <cellStyle name="Note 3 2 6 2 2 2" xfId="16744" xr:uid="{EEA525D7-AC6A-4EBF-9668-DD2A10E755CA}"/>
    <cellStyle name="Note 3 2 6 2 2 3" xfId="25191" xr:uid="{CF4B639A-8AC6-4661-BE8B-9B96CA59E645}"/>
    <cellStyle name="Note 3 2 6 2 2 4" xfId="33638" xr:uid="{C74C864B-C69A-4400-B50C-8C2AD3608E40}"/>
    <cellStyle name="Note 3 2 6 2 3" xfId="12526" xr:uid="{54465EBF-7758-4BC3-8DE3-81722D43E597}"/>
    <cellStyle name="Note 3 2 6 2 4" xfId="20974" xr:uid="{79A86F1C-518A-483F-B1AB-BBCBAF943674}"/>
    <cellStyle name="Note 3 2 6 2 5" xfId="29421" xr:uid="{C59F33EC-C09C-4E54-9C53-229C1707167D}"/>
    <cellStyle name="Note 3 2 6 3" xfId="6149" xr:uid="{00000000-0005-0000-0000-00009E210000}"/>
    <cellStyle name="Note 3 2 6 3 2" xfId="14599" xr:uid="{DB57B810-AAC6-440A-A3A2-85F0F1E08A5B}"/>
    <cellStyle name="Note 3 2 6 3 3" xfId="23046" xr:uid="{073995F7-4DD3-41CC-B0D0-01F3D344B311}"/>
    <cellStyle name="Note 3 2 6 3 4" xfId="31493" xr:uid="{BC552512-A3A3-4136-8D98-34BDD1757005}"/>
    <cellStyle name="Note 3 2 6 4" xfId="10381" xr:uid="{C2E0F5F1-6DC6-48D3-924A-8A39785CA557}"/>
    <cellStyle name="Note 3 2 6 5" xfId="18829" xr:uid="{8CFD0D13-25E3-4929-8391-3DE5AD8203D8}"/>
    <cellStyle name="Note 3 2 6 6" xfId="27276" xr:uid="{4980823E-95C5-4373-A2BD-87E8725A620B}"/>
    <cellStyle name="Note 3 2 7" xfId="2256" xr:uid="{00000000-0005-0000-0000-00009F210000}"/>
    <cellStyle name="Note 3 2 7 2" xfId="4485" xr:uid="{00000000-0005-0000-0000-0000A0210000}"/>
    <cellStyle name="Note 3 2 7 2 2" xfId="8707" xr:uid="{00000000-0005-0000-0000-0000A1210000}"/>
    <cellStyle name="Note 3 2 7 2 2 2" xfId="17157" xr:uid="{3DE18B7D-E0E3-456F-BEE2-FE4820729059}"/>
    <cellStyle name="Note 3 2 7 2 2 3" xfId="25604" xr:uid="{3AC62790-949D-4286-A653-7C81259B7AD7}"/>
    <cellStyle name="Note 3 2 7 2 2 4" xfId="34051" xr:uid="{D5921530-5005-44AD-B177-B288FBC1E634}"/>
    <cellStyle name="Note 3 2 7 2 3" xfId="12939" xr:uid="{FD4B9F22-8421-45E4-9B55-FFFB4939DE91}"/>
    <cellStyle name="Note 3 2 7 2 4" xfId="21387" xr:uid="{62B9DF7E-31FB-4381-9F6F-6E54EAE4E792}"/>
    <cellStyle name="Note 3 2 7 2 5" xfId="29834" xr:uid="{6D4DA9F6-6260-4368-85DE-3993E94F9E37}"/>
    <cellStyle name="Note 3 2 7 3" xfId="6562" xr:uid="{00000000-0005-0000-0000-0000A2210000}"/>
    <cellStyle name="Note 3 2 7 3 2" xfId="15012" xr:uid="{CE642DDA-B1BA-4DA2-8B5F-FDDC1B5471C5}"/>
    <cellStyle name="Note 3 2 7 3 3" xfId="23459" xr:uid="{FC7F168D-BBE4-4B9A-9FF4-3F4D76B90755}"/>
    <cellStyle name="Note 3 2 7 3 4" xfId="31906" xr:uid="{F0F5C4D6-7A96-4C6D-BE0B-5F39A97FB2B0}"/>
    <cellStyle name="Note 3 2 7 4" xfId="10794" xr:uid="{7447823A-C6A9-4D4B-B8F7-B83C81E1CF2C}"/>
    <cellStyle name="Note 3 2 7 5" xfId="19242" xr:uid="{02966761-E172-4B25-86DA-FC6154171ECF}"/>
    <cellStyle name="Note 3 2 7 6" xfId="27689" xr:uid="{F8B9DD74-5115-47B4-9597-E173752367F1}"/>
    <cellStyle name="Note 3 2 8" xfId="2692" xr:uid="{00000000-0005-0000-0000-0000A3210000}"/>
    <cellStyle name="Note 3 2 8 2" xfId="6975" xr:uid="{00000000-0005-0000-0000-0000A4210000}"/>
    <cellStyle name="Note 3 2 8 2 2" xfId="15425" xr:uid="{0E622A55-2BF2-496B-8F36-A876C3BD02AF}"/>
    <cellStyle name="Note 3 2 8 2 3" xfId="23872" xr:uid="{5990EB5F-6AD3-43E0-A7B0-B6D519A35DAA}"/>
    <cellStyle name="Note 3 2 8 2 4" xfId="32319" xr:uid="{E198EF0D-9285-4C08-9D21-D71653AD3D13}"/>
    <cellStyle name="Note 3 2 8 3" xfId="11207" xr:uid="{96414A75-5784-4533-ACEB-D59DF0EB7C5F}"/>
    <cellStyle name="Note 3 2 8 4" xfId="19655" xr:uid="{4507FEDD-163D-4B2B-89AB-CE1335EB4AA5}"/>
    <cellStyle name="Note 3 2 8 5" xfId="28102" xr:uid="{1318723C-D839-4E2B-8517-5CDD77D9EF3D}"/>
    <cellStyle name="Note 3 2 9" xfId="2751" xr:uid="{00000000-0005-0000-0000-0000A5210000}"/>
    <cellStyle name="Note 3 3" xfId="558" xr:uid="{00000000-0005-0000-0000-0000A6210000}"/>
    <cellStyle name="Note 3 3 10" xfId="4914" xr:uid="{00000000-0005-0000-0000-0000A7210000}"/>
    <cellStyle name="Note 3 3 10 2" xfId="13364" xr:uid="{7FC63AD5-A316-4CAB-ACDE-E14B9B2F7922}"/>
    <cellStyle name="Note 3 3 10 3" xfId="21811" xr:uid="{9C90141E-7F76-4657-8236-747140C79052}"/>
    <cellStyle name="Note 3 3 10 4" xfId="30258" xr:uid="{802EF4E0-E595-4D35-8D99-053C32432697}"/>
    <cellStyle name="Note 3 3 11" xfId="9146" xr:uid="{9473ED18-9480-4413-9651-5595DAF1A2E8}"/>
    <cellStyle name="Note 3 3 12" xfId="17594" xr:uid="{53B97DE9-D8E0-4CE7-9E00-6021253FCB08}"/>
    <cellStyle name="Note 3 3 13" xfId="26041" xr:uid="{3D45A7D7-95BE-44B6-8D63-6A0FCF3A5E63}"/>
    <cellStyle name="Note 3 3 2" xfId="559" xr:uid="{00000000-0005-0000-0000-0000A8210000}"/>
    <cellStyle name="Note 3 3 2 10" xfId="9147" xr:uid="{27B20013-817A-44CE-84AD-5B64F7B89E54}"/>
    <cellStyle name="Note 3 3 2 11" xfId="17595" xr:uid="{D561D9CD-3640-4260-A88A-770F47AF1031}"/>
    <cellStyle name="Note 3 3 2 12" xfId="26042" xr:uid="{50E3150C-4510-418D-BEB9-FBF784BE170C}"/>
    <cellStyle name="Note 3 3 2 2" xfId="1019" xr:uid="{00000000-0005-0000-0000-0000A9210000}"/>
    <cellStyle name="Note 3 3 2 2 2" xfId="3251" xr:uid="{00000000-0005-0000-0000-0000AA210000}"/>
    <cellStyle name="Note 3 3 2 2 2 2" xfId="7473" xr:uid="{00000000-0005-0000-0000-0000AB210000}"/>
    <cellStyle name="Note 3 3 2 2 2 2 2" xfId="15923" xr:uid="{7B0DCCED-F016-476B-9D5B-3D63FAB9235F}"/>
    <cellStyle name="Note 3 3 2 2 2 2 3" xfId="24370" xr:uid="{88BACBC9-1B87-4263-88DE-B17266E2772F}"/>
    <cellStyle name="Note 3 3 2 2 2 2 4" xfId="32817" xr:uid="{C2822798-79C0-4CDB-8D8B-D8FD39E8518D}"/>
    <cellStyle name="Note 3 3 2 2 2 3" xfId="11705" xr:uid="{389AFBFC-C916-4EEB-B6AC-ACB565DEFC8E}"/>
    <cellStyle name="Note 3 3 2 2 2 4" xfId="20153" xr:uid="{A50049EF-9942-400B-B9C0-BBDA93BFEE90}"/>
    <cellStyle name="Note 3 3 2 2 2 5" xfId="28600" xr:uid="{2FE37F62-D6DA-4E7C-B2D3-ECEA9173CB12}"/>
    <cellStyle name="Note 3 3 2 2 3" xfId="5328" xr:uid="{00000000-0005-0000-0000-0000AC210000}"/>
    <cellStyle name="Note 3 3 2 2 3 2" xfId="13778" xr:uid="{96983B1A-02C4-4E03-9EC2-D53E98E7F478}"/>
    <cellStyle name="Note 3 3 2 2 3 3" xfId="22225" xr:uid="{4102285B-7790-4849-9A89-2606C7D577E1}"/>
    <cellStyle name="Note 3 3 2 2 3 4" xfId="30672" xr:uid="{88BF1026-1D4F-4A19-BBD5-0AC0E8DFBA32}"/>
    <cellStyle name="Note 3 3 2 2 4" xfId="9560" xr:uid="{B67B6A8D-5671-488A-902C-C29F116889E8}"/>
    <cellStyle name="Note 3 3 2 2 5" xfId="18008" xr:uid="{DBA17086-ED87-4BD4-9292-9F1349BB5860}"/>
    <cellStyle name="Note 3 3 2 2 6" xfId="26455" xr:uid="{664BCA0D-D8BF-47D3-9457-D74D60D607DF}"/>
    <cellStyle name="Note 3 3 2 3" xfId="1434" xr:uid="{00000000-0005-0000-0000-0000AD210000}"/>
    <cellStyle name="Note 3 3 2 3 2" xfId="3664" xr:uid="{00000000-0005-0000-0000-0000AE210000}"/>
    <cellStyle name="Note 3 3 2 3 2 2" xfId="7886" xr:uid="{00000000-0005-0000-0000-0000AF210000}"/>
    <cellStyle name="Note 3 3 2 3 2 2 2" xfId="16336" xr:uid="{193CBECB-813E-4F45-B26A-9A2117199E31}"/>
    <cellStyle name="Note 3 3 2 3 2 2 3" xfId="24783" xr:uid="{26E83DA5-7AF4-4D4C-9AB7-A050B1D4829F}"/>
    <cellStyle name="Note 3 3 2 3 2 2 4" xfId="33230" xr:uid="{BCCF8AED-F141-4683-BC28-6D49CEA292C2}"/>
    <cellStyle name="Note 3 3 2 3 2 3" xfId="12118" xr:uid="{129986A6-E5A3-4C5A-B08A-EE2942DC5AD8}"/>
    <cellStyle name="Note 3 3 2 3 2 4" xfId="20566" xr:uid="{CF436F1B-70A5-47C5-B468-77A921DF2B4C}"/>
    <cellStyle name="Note 3 3 2 3 2 5" xfId="29013" xr:uid="{0DAF2CAB-F307-4082-86F1-D2032BC870F7}"/>
    <cellStyle name="Note 3 3 2 3 3" xfId="5741" xr:uid="{00000000-0005-0000-0000-0000B0210000}"/>
    <cellStyle name="Note 3 3 2 3 3 2" xfId="14191" xr:uid="{DEFB3240-029D-4E89-AA4A-481F89F64D7E}"/>
    <cellStyle name="Note 3 3 2 3 3 3" xfId="22638" xr:uid="{624DF78B-2852-4A07-B38B-0B87CF151DC3}"/>
    <cellStyle name="Note 3 3 2 3 3 4" xfId="31085" xr:uid="{0BB14A98-8297-447A-805C-0311F6900E94}"/>
    <cellStyle name="Note 3 3 2 3 4" xfId="9973" xr:uid="{6A94D2B8-2D2E-485A-8CFF-065FAC7EA38E}"/>
    <cellStyle name="Note 3 3 2 3 5" xfId="18421" xr:uid="{E1EEBBF6-17B7-41FA-BB57-CD5C6D2D752D}"/>
    <cellStyle name="Note 3 3 2 3 6" xfId="26868" xr:uid="{8A51554C-DCB2-4528-873F-204452FD7FA3}"/>
    <cellStyle name="Note 3 3 2 4" xfId="1848" xr:uid="{00000000-0005-0000-0000-0000B1210000}"/>
    <cellStyle name="Note 3 3 2 4 2" xfId="4077" xr:uid="{00000000-0005-0000-0000-0000B2210000}"/>
    <cellStyle name="Note 3 3 2 4 2 2" xfId="8299" xr:uid="{00000000-0005-0000-0000-0000B3210000}"/>
    <cellStyle name="Note 3 3 2 4 2 2 2" xfId="16749" xr:uid="{B70ABD09-D257-4F65-8922-1D6940AF5A39}"/>
    <cellStyle name="Note 3 3 2 4 2 2 3" xfId="25196" xr:uid="{B9048EA8-1F01-4397-BD0A-10F149C397B0}"/>
    <cellStyle name="Note 3 3 2 4 2 2 4" xfId="33643" xr:uid="{64D26F91-57FD-442A-A041-0426E2795DF8}"/>
    <cellStyle name="Note 3 3 2 4 2 3" xfId="12531" xr:uid="{2E6A9D4E-3276-4B56-B6A9-009269AE823E}"/>
    <cellStyle name="Note 3 3 2 4 2 4" xfId="20979" xr:uid="{20BF494D-D4ED-4894-A1BE-03A4E05A6041}"/>
    <cellStyle name="Note 3 3 2 4 2 5" xfId="29426" xr:uid="{477AA036-DAA5-4BFB-A5C8-1F825A189BB9}"/>
    <cellStyle name="Note 3 3 2 4 3" xfId="6154" xr:uid="{00000000-0005-0000-0000-0000B4210000}"/>
    <cellStyle name="Note 3 3 2 4 3 2" xfId="14604" xr:uid="{E69774B3-5B81-4629-A65C-B8337DA2AD9C}"/>
    <cellStyle name="Note 3 3 2 4 3 3" xfId="23051" xr:uid="{F736B632-12F8-4F22-AA82-E7F6407E9C3E}"/>
    <cellStyle name="Note 3 3 2 4 3 4" xfId="31498" xr:uid="{42E86F01-3267-40D2-B7D8-B117695DB728}"/>
    <cellStyle name="Note 3 3 2 4 4" xfId="10386" xr:uid="{71374AF6-CD07-4C2F-914B-D2FD7E2A3C7B}"/>
    <cellStyle name="Note 3 3 2 4 5" xfId="18834" xr:uid="{040BDB44-8A4B-4D3D-BF8E-8B25217584DA}"/>
    <cellStyle name="Note 3 3 2 4 6" xfId="27281" xr:uid="{54A6BC9F-EDAD-440D-8B50-311DEEA4CA32}"/>
    <cellStyle name="Note 3 3 2 5" xfId="2261" xr:uid="{00000000-0005-0000-0000-0000B5210000}"/>
    <cellStyle name="Note 3 3 2 5 2" xfId="4490" xr:uid="{00000000-0005-0000-0000-0000B6210000}"/>
    <cellStyle name="Note 3 3 2 5 2 2" xfId="8712" xr:uid="{00000000-0005-0000-0000-0000B7210000}"/>
    <cellStyle name="Note 3 3 2 5 2 2 2" xfId="17162" xr:uid="{63DC72BF-CF60-4CCF-9B96-B3032B318A03}"/>
    <cellStyle name="Note 3 3 2 5 2 2 3" xfId="25609" xr:uid="{3CAF69B2-169A-41AC-8BFE-955D6565AAA6}"/>
    <cellStyle name="Note 3 3 2 5 2 2 4" xfId="34056" xr:uid="{FF6BD5E4-A7FE-43A4-AA54-521EFC4A70E5}"/>
    <cellStyle name="Note 3 3 2 5 2 3" xfId="12944" xr:uid="{EA42C148-EC9D-4F76-8723-CBE00E25F5BF}"/>
    <cellStyle name="Note 3 3 2 5 2 4" xfId="21392" xr:uid="{54C8446A-B032-4F0B-8B77-60345D158A18}"/>
    <cellStyle name="Note 3 3 2 5 2 5" xfId="29839" xr:uid="{AF4E39EC-A68D-4D70-ADAE-5C87A568ECBE}"/>
    <cellStyle name="Note 3 3 2 5 3" xfId="6567" xr:uid="{00000000-0005-0000-0000-0000B8210000}"/>
    <cellStyle name="Note 3 3 2 5 3 2" xfId="15017" xr:uid="{42405E7B-408B-4377-A32C-724BAFBCE338}"/>
    <cellStyle name="Note 3 3 2 5 3 3" xfId="23464" xr:uid="{8AF669B7-D6FE-4A0E-9EF6-5F94F2775ACF}"/>
    <cellStyle name="Note 3 3 2 5 3 4" xfId="31911" xr:uid="{E84171E0-B33A-45AF-A024-6CB2223DA2FA}"/>
    <cellStyle name="Note 3 3 2 5 4" xfId="10799" xr:uid="{6F2AB356-7572-4519-A25C-29A468598C55}"/>
    <cellStyle name="Note 3 3 2 5 5" xfId="19247" xr:uid="{DA808A21-6079-4541-BE50-7A9BFC4DED40}"/>
    <cellStyle name="Note 3 3 2 5 6" xfId="27694" xr:uid="{D00CAE67-9451-49AF-890F-00B9180854CF}"/>
    <cellStyle name="Note 3 3 2 6" xfId="2697" xr:uid="{00000000-0005-0000-0000-0000B9210000}"/>
    <cellStyle name="Note 3 3 2 6 2" xfId="6980" xr:uid="{00000000-0005-0000-0000-0000BA210000}"/>
    <cellStyle name="Note 3 3 2 6 2 2" xfId="15430" xr:uid="{C3A6D784-050D-4DC5-A2D9-C4A9B8FFD777}"/>
    <cellStyle name="Note 3 3 2 6 2 3" xfId="23877" xr:uid="{6D689D60-712F-4999-B081-3FEAAE9EC62C}"/>
    <cellStyle name="Note 3 3 2 6 2 4" xfId="32324" xr:uid="{FCF1582E-5BE9-40F1-AA4E-78DBA543159A}"/>
    <cellStyle name="Note 3 3 2 6 3" xfId="11212" xr:uid="{9FD0577A-677E-495E-B0EE-5C3FD3F77CE9}"/>
    <cellStyle name="Note 3 3 2 6 4" xfId="19660" xr:uid="{86B5E7A1-143B-4E7D-BE2A-DB3A0F7E7C71}"/>
    <cellStyle name="Note 3 3 2 6 5" xfId="28107" xr:uid="{02491500-8BC3-453F-8462-F059A490F699}"/>
    <cellStyle name="Note 3 3 2 7" xfId="2756" xr:uid="{00000000-0005-0000-0000-0000BB210000}"/>
    <cellStyle name="Note 3 3 2 8" xfId="2837" xr:uid="{00000000-0005-0000-0000-0000BC210000}"/>
    <cellStyle name="Note 3 3 2 8 2" xfId="7060" xr:uid="{00000000-0005-0000-0000-0000BD210000}"/>
    <cellStyle name="Note 3 3 2 8 2 2" xfId="15510" xr:uid="{A3F7A8B8-706B-4A33-84DF-E62DC623CE67}"/>
    <cellStyle name="Note 3 3 2 8 2 3" xfId="23957" xr:uid="{B5422F61-6F61-4D7D-9354-341672A9AAE9}"/>
    <cellStyle name="Note 3 3 2 8 2 4" xfId="32404" xr:uid="{2D8B6354-EC24-446C-BFC3-C78105565F66}"/>
    <cellStyle name="Note 3 3 2 8 3" xfId="11292" xr:uid="{88CDDB53-54E3-42AD-B81B-0E456D6639A0}"/>
    <cellStyle name="Note 3 3 2 8 4" xfId="19740" xr:uid="{763973D6-C9E6-4A3A-B993-ABE5326F5C97}"/>
    <cellStyle name="Note 3 3 2 8 5" xfId="28187" xr:uid="{D3F91D92-213E-4366-A16E-C758E5903A91}"/>
    <cellStyle name="Note 3 3 2 9" xfId="4915" xr:uid="{00000000-0005-0000-0000-0000BE210000}"/>
    <cellStyle name="Note 3 3 2 9 2" xfId="13365" xr:uid="{AEBD3ABC-31A2-4140-9BB8-5C4FA15D682E}"/>
    <cellStyle name="Note 3 3 2 9 3" xfId="21812" xr:uid="{114A8A4B-BBDA-4CC4-8C8D-A19131434BA1}"/>
    <cellStyle name="Note 3 3 2 9 4" xfId="30259" xr:uid="{61DE1889-E17A-4C23-B3A2-5B0FDCA92B4F}"/>
    <cellStyle name="Note 3 3 3" xfId="1018" xr:uid="{00000000-0005-0000-0000-0000BF210000}"/>
    <cellStyle name="Note 3 3 3 2" xfId="3250" xr:uid="{00000000-0005-0000-0000-0000C0210000}"/>
    <cellStyle name="Note 3 3 3 2 2" xfId="7472" xr:uid="{00000000-0005-0000-0000-0000C1210000}"/>
    <cellStyle name="Note 3 3 3 2 2 2" xfId="15922" xr:uid="{DA111D76-B6DC-422B-9C13-4B3B44A26F6D}"/>
    <cellStyle name="Note 3 3 3 2 2 3" xfId="24369" xr:uid="{55E98BED-ECA0-40AF-83E5-B16EDDBEC4D6}"/>
    <cellStyle name="Note 3 3 3 2 2 4" xfId="32816" xr:uid="{5F9F8CFB-ABA6-487B-A919-66798250D871}"/>
    <cellStyle name="Note 3 3 3 2 3" xfId="11704" xr:uid="{ACC05157-079A-4B31-AEC9-38FE4030E265}"/>
    <cellStyle name="Note 3 3 3 2 4" xfId="20152" xr:uid="{881B07DB-DC36-4E87-A933-E38E27346F7F}"/>
    <cellStyle name="Note 3 3 3 2 5" xfId="28599" xr:uid="{932E5D12-08A3-429C-8A65-960CF712DC36}"/>
    <cellStyle name="Note 3 3 3 3" xfId="5327" xr:uid="{00000000-0005-0000-0000-0000C2210000}"/>
    <cellStyle name="Note 3 3 3 3 2" xfId="13777" xr:uid="{F6AC571A-428F-4B67-98AF-E2544F752AC3}"/>
    <cellStyle name="Note 3 3 3 3 3" xfId="22224" xr:uid="{B50A4CE4-0AB3-4BE6-9D95-731E8681E8FE}"/>
    <cellStyle name="Note 3 3 3 3 4" xfId="30671" xr:uid="{C24FAF83-3895-4BEC-88FA-1EE2A489FA14}"/>
    <cellStyle name="Note 3 3 3 4" xfId="9559" xr:uid="{E8EB514E-AAA9-48E1-B01F-13DD44907D0E}"/>
    <cellStyle name="Note 3 3 3 5" xfId="18007" xr:uid="{6810E032-DC34-44DE-B7EE-DD92212F7712}"/>
    <cellStyle name="Note 3 3 3 6" xfId="26454" xr:uid="{F95BE24E-6BFA-44B0-97F5-BE8F5DD0B38F}"/>
    <cellStyle name="Note 3 3 4" xfId="1433" xr:uid="{00000000-0005-0000-0000-0000C3210000}"/>
    <cellStyle name="Note 3 3 4 2" xfId="3663" xr:uid="{00000000-0005-0000-0000-0000C4210000}"/>
    <cellStyle name="Note 3 3 4 2 2" xfId="7885" xr:uid="{00000000-0005-0000-0000-0000C5210000}"/>
    <cellStyle name="Note 3 3 4 2 2 2" xfId="16335" xr:uid="{3880C333-A56A-4BFD-AA35-44A7EB03BBA1}"/>
    <cellStyle name="Note 3 3 4 2 2 3" xfId="24782" xr:uid="{00D08853-2FFD-46B8-A11D-DD8273EF58B8}"/>
    <cellStyle name="Note 3 3 4 2 2 4" xfId="33229" xr:uid="{A500DBCA-FD20-4E26-9C08-E68729B7B257}"/>
    <cellStyle name="Note 3 3 4 2 3" xfId="12117" xr:uid="{D646AA40-3B3E-43B3-B744-9502D72D47AD}"/>
    <cellStyle name="Note 3 3 4 2 4" xfId="20565" xr:uid="{41CEA682-CDA9-42DF-8891-5DA61CB72FCA}"/>
    <cellStyle name="Note 3 3 4 2 5" xfId="29012" xr:uid="{9738ABA3-C266-4EDF-A249-9AA2888B97F6}"/>
    <cellStyle name="Note 3 3 4 3" xfId="5740" xr:uid="{00000000-0005-0000-0000-0000C6210000}"/>
    <cellStyle name="Note 3 3 4 3 2" xfId="14190" xr:uid="{C72E5F42-825F-4C03-B834-9E7C02380C03}"/>
    <cellStyle name="Note 3 3 4 3 3" xfId="22637" xr:uid="{02DF2BD6-2359-4B54-B1C6-1696C45335B3}"/>
    <cellStyle name="Note 3 3 4 3 4" xfId="31084" xr:uid="{4B101B1B-F8DB-454E-A82F-0003D7E2CB3F}"/>
    <cellStyle name="Note 3 3 4 4" xfId="9972" xr:uid="{720A5829-9407-4593-B891-A69CA75367F2}"/>
    <cellStyle name="Note 3 3 4 5" xfId="18420" xr:uid="{794101F9-8C37-4AF4-B0CD-85F9A067D833}"/>
    <cellStyle name="Note 3 3 4 6" xfId="26867" xr:uid="{C98C2D05-3543-4D1D-92BC-8EC74A549008}"/>
    <cellStyle name="Note 3 3 5" xfId="1847" xr:uid="{00000000-0005-0000-0000-0000C7210000}"/>
    <cellStyle name="Note 3 3 5 2" xfId="4076" xr:uid="{00000000-0005-0000-0000-0000C8210000}"/>
    <cellStyle name="Note 3 3 5 2 2" xfId="8298" xr:uid="{00000000-0005-0000-0000-0000C9210000}"/>
    <cellStyle name="Note 3 3 5 2 2 2" xfId="16748" xr:uid="{8E52C414-0926-471D-AEAF-138735671940}"/>
    <cellStyle name="Note 3 3 5 2 2 3" xfId="25195" xr:uid="{1CBEA4D1-5520-4AD9-AF36-F07A29B08CEF}"/>
    <cellStyle name="Note 3 3 5 2 2 4" xfId="33642" xr:uid="{852AEF7B-F20F-4D1B-B7F1-C50EA4DFA9A5}"/>
    <cellStyle name="Note 3 3 5 2 3" xfId="12530" xr:uid="{90AB3AC2-7CBB-4991-972E-98DBB873FC3D}"/>
    <cellStyle name="Note 3 3 5 2 4" xfId="20978" xr:uid="{8393D3D0-17A7-4234-B7FC-CB017619A69D}"/>
    <cellStyle name="Note 3 3 5 2 5" xfId="29425" xr:uid="{ECCDC098-F74A-489D-9D8B-F39FA1C9F98D}"/>
    <cellStyle name="Note 3 3 5 3" xfId="6153" xr:uid="{00000000-0005-0000-0000-0000CA210000}"/>
    <cellStyle name="Note 3 3 5 3 2" xfId="14603" xr:uid="{18F50049-50B6-4EDA-A2A1-A1E7E461F5C0}"/>
    <cellStyle name="Note 3 3 5 3 3" xfId="23050" xr:uid="{98D870EF-A04B-4959-978D-494D072B807E}"/>
    <cellStyle name="Note 3 3 5 3 4" xfId="31497" xr:uid="{4E1AA46C-40D1-49FC-873F-EC335653C0EA}"/>
    <cellStyle name="Note 3 3 5 4" xfId="10385" xr:uid="{A7EC862B-0507-4B3F-85B0-18DB7544CBB6}"/>
    <cellStyle name="Note 3 3 5 5" xfId="18833" xr:uid="{7F92C5EA-4386-42C4-A20C-86C1D13B32A6}"/>
    <cellStyle name="Note 3 3 5 6" xfId="27280" xr:uid="{68B10F41-AD27-4EAA-9730-25BBF2BE997F}"/>
    <cellStyle name="Note 3 3 6" xfId="2260" xr:uid="{00000000-0005-0000-0000-0000CB210000}"/>
    <cellStyle name="Note 3 3 6 2" xfId="4489" xr:uid="{00000000-0005-0000-0000-0000CC210000}"/>
    <cellStyle name="Note 3 3 6 2 2" xfId="8711" xr:uid="{00000000-0005-0000-0000-0000CD210000}"/>
    <cellStyle name="Note 3 3 6 2 2 2" xfId="17161" xr:uid="{F77F3A2E-A3F3-4817-8882-F96BB4F48F01}"/>
    <cellStyle name="Note 3 3 6 2 2 3" xfId="25608" xr:uid="{8AC25EAD-4A11-488C-AA27-903DBEA97BC1}"/>
    <cellStyle name="Note 3 3 6 2 2 4" xfId="34055" xr:uid="{1D18D3B9-020D-4EF9-92C4-D4D67CA7B25A}"/>
    <cellStyle name="Note 3 3 6 2 3" xfId="12943" xr:uid="{7905C0AD-6ED9-4D86-8C31-A19213DAF234}"/>
    <cellStyle name="Note 3 3 6 2 4" xfId="21391" xr:uid="{523AC75A-4B69-4864-8F32-C23024E6E193}"/>
    <cellStyle name="Note 3 3 6 2 5" xfId="29838" xr:uid="{4580CCD4-E721-445B-B532-83AE1F0BBFE4}"/>
    <cellStyle name="Note 3 3 6 3" xfId="6566" xr:uid="{00000000-0005-0000-0000-0000CE210000}"/>
    <cellStyle name="Note 3 3 6 3 2" xfId="15016" xr:uid="{519F59F0-F00F-4C53-8981-0AAAA708008A}"/>
    <cellStyle name="Note 3 3 6 3 3" xfId="23463" xr:uid="{50CAD1F9-ABDC-4DB0-AAF0-29C709EC7EA4}"/>
    <cellStyle name="Note 3 3 6 3 4" xfId="31910" xr:uid="{6477139D-7AED-440F-AE38-A347D5357156}"/>
    <cellStyle name="Note 3 3 6 4" xfId="10798" xr:uid="{47BAB9DD-1353-40D6-A0E6-764C5CAAC9AD}"/>
    <cellStyle name="Note 3 3 6 5" xfId="19246" xr:uid="{FAFBAB85-BD3D-498D-8636-A590C1B4752B}"/>
    <cellStyle name="Note 3 3 6 6" xfId="27693" xr:uid="{425883DF-8EA7-4616-97B8-CBEF939DE6F4}"/>
    <cellStyle name="Note 3 3 7" xfId="2696" xr:uid="{00000000-0005-0000-0000-0000CF210000}"/>
    <cellStyle name="Note 3 3 7 2" xfId="6979" xr:uid="{00000000-0005-0000-0000-0000D0210000}"/>
    <cellStyle name="Note 3 3 7 2 2" xfId="15429" xr:uid="{40094F51-1CEB-4617-8503-564D1349B954}"/>
    <cellStyle name="Note 3 3 7 2 3" xfId="23876" xr:uid="{1643647B-49B6-496C-A983-869E158AD6D3}"/>
    <cellStyle name="Note 3 3 7 2 4" xfId="32323" xr:uid="{FAAD6A42-3224-430A-A929-5B1C0D649B87}"/>
    <cellStyle name="Note 3 3 7 3" xfId="11211" xr:uid="{0011F466-7CBD-43B4-9722-5857F92C414B}"/>
    <cellStyle name="Note 3 3 7 4" xfId="19659" xr:uid="{14526A00-FB9F-4105-A2E6-A87C83A67C9C}"/>
    <cellStyle name="Note 3 3 7 5" xfId="28106" xr:uid="{4F146D6A-8DFA-4435-B862-CE6A67399AB6}"/>
    <cellStyle name="Note 3 3 8" xfId="2755" xr:uid="{00000000-0005-0000-0000-0000D1210000}"/>
    <cellStyle name="Note 3 3 9" xfId="2836" xr:uid="{00000000-0005-0000-0000-0000D2210000}"/>
    <cellStyle name="Note 3 3 9 2" xfId="7059" xr:uid="{00000000-0005-0000-0000-0000D3210000}"/>
    <cellStyle name="Note 3 3 9 2 2" xfId="15509" xr:uid="{CB9B7709-BBA8-43B8-846E-24AA3C2CD09F}"/>
    <cellStyle name="Note 3 3 9 2 3" xfId="23956" xr:uid="{F3F113DF-7449-4035-9C82-D5AAB65C1F0D}"/>
    <cellStyle name="Note 3 3 9 2 4" xfId="32403" xr:uid="{F8876E38-3D6D-4010-B1AF-83DF0A96E558}"/>
    <cellStyle name="Note 3 3 9 3" xfId="11291" xr:uid="{FD1D0A13-A53B-49F5-A489-B981DE89EEA4}"/>
    <cellStyle name="Note 3 3 9 4" xfId="19739" xr:uid="{E18DAE13-86D5-4227-B371-1318F55B0519}"/>
    <cellStyle name="Note 3 3 9 5" xfId="28186" xr:uid="{069DA000-9B3D-402D-99A8-3DA2CD4122A8}"/>
    <cellStyle name="Note 3 4" xfId="560" xr:uid="{00000000-0005-0000-0000-0000D4210000}"/>
    <cellStyle name="Note 3 4 10" xfId="9148" xr:uid="{AA22AE49-A868-4BB7-B4FA-C0707E4A2A03}"/>
    <cellStyle name="Note 3 4 11" xfId="17596" xr:uid="{AA563FF6-42DF-4303-9B4D-AF90033EE5FD}"/>
    <cellStyle name="Note 3 4 12" xfId="26043" xr:uid="{69BBAC38-2F78-43C4-894A-C2EA18B952E9}"/>
    <cellStyle name="Note 3 4 2" xfId="1020" xr:uid="{00000000-0005-0000-0000-0000D5210000}"/>
    <cellStyle name="Note 3 4 2 2" xfId="3252" xr:uid="{00000000-0005-0000-0000-0000D6210000}"/>
    <cellStyle name="Note 3 4 2 2 2" xfId="7474" xr:uid="{00000000-0005-0000-0000-0000D7210000}"/>
    <cellStyle name="Note 3 4 2 2 2 2" xfId="15924" xr:uid="{B6EFBC54-F967-4A51-BB66-E2FFE2654CE8}"/>
    <cellStyle name="Note 3 4 2 2 2 3" xfId="24371" xr:uid="{9CE936AF-4396-4114-A49B-4218B27490F2}"/>
    <cellStyle name="Note 3 4 2 2 2 4" xfId="32818" xr:uid="{9C05933A-9180-46F3-855C-534F3F5AAE36}"/>
    <cellStyle name="Note 3 4 2 2 3" xfId="11706" xr:uid="{72DE5895-E717-4A35-AF5D-5C063D7556EB}"/>
    <cellStyle name="Note 3 4 2 2 4" xfId="20154" xr:uid="{BACAEDA5-3D77-4F26-A759-07F5F05E019D}"/>
    <cellStyle name="Note 3 4 2 2 5" xfId="28601" xr:uid="{DD750B82-E7C5-42DC-BE57-171102F9F07C}"/>
    <cellStyle name="Note 3 4 2 3" xfId="5329" xr:uid="{00000000-0005-0000-0000-0000D8210000}"/>
    <cellStyle name="Note 3 4 2 3 2" xfId="13779" xr:uid="{4FAED66F-7F3D-4083-81B7-BAE5B2E785F1}"/>
    <cellStyle name="Note 3 4 2 3 3" xfId="22226" xr:uid="{C77F0F9E-6493-4CE7-A485-61249542463F}"/>
    <cellStyle name="Note 3 4 2 3 4" xfId="30673" xr:uid="{05F533C1-F502-4AF5-BFED-3D95E62F16AC}"/>
    <cellStyle name="Note 3 4 2 4" xfId="9561" xr:uid="{7C069B08-67DC-456F-B9BC-1D04BED77183}"/>
    <cellStyle name="Note 3 4 2 5" xfId="18009" xr:uid="{948C52CB-EBB7-4BD6-B164-DEC82177370B}"/>
    <cellStyle name="Note 3 4 2 6" xfId="26456" xr:uid="{746DAEB2-9CA8-4D68-A8B9-B0615ADD1FD0}"/>
    <cellStyle name="Note 3 4 3" xfId="1435" xr:uid="{00000000-0005-0000-0000-0000D9210000}"/>
    <cellStyle name="Note 3 4 3 2" xfId="3665" xr:uid="{00000000-0005-0000-0000-0000DA210000}"/>
    <cellStyle name="Note 3 4 3 2 2" xfId="7887" xr:uid="{00000000-0005-0000-0000-0000DB210000}"/>
    <cellStyle name="Note 3 4 3 2 2 2" xfId="16337" xr:uid="{B4DB4F6B-0709-4A37-A9E7-55FE0492F0C2}"/>
    <cellStyle name="Note 3 4 3 2 2 3" xfId="24784" xr:uid="{6F2A8901-1F78-4352-8AD8-6660225AD335}"/>
    <cellStyle name="Note 3 4 3 2 2 4" xfId="33231" xr:uid="{88FC439F-B219-4733-A573-7EAB127CFB6D}"/>
    <cellStyle name="Note 3 4 3 2 3" xfId="12119" xr:uid="{5E5C2F4D-1983-444C-9FFB-A0F69D24C1D3}"/>
    <cellStyle name="Note 3 4 3 2 4" xfId="20567" xr:uid="{111656C9-09E9-4EA3-A17B-D853E8CF0C87}"/>
    <cellStyle name="Note 3 4 3 2 5" xfId="29014" xr:uid="{7FD6D983-D8C7-4B2E-8A50-3405B125393B}"/>
    <cellStyle name="Note 3 4 3 3" xfId="5742" xr:uid="{00000000-0005-0000-0000-0000DC210000}"/>
    <cellStyle name="Note 3 4 3 3 2" xfId="14192" xr:uid="{8A713023-092E-4A1C-837E-9CBDCC7216CC}"/>
    <cellStyle name="Note 3 4 3 3 3" xfId="22639" xr:uid="{6FE8707E-8202-4CC5-AC84-6F8BFCAA17BE}"/>
    <cellStyle name="Note 3 4 3 3 4" xfId="31086" xr:uid="{90CDB0D4-D54A-4F6E-BAEB-E2576573A37D}"/>
    <cellStyle name="Note 3 4 3 4" xfId="9974" xr:uid="{C6B829DE-C51F-4663-BD4F-BC98B5D1557F}"/>
    <cellStyle name="Note 3 4 3 5" xfId="18422" xr:uid="{5F4E456D-A742-4761-BE38-767E43313CFB}"/>
    <cellStyle name="Note 3 4 3 6" xfId="26869" xr:uid="{F5760178-E4CD-4A71-AC9E-1024217FE0B0}"/>
    <cellStyle name="Note 3 4 4" xfId="1849" xr:uid="{00000000-0005-0000-0000-0000DD210000}"/>
    <cellStyle name="Note 3 4 4 2" xfId="4078" xr:uid="{00000000-0005-0000-0000-0000DE210000}"/>
    <cellStyle name="Note 3 4 4 2 2" xfId="8300" xr:uid="{00000000-0005-0000-0000-0000DF210000}"/>
    <cellStyle name="Note 3 4 4 2 2 2" xfId="16750" xr:uid="{E5160F68-7009-441D-A6D1-B14874CBF583}"/>
    <cellStyle name="Note 3 4 4 2 2 3" xfId="25197" xr:uid="{0F52213C-A619-4099-8D62-D8C8845F0455}"/>
    <cellStyle name="Note 3 4 4 2 2 4" xfId="33644" xr:uid="{16731C92-83E0-4D22-B69C-838CE356CFA6}"/>
    <cellStyle name="Note 3 4 4 2 3" xfId="12532" xr:uid="{5B05806C-B7E1-4911-98DC-90EB05DD959D}"/>
    <cellStyle name="Note 3 4 4 2 4" xfId="20980" xr:uid="{60EBBA76-12B7-4C0A-88B7-72BC168872D3}"/>
    <cellStyle name="Note 3 4 4 2 5" xfId="29427" xr:uid="{E39B6937-7827-4AB8-A96F-16F957FC2E88}"/>
    <cellStyle name="Note 3 4 4 3" xfId="6155" xr:uid="{00000000-0005-0000-0000-0000E0210000}"/>
    <cellStyle name="Note 3 4 4 3 2" xfId="14605" xr:uid="{4BCB092A-8A3F-4FFC-9C3A-9FC865AD38CA}"/>
    <cellStyle name="Note 3 4 4 3 3" xfId="23052" xr:uid="{A1C8FA92-9F5D-4325-A942-7BFF51DF55FE}"/>
    <cellStyle name="Note 3 4 4 3 4" xfId="31499" xr:uid="{BB0C74A1-FDAF-413A-9E37-9F1D766DD641}"/>
    <cellStyle name="Note 3 4 4 4" xfId="10387" xr:uid="{CB5C5D5A-D999-46A2-B945-2460CF70867C}"/>
    <cellStyle name="Note 3 4 4 5" xfId="18835" xr:uid="{A3604D9A-FFCE-491E-BA52-D66B6E8CC9EA}"/>
    <cellStyle name="Note 3 4 4 6" xfId="27282" xr:uid="{3F5497C4-F8DE-46F7-BDEE-EEB8852291A2}"/>
    <cellStyle name="Note 3 4 5" xfId="2262" xr:uid="{00000000-0005-0000-0000-0000E1210000}"/>
    <cellStyle name="Note 3 4 5 2" xfId="4491" xr:uid="{00000000-0005-0000-0000-0000E2210000}"/>
    <cellStyle name="Note 3 4 5 2 2" xfId="8713" xr:uid="{00000000-0005-0000-0000-0000E3210000}"/>
    <cellStyle name="Note 3 4 5 2 2 2" xfId="17163" xr:uid="{16B1BEF3-0487-46F2-BF81-881FABF894D5}"/>
    <cellStyle name="Note 3 4 5 2 2 3" xfId="25610" xr:uid="{B3EACD7C-557E-4B1E-A9D8-15CD410718AD}"/>
    <cellStyle name="Note 3 4 5 2 2 4" xfId="34057" xr:uid="{FBA7F563-DC90-4DE8-AC12-E838E440A1AC}"/>
    <cellStyle name="Note 3 4 5 2 3" xfId="12945" xr:uid="{337FD7B4-F9AC-4AD9-A753-93992544DBD1}"/>
    <cellStyle name="Note 3 4 5 2 4" xfId="21393" xr:uid="{9D7268CF-4082-43BD-970B-C06786D2AABA}"/>
    <cellStyle name="Note 3 4 5 2 5" xfId="29840" xr:uid="{6D778FD5-2998-474B-B66B-270F73B57E5B}"/>
    <cellStyle name="Note 3 4 5 3" xfId="6568" xr:uid="{00000000-0005-0000-0000-0000E4210000}"/>
    <cellStyle name="Note 3 4 5 3 2" xfId="15018" xr:uid="{36C11273-8D13-45BC-A583-081B6E03CBD0}"/>
    <cellStyle name="Note 3 4 5 3 3" xfId="23465" xr:uid="{B91CE13D-26AF-4079-9D3F-15D4827E994B}"/>
    <cellStyle name="Note 3 4 5 3 4" xfId="31912" xr:uid="{5E534B66-4A6E-4CB4-A110-C786347F71CB}"/>
    <cellStyle name="Note 3 4 5 4" xfId="10800" xr:uid="{4F416782-38B8-4600-8B62-FDF03A229075}"/>
    <cellStyle name="Note 3 4 5 5" xfId="19248" xr:uid="{589629E8-F9AA-45AE-9B97-7CAEBBF790BA}"/>
    <cellStyle name="Note 3 4 5 6" xfId="27695" xr:uid="{E606F89B-9E09-48F6-B552-CAF769FDDD80}"/>
    <cellStyle name="Note 3 4 6" xfId="2698" xr:uid="{00000000-0005-0000-0000-0000E5210000}"/>
    <cellStyle name="Note 3 4 6 2" xfId="6981" xr:uid="{00000000-0005-0000-0000-0000E6210000}"/>
    <cellStyle name="Note 3 4 6 2 2" xfId="15431" xr:uid="{3418C6B4-0058-421E-B6F5-1A1A95C6ED74}"/>
    <cellStyle name="Note 3 4 6 2 3" xfId="23878" xr:uid="{DA57C12E-0463-4221-8ACC-07D12037C1DB}"/>
    <cellStyle name="Note 3 4 6 2 4" xfId="32325" xr:uid="{F7E76A62-D549-4ED0-9C79-545113FF3E39}"/>
    <cellStyle name="Note 3 4 6 3" xfId="11213" xr:uid="{AF9E0864-BD77-44FE-9971-164753B19CCC}"/>
    <cellStyle name="Note 3 4 6 4" xfId="19661" xr:uid="{67EE1499-A07E-4D6F-9EF2-A93BE8DFC5CE}"/>
    <cellStyle name="Note 3 4 6 5" xfId="28108" xr:uid="{27FC4C71-817E-43D4-A5E7-52BF873A5FF7}"/>
    <cellStyle name="Note 3 4 7" xfId="2757" xr:uid="{00000000-0005-0000-0000-0000E7210000}"/>
    <cellStyle name="Note 3 4 8" xfId="2838" xr:uid="{00000000-0005-0000-0000-0000E8210000}"/>
    <cellStyle name="Note 3 4 8 2" xfId="7061" xr:uid="{00000000-0005-0000-0000-0000E9210000}"/>
    <cellStyle name="Note 3 4 8 2 2" xfId="15511" xr:uid="{858F0C56-C081-4E93-B529-7E57A3DD7866}"/>
    <cellStyle name="Note 3 4 8 2 3" xfId="23958" xr:uid="{D95125AC-FC8A-47B7-97B7-E50E562EB3E0}"/>
    <cellStyle name="Note 3 4 8 2 4" xfId="32405" xr:uid="{F2A25716-9441-40E7-B380-601704DE37E5}"/>
    <cellStyle name="Note 3 4 8 3" xfId="11293" xr:uid="{2403045A-6EC9-47D1-94D9-CCB47D73DF9D}"/>
    <cellStyle name="Note 3 4 8 4" xfId="19741" xr:uid="{EE5F8EF3-0A36-48E4-A726-D0B81B89B973}"/>
    <cellStyle name="Note 3 4 8 5" xfId="28188" xr:uid="{2BAF8B1F-3258-4135-A69B-8AF9CFE414AF}"/>
    <cellStyle name="Note 3 4 9" xfId="4916" xr:uid="{00000000-0005-0000-0000-0000EA210000}"/>
    <cellStyle name="Note 3 4 9 2" xfId="13366" xr:uid="{B6E0B739-2D0A-4499-A848-A8D1D49A9F9A}"/>
    <cellStyle name="Note 3 4 9 3" xfId="21813" xr:uid="{AB9A17E3-37AB-48F6-BE40-EDAC4CA06ADC}"/>
    <cellStyle name="Note 3 4 9 4" xfId="30260" xr:uid="{39351F30-D7B4-41B1-AB4C-6184FBB71236}"/>
    <cellStyle name="Note 3 5" xfId="561" xr:uid="{00000000-0005-0000-0000-0000EB210000}"/>
    <cellStyle name="Note 3 5 10" xfId="9149" xr:uid="{554F7228-DDD7-4AE7-B0BF-8C74FCCC36CF}"/>
    <cellStyle name="Note 3 5 11" xfId="17597" xr:uid="{835546BA-29AF-4139-9744-06B0C6181B04}"/>
    <cellStyle name="Note 3 5 12" xfId="26044" xr:uid="{FABA8C83-DE90-4510-8A7F-1638F6D8F085}"/>
    <cellStyle name="Note 3 5 2" xfId="1021" xr:uid="{00000000-0005-0000-0000-0000EC210000}"/>
    <cellStyle name="Note 3 5 2 2" xfId="3253" xr:uid="{00000000-0005-0000-0000-0000ED210000}"/>
    <cellStyle name="Note 3 5 2 2 2" xfId="7475" xr:uid="{00000000-0005-0000-0000-0000EE210000}"/>
    <cellStyle name="Note 3 5 2 2 2 2" xfId="15925" xr:uid="{4260C90C-70B6-4729-AC8D-FEECAE1C51C6}"/>
    <cellStyle name="Note 3 5 2 2 2 3" xfId="24372" xr:uid="{9651BFD3-8D2A-41C4-963D-47BEB39C1C78}"/>
    <cellStyle name="Note 3 5 2 2 2 4" xfId="32819" xr:uid="{D127CF51-0CCE-4910-A79E-DC127369E2C2}"/>
    <cellStyle name="Note 3 5 2 2 3" xfId="11707" xr:uid="{8600BC1D-5AB4-4EF1-BAC3-78E9FE5596D6}"/>
    <cellStyle name="Note 3 5 2 2 4" xfId="20155" xr:uid="{ECB3D7EF-3C70-4B63-878F-23F809F91F4B}"/>
    <cellStyle name="Note 3 5 2 2 5" xfId="28602" xr:uid="{3C9823F8-F747-4A66-8E7B-2C21B27C61BB}"/>
    <cellStyle name="Note 3 5 2 3" xfId="5330" xr:uid="{00000000-0005-0000-0000-0000EF210000}"/>
    <cellStyle name="Note 3 5 2 3 2" xfId="13780" xr:uid="{548B5BCA-B3E6-4625-B02C-76149702F6AB}"/>
    <cellStyle name="Note 3 5 2 3 3" xfId="22227" xr:uid="{FC53A2EA-9C64-4B54-ADB1-8AB66928141C}"/>
    <cellStyle name="Note 3 5 2 3 4" xfId="30674" xr:uid="{D98BC92F-DD83-48AC-9A79-2E966F9B3D43}"/>
    <cellStyle name="Note 3 5 2 4" xfId="9562" xr:uid="{72E6C3DA-DC51-4ADC-9434-979323DF784D}"/>
    <cellStyle name="Note 3 5 2 5" xfId="18010" xr:uid="{4050ED37-CCCF-4CDA-ADE8-C41CD69088A4}"/>
    <cellStyle name="Note 3 5 2 6" xfId="26457" xr:uid="{99018E34-1F93-4DA1-8A29-58D0C38A59F5}"/>
    <cellStyle name="Note 3 5 3" xfId="1436" xr:uid="{00000000-0005-0000-0000-0000F0210000}"/>
    <cellStyle name="Note 3 5 3 2" xfId="3666" xr:uid="{00000000-0005-0000-0000-0000F1210000}"/>
    <cellStyle name="Note 3 5 3 2 2" xfId="7888" xr:uid="{00000000-0005-0000-0000-0000F2210000}"/>
    <cellStyle name="Note 3 5 3 2 2 2" xfId="16338" xr:uid="{810A9A49-9DF8-49B2-A949-C2FBF0D82807}"/>
    <cellStyle name="Note 3 5 3 2 2 3" xfId="24785" xr:uid="{2F927BDC-2B22-44AD-9D45-669651DEBE55}"/>
    <cellStyle name="Note 3 5 3 2 2 4" xfId="33232" xr:uid="{06044814-E5C8-4FC8-9E03-CA12737F1CAB}"/>
    <cellStyle name="Note 3 5 3 2 3" xfId="12120" xr:uid="{EAF377F0-CCDD-4FF5-9C19-6B20D692E339}"/>
    <cellStyle name="Note 3 5 3 2 4" xfId="20568" xr:uid="{21D5B0B6-3AEF-4901-87AB-D4858E049A63}"/>
    <cellStyle name="Note 3 5 3 2 5" xfId="29015" xr:uid="{B58D64FE-D021-495F-B696-58BDAACF5FBF}"/>
    <cellStyle name="Note 3 5 3 3" xfId="5743" xr:uid="{00000000-0005-0000-0000-0000F3210000}"/>
    <cellStyle name="Note 3 5 3 3 2" xfId="14193" xr:uid="{F5C2191F-1C07-4D25-A348-167BF8176E61}"/>
    <cellStyle name="Note 3 5 3 3 3" xfId="22640" xr:uid="{1D451C8D-0CA3-430A-901A-CE2F6A7EAA81}"/>
    <cellStyle name="Note 3 5 3 3 4" xfId="31087" xr:uid="{6B0782E9-CC34-45F0-8BF8-E72EE73FB364}"/>
    <cellStyle name="Note 3 5 3 4" xfId="9975" xr:uid="{56F0161F-057D-404D-B718-EC82296C3718}"/>
    <cellStyle name="Note 3 5 3 5" xfId="18423" xr:uid="{BFEBF1D2-644E-456F-AEA1-F81780D1A5C6}"/>
    <cellStyle name="Note 3 5 3 6" xfId="26870" xr:uid="{CC95E299-F1EF-4F74-A39D-A603D49BF49A}"/>
    <cellStyle name="Note 3 5 4" xfId="1850" xr:uid="{00000000-0005-0000-0000-0000F4210000}"/>
    <cellStyle name="Note 3 5 4 2" xfId="4079" xr:uid="{00000000-0005-0000-0000-0000F5210000}"/>
    <cellStyle name="Note 3 5 4 2 2" xfId="8301" xr:uid="{00000000-0005-0000-0000-0000F6210000}"/>
    <cellStyle name="Note 3 5 4 2 2 2" xfId="16751" xr:uid="{F98068A0-B4E3-4281-83ED-5B93C64B565C}"/>
    <cellStyle name="Note 3 5 4 2 2 3" xfId="25198" xr:uid="{6879C16D-5262-4ED7-8DE5-69C519E45DA1}"/>
    <cellStyle name="Note 3 5 4 2 2 4" xfId="33645" xr:uid="{78EBFFD5-275A-4605-B350-EC7769A8AB90}"/>
    <cellStyle name="Note 3 5 4 2 3" xfId="12533" xr:uid="{72928A3A-4C24-47D4-899A-E6861BC6CCBB}"/>
    <cellStyle name="Note 3 5 4 2 4" xfId="20981" xr:uid="{60D04EF1-1D60-477F-B6BB-7633F0CEC326}"/>
    <cellStyle name="Note 3 5 4 2 5" xfId="29428" xr:uid="{8C4F0FA5-18E8-49FD-8D98-76644815FE7A}"/>
    <cellStyle name="Note 3 5 4 3" xfId="6156" xr:uid="{00000000-0005-0000-0000-0000F7210000}"/>
    <cellStyle name="Note 3 5 4 3 2" xfId="14606" xr:uid="{EC36F8ED-B982-4C3C-A668-E0331395216A}"/>
    <cellStyle name="Note 3 5 4 3 3" xfId="23053" xr:uid="{0B86CFCF-BC2B-40AC-A319-45CF0896DB52}"/>
    <cellStyle name="Note 3 5 4 3 4" xfId="31500" xr:uid="{0DE52086-268A-4ECA-9F51-9F39E001BACD}"/>
    <cellStyle name="Note 3 5 4 4" xfId="10388" xr:uid="{07618B0F-78CE-4035-BF1D-E58669FD4314}"/>
    <cellStyle name="Note 3 5 4 5" xfId="18836" xr:uid="{2810F615-8FDA-4691-8549-A12351A7B101}"/>
    <cellStyle name="Note 3 5 4 6" xfId="27283" xr:uid="{D3ACCD75-DCBD-468E-9254-65521D27BCD3}"/>
    <cellStyle name="Note 3 5 5" xfId="2263" xr:uid="{00000000-0005-0000-0000-0000F8210000}"/>
    <cellStyle name="Note 3 5 5 2" xfId="4492" xr:uid="{00000000-0005-0000-0000-0000F9210000}"/>
    <cellStyle name="Note 3 5 5 2 2" xfId="8714" xr:uid="{00000000-0005-0000-0000-0000FA210000}"/>
    <cellStyle name="Note 3 5 5 2 2 2" xfId="17164" xr:uid="{A78AF76E-37E4-4EC5-B82C-FDA4B498D7FA}"/>
    <cellStyle name="Note 3 5 5 2 2 3" xfId="25611" xr:uid="{6AE5BAB2-449A-4CBF-A565-5A201CD4ADE8}"/>
    <cellStyle name="Note 3 5 5 2 2 4" xfId="34058" xr:uid="{3FD5CA50-85B5-4049-B50D-7DE11E830E76}"/>
    <cellStyle name="Note 3 5 5 2 3" xfId="12946" xr:uid="{B2E86474-EA1D-49B5-988B-F83F0AA24F8D}"/>
    <cellStyle name="Note 3 5 5 2 4" xfId="21394" xr:uid="{B52EF197-A9C0-4192-B7E7-260AA59B6D30}"/>
    <cellStyle name="Note 3 5 5 2 5" xfId="29841" xr:uid="{F4BAF7C1-446F-4DA0-8F00-1903ED81A6D1}"/>
    <cellStyle name="Note 3 5 5 3" xfId="6569" xr:uid="{00000000-0005-0000-0000-0000FB210000}"/>
    <cellStyle name="Note 3 5 5 3 2" xfId="15019" xr:uid="{63F1D3BD-8D7B-4C6B-91A2-5B4649E10D9B}"/>
    <cellStyle name="Note 3 5 5 3 3" xfId="23466" xr:uid="{5B05D034-0A47-4AAA-A4D0-DA7FD39249BE}"/>
    <cellStyle name="Note 3 5 5 3 4" xfId="31913" xr:uid="{064DD87F-121C-43B3-933F-5BAC0E23C254}"/>
    <cellStyle name="Note 3 5 5 4" xfId="10801" xr:uid="{8631E6A3-C94E-4314-8520-84DC155FB073}"/>
    <cellStyle name="Note 3 5 5 5" xfId="19249" xr:uid="{500253A3-CCC6-487E-A254-FA7BFC72585F}"/>
    <cellStyle name="Note 3 5 5 6" xfId="27696" xr:uid="{8688BCB5-C5C9-40FD-901E-6DDA1725F967}"/>
    <cellStyle name="Note 3 5 6" xfId="2699" xr:uid="{00000000-0005-0000-0000-0000FC210000}"/>
    <cellStyle name="Note 3 5 6 2" xfId="6982" xr:uid="{00000000-0005-0000-0000-0000FD210000}"/>
    <cellStyle name="Note 3 5 6 2 2" xfId="15432" xr:uid="{8CB940EB-FAD4-4711-95F6-F245FF1B2D96}"/>
    <cellStyle name="Note 3 5 6 2 3" xfId="23879" xr:uid="{CAAEDF1A-DC1B-4554-8A25-6B17089CF253}"/>
    <cellStyle name="Note 3 5 6 2 4" xfId="32326" xr:uid="{9C3E7F58-ECA8-42C6-8B4E-A6DB98156E78}"/>
    <cellStyle name="Note 3 5 6 3" xfId="11214" xr:uid="{807851C3-A1CD-43DB-832A-1D7C07393B5E}"/>
    <cellStyle name="Note 3 5 6 4" xfId="19662" xr:uid="{D680EEE3-ECFC-4085-BCAD-7A635CC9ADA9}"/>
    <cellStyle name="Note 3 5 6 5" xfId="28109" xr:uid="{FF1F2E63-9473-4F5F-9023-6CB072A6B8C3}"/>
    <cellStyle name="Note 3 5 7" xfId="2758" xr:uid="{00000000-0005-0000-0000-0000FE210000}"/>
    <cellStyle name="Note 3 5 8" xfId="2839" xr:uid="{00000000-0005-0000-0000-0000FF210000}"/>
    <cellStyle name="Note 3 5 8 2" xfId="7062" xr:uid="{00000000-0005-0000-0000-000000220000}"/>
    <cellStyle name="Note 3 5 8 2 2" xfId="15512" xr:uid="{247DEDD1-BBED-4971-B3B1-BAA931E50C0B}"/>
    <cellStyle name="Note 3 5 8 2 3" xfId="23959" xr:uid="{7E56B814-6E20-44AC-9EEB-68B4648006F7}"/>
    <cellStyle name="Note 3 5 8 2 4" xfId="32406" xr:uid="{2F19907B-24B8-496B-AFD8-124F4A509715}"/>
    <cellStyle name="Note 3 5 8 3" xfId="11294" xr:uid="{E0D3B49D-F726-4E95-957D-18F2D8F87ADC}"/>
    <cellStyle name="Note 3 5 8 4" xfId="19742" xr:uid="{3C9123DA-68F6-407F-B149-E0EDE576D8BD}"/>
    <cellStyle name="Note 3 5 8 5" xfId="28189" xr:uid="{2ED3B401-3DC0-47A4-9966-E25AC3359076}"/>
    <cellStyle name="Note 3 5 9" xfId="4917" xr:uid="{00000000-0005-0000-0000-000001220000}"/>
    <cellStyle name="Note 3 5 9 2" xfId="13367" xr:uid="{B9374050-54F0-47AC-B9F1-1A820DBEC8ED}"/>
    <cellStyle name="Note 3 5 9 3" xfId="21814" xr:uid="{CF927F40-12A9-493F-9D5A-5E0B7385EAD8}"/>
    <cellStyle name="Note 3 5 9 4" xfId="30261" xr:uid="{17A19AF6-02B5-4947-9D21-B5F6F46DA48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D164736C-80B7-4380-9444-8466D3003466}"/>
    <cellStyle name="Percent 3 3" xfId="21397" xr:uid="{DAE5D092-C099-405E-9704-377B0AF6DC78}"/>
    <cellStyle name="Percent 3 4" xfId="29844" xr:uid="{1481B808-A8D8-4378-9FFC-2BE69E03B144}"/>
    <cellStyle name="Percent 4" xfId="4502" xr:uid="{00000000-0005-0000-0000-000007220000}"/>
    <cellStyle name="Percent 4 2" xfId="8717" xr:uid="{00000000-0005-0000-0000-000008220000}"/>
    <cellStyle name="Percent 4 2 2" xfId="17167" xr:uid="{E62B4E11-F155-435C-8F05-FBDB1AE80AE6}"/>
    <cellStyle name="Percent 4 2 3" xfId="25614" xr:uid="{2C74B046-9476-4D16-814F-F66C01AC3C4A}"/>
    <cellStyle name="Percent 4 2 4" xfId="34061" xr:uid="{1BB2F59E-A73F-40FD-B7A3-858624F2D955}"/>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295D41E3-324A-47CB-9340-C882A5959DB5}"/>
    <cellStyle name="Percent 4 3 2 2 2 2 3" xfId="25630" xr:uid="{A36A4335-6D46-4366-A73D-2DA9C1493C13}"/>
    <cellStyle name="Percent 4 3 2 2 2 2 4" xfId="34077" xr:uid="{D789F252-687F-44CF-8A88-C73C19876C62}"/>
    <cellStyle name="Percent 4 3 2 2 2 3" xfId="17180" xr:uid="{F2775E48-7267-46A5-81FF-63349E779509}"/>
    <cellStyle name="Percent 4 3 2 2 2 4" xfId="25627" xr:uid="{9EE01991-60B3-477D-BE92-896AA93D4FEB}"/>
    <cellStyle name="Percent 4 3 2 2 2 5" xfId="34074" xr:uid="{5D9071E3-4004-470A-9C0E-9DBC638F6EB7}"/>
    <cellStyle name="Percent 4 3 2 2 3" xfId="17176" xr:uid="{BD580F87-1A1F-44AA-B524-280468D52943}"/>
    <cellStyle name="Percent 4 3 2 2 4" xfId="25623" xr:uid="{185B0FB7-53F6-4FEB-869B-C4085D69DB1A}"/>
    <cellStyle name="Percent 4 3 2 2 5" xfId="34070" xr:uid="{BE524C01-B46E-4F4E-BDE1-6AC262CF5EAD}"/>
    <cellStyle name="Percent 4 3 2 3" xfId="17173" xr:uid="{F4E470FE-BCC0-4DFA-8A5A-AEA3D32E9787}"/>
    <cellStyle name="Percent 4 3 2 4" xfId="25620" xr:uid="{98AEDB30-EF9A-4309-8C94-C07F3F51F7F9}"/>
    <cellStyle name="Percent 4 3 2 5" xfId="34067" xr:uid="{18DCB199-E503-41C3-BC3A-CC6746154CC2}"/>
    <cellStyle name="Percent 4 3 3" xfId="17170" xr:uid="{1B072DA5-C10B-4838-8958-C9601AC632C8}"/>
    <cellStyle name="Percent 4 3 4" xfId="25617" xr:uid="{DD70E3BE-AF91-4823-AF51-C95583D5D311}"/>
    <cellStyle name="Percent 4 3 5" xfId="34064" xr:uid="{E0A57A05-CAC5-4715-8653-C75F47C6DD7B}"/>
    <cellStyle name="Percent 4 4" xfId="12953" xr:uid="{84FF65FF-29B5-4E32-937A-89363986C929}"/>
    <cellStyle name="Percent 4 5" xfId="21400" xr:uid="{F3FA177E-0F29-4BAD-9CA2-7B4494A4AAD8}"/>
    <cellStyle name="Percent 4 6" xfId="29847" xr:uid="{656B912D-2D1E-4D48-AB28-4A7D476A86FA}"/>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851%20Weeks\851%20Weeks%20-%209-3-25%20bond%20app.xls" TargetMode="External"/><Relationship Id="rId1" Type="http://schemas.openxmlformats.org/officeDocument/2006/relationships/externalLinkPath" Target="file:///C:\Users\Diana%20Downton\Box\Diana%20Downton\Diana%20Downton\Eden%20-%20851%20Weeks\851%20Weeks%20-%209-3-25%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NOFA"/>
    </sheetNames>
    <sheetDataSet>
      <sheetData sheetId="0" refreshError="1"/>
      <sheetData sheetId="1">
        <row r="4">
          <cell r="C4">
            <v>1615000</v>
          </cell>
          <cell r="F4">
            <v>6.2E-2</v>
          </cell>
        </row>
        <row r="6">
          <cell r="C6">
            <v>3550000</v>
          </cell>
        </row>
        <row r="8">
          <cell r="C8">
            <v>17000000</v>
          </cell>
        </row>
        <row r="10">
          <cell r="C10">
            <v>5732861</v>
          </cell>
        </row>
        <row r="14">
          <cell r="G14">
            <v>0</v>
          </cell>
        </row>
        <row r="15">
          <cell r="C15">
            <v>200000</v>
          </cell>
        </row>
        <row r="16">
          <cell r="C16">
            <v>100</v>
          </cell>
          <cell r="G16">
            <v>100</v>
          </cell>
        </row>
        <row r="17">
          <cell r="C17">
            <v>18534756.553008355</v>
          </cell>
          <cell r="G17">
            <v>1853475.6553008356</v>
          </cell>
        </row>
        <row r="18">
          <cell r="C18">
            <v>14220000</v>
          </cell>
        </row>
        <row r="21">
          <cell r="G21">
            <v>17483264.058536787</v>
          </cell>
          <cell r="H21">
            <v>6.25E-2</v>
          </cell>
        </row>
        <row r="22">
          <cell r="G22">
            <v>18441221.815387201</v>
          </cell>
          <cell r="H22">
            <v>6.25E-2</v>
          </cell>
        </row>
        <row r="28">
          <cell r="C28">
            <v>3550000</v>
          </cell>
        </row>
        <row r="29">
          <cell r="C29">
            <v>10000</v>
          </cell>
          <cell r="R29">
            <v>5.4159792234806867E-2</v>
          </cell>
        </row>
        <row r="30">
          <cell r="I30">
            <v>0.3</v>
          </cell>
        </row>
        <row r="32">
          <cell r="C32">
            <v>20000</v>
          </cell>
        </row>
        <row r="35">
          <cell r="C35">
            <v>183557</v>
          </cell>
        </row>
        <row r="36">
          <cell r="C36">
            <v>265438</v>
          </cell>
        </row>
        <row r="39">
          <cell r="C39">
            <v>2608239.9999999995</v>
          </cell>
        </row>
        <row r="40">
          <cell r="C40">
            <v>28244532.342658225</v>
          </cell>
        </row>
        <row r="42">
          <cell r="C42">
            <v>3291613.6202326771</v>
          </cell>
        </row>
        <row r="43">
          <cell r="C43">
            <v>2761848</v>
          </cell>
        </row>
        <row r="44">
          <cell r="C44">
            <v>376402.94953637337</v>
          </cell>
        </row>
        <row r="45">
          <cell r="C45">
            <v>2174148.7849208284</v>
          </cell>
        </row>
        <row r="48">
          <cell r="C48">
            <v>1735700</v>
          </cell>
        </row>
        <row r="49">
          <cell r="U49">
            <v>10000</v>
          </cell>
        </row>
        <row r="50">
          <cell r="U50">
            <v>4000</v>
          </cell>
        </row>
        <row r="51">
          <cell r="C51">
            <v>251450</v>
          </cell>
        </row>
        <row r="53">
          <cell r="C53">
            <v>2596786</v>
          </cell>
          <cell r="F53">
            <v>1493948</v>
          </cell>
        </row>
        <row r="54">
          <cell r="C54">
            <v>0</v>
          </cell>
        </row>
        <row r="55">
          <cell r="C55">
            <v>334433.64405443001</v>
          </cell>
          <cell r="F55">
            <v>28955.293857526405</v>
          </cell>
          <cell r="U55">
            <v>165640.89000591289</v>
          </cell>
        </row>
        <row r="56">
          <cell r="C56">
            <v>80000</v>
          </cell>
        </row>
        <row r="57">
          <cell r="C57">
            <v>88689.191780821915</v>
          </cell>
        </row>
        <row r="58">
          <cell r="C58">
            <v>938902.75121269899</v>
          </cell>
        </row>
        <row r="59">
          <cell r="C59">
            <v>105000</v>
          </cell>
          <cell r="F59">
            <v>9090.9090909090901</v>
          </cell>
        </row>
        <row r="62">
          <cell r="C62">
            <v>16150</v>
          </cell>
        </row>
        <row r="63">
          <cell r="C63">
            <v>185361.5574355273</v>
          </cell>
          <cell r="F63">
            <v>16048.619691387645</v>
          </cell>
        </row>
        <row r="64">
          <cell r="C64">
            <v>15000</v>
          </cell>
        </row>
        <row r="65">
          <cell r="C65">
            <v>85000</v>
          </cell>
        </row>
        <row r="66">
          <cell r="C66">
            <v>20000</v>
          </cell>
        </row>
        <row r="69">
          <cell r="C69">
            <v>85000</v>
          </cell>
          <cell r="F69">
            <v>7359.3073593073586</v>
          </cell>
        </row>
        <row r="70">
          <cell r="C70">
            <v>140000</v>
          </cell>
        </row>
        <row r="74">
          <cell r="C74">
            <v>259656.0237835295</v>
          </cell>
        </row>
        <row r="79">
          <cell r="C79">
            <v>259656.0237835295</v>
          </cell>
        </row>
        <row r="80">
          <cell r="C80">
            <v>10000</v>
          </cell>
        </row>
        <row r="81">
          <cell r="C81">
            <v>1995289.0348674052</v>
          </cell>
        </row>
        <row r="83">
          <cell r="C83">
            <v>79185.595944715722</v>
          </cell>
        </row>
        <row r="84">
          <cell r="C84">
            <v>262000</v>
          </cell>
        </row>
        <row r="85">
          <cell r="C85">
            <v>3012570.3993899999</v>
          </cell>
        </row>
        <row r="86">
          <cell r="C86">
            <v>276500</v>
          </cell>
        </row>
        <row r="87">
          <cell r="C87">
            <v>215000</v>
          </cell>
        </row>
        <row r="88">
          <cell r="C88">
            <v>13000</v>
          </cell>
        </row>
        <row r="89">
          <cell r="C89">
            <v>158000</v>
          </cell>
        </row>
        <row r="90">
          <cell r="C90">
            <v>145500</v>
          </cell>
        </row>
        <row r="91">
          <cell r="C91">
            <v>225000</v>
          </cell>
        </row>
        <row r="93">
          <cell r="C93">
            <v>859762.65719112754</v>
          </cell>
        </row>
        <row r="97">
          <cell r="C97">
            <v>3000000</v>
          </cell>
          <cell r="G97">
            <v>750000</v>
          </cell>
        </row>
        <row r="112">
          <cell r="C112">
            <v>178000</v>
          </cell>
        </row>
      </sheetData>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2" workbookViewId="0">
      <selection activeCell="D15" sqref="D15:AK1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8" workbookViewId="0">
      <selection activeCell="C39" sqref="C39:H4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1585</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25128284</v>
      </c>
      <c r="I3" s="1105"/>
    </row>
    <row r="4" spans="1:13" s="1051" customFormat="1" ht="20.100000000000001" customHeight="1">
      <c r="B4" s="1094"/>
      <c r="D4" s="1108"/>
      <c r="F4" s="1092" t="s">
        <v>1991</v>
      </c>
      <c r="G4" s="1091" t="s">
        <v>1990</v>
      </c>
      <c r="H4" s="1093">
        <f>I18</f>
        <v>22371030.507318802</v>
      </c>
      <c r="I4" s="1095"/>
      <c r="K4" s="1055"/>
    </row>
    <row r="5" spans="1:13" s="1051" customFormat="1" ht="20.100000000000001" customHeight="1" thickBot="1">
      <c r="B5" s="1096"/>
      <c r="C5" s="1097"/>
      <c r="D5" s="1109"/>
      <c r="E5" s="1098"/>
      <c r="F5" s="1109" t="s">
        <v>1941</v>
      </c>
      <c r="G5" s="1110"/>
      <c r="H5" s="1106">
        <f>IFERROR(H3/H4,0)</f>
        <v>1.123251072040653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1939</v>
      </c>
      <c r="C8" s="2663"/>
      <c r="D8" s="2663"/>
      <c r="E8" s="2664"/>
      <c r="G8" s="2665" t="s">
        <v>1940</v>
      </c>
      <c r="H8" s="2666"/>
      <c r="I8" s="2667"/>
      <c r="K8" s="1057"/>
    </row>
    <row r="9" spans="1:13" ht="15" customHeight="1">
      <c r="A9" s="1046"/>
      <c r="B9" s="2660" t="s">
        <v>1973</v>
      </c>
      <c r="C9" s="2660"/>
      <c r="D9" s="2660"/>
      <c r="E9" s="1059">
        <f>G33</f>
        <v>3640000.0000000005</v>
      </c>
      <c r="G9" s="2668" t="s">
        <v>1971</v>
      </c>
      <c r="H9" s="2668"/>
      <c r="I9" s="1060">
        <f>SUMIF(Application!M554:M565,"Loan, Tax-Exempt",Application!AM554:AM565)</f>
        <v>17483264.058536787</v>
      </c>
      <c r="K9" s="1061"/>
      <c r="M9" s="1062"/>
    </row>
    <row r="10" spans="1:13" ht="15" customHeight="1" thickBot="1">
      <c r="A10" s="1046"/>
      <c r="B10" s="2660" t="s">
        <v>1974</v>
      </c>
      <c r="C10" s="2660"/>
      <c r="D10" s="2660"/>
      <c r="E10" s="1060">
        <f>G47</f>
        <v>13972284</v>
      </c>
      <c r="G10" s="2672" t="s">
        <v>1942</v>
      </c>
      <c r="H10" s="2672"/>
      <c r="I10" s="1140">
        <f>'Basis &amp; Credits'!AB78</f>
        <v>15800000</v>
      </c>
      <c r="M10" s="1062"/>
    </row>
    <row r="11" spans="1:13" ht="15" customHeight="1">
      <c r="A11" s="1046"/>
      <c r="B11" s="2676" t="s">
        <v>2262</v>
      </c>
      <c r="C11" s="2677"/>
      <c r="D11" s="2678"/>
      <c r="E11" s="1060">
        <f>SUM(E12,E13)</f>
        <v>600000</v>
      </c>
      <c r="G11" s="2675" t="s">
        <v>1982</v>
      </c>
      <c r="H11" s="2675"/>
      <c r="I11" s="1139">
        <f>I9+I10</f>
        <v>33283264.058536787</v>
      </c>
      <c r="M11" s="1062"/>
    </row>
    <row r="12" spans="1:13" ht="15" customHeight="1">
      <c r="A12" s="1063"/>
      <c r="B12" s="2661" t="s">
        <v>2264</v>
      </c>
      <c r="C12" s="2661"/>
      <c r="D12" s="2661"/>
      <c r="E12" s="1165">
        <f>G56</f>
        <v>200000</v>
      </c>
      <c r="M12" s="1062"/>
    </row>
    <row r="13" spans="1:13" ht="15" customHeight="1">
      <c r="A13" s="1049"/>
      <c r="B13" s="2661" t="s">
        <v>2265</v>
      </c>
      <c r="C13" s="2661"/>
      <c r="D13" s="2661"/>
      <c r="E13" s="1165">
        <f>G65</f>
        <v>400000</v>
      </c>
      <c r="G13" s="2665" t="s">
        <v>2005</v>
      </c>
      <c r="H13" s="2666"/>
      <c r="I13" s="2667"/>
      <c r="M13" s="1062"/>
    </row>
    <row r="14" spans="1:13" ht="15" customHeight="1">
      <c r="A14" s="1049"/>
      <c r="B14" s="2676" t="s">
        <v>2263</v>
      </c>
      <c r="C14" s="2677"/>
      <c r="D14" s="2678"/>
      <c r="E14" s="1167">
        <f>MAX(E15,E16)+E17</f>
        <v>6916000.0000000019</v>
      </c>
      <c r="G14" s="2668" t="s">
        <v>139</v>
      </c>
      <c r="H14" s="2668"/>
      <c r="I14" s="1064">
        <f>15%*(AND(G120="Yes",G122&lt;&gt;""))</f>
        <v>0.15</v>
      </c>
      <c r="M14" s="1062"/>
    </row>
    <row r="15" spans="1:13" ht="15" customHeight="1">
      <c r="A15" s="1049"/>
      <c r="B15" s="2679" t="s">
        <v>2269</v>
      </c>
      <c r="C15" s="2680"/>
      <c r="D15" s="2681"/>
      <c r="E15" s="1165">
        <f>G80</f>
        <v>2184000.0000000005</v>
      </c>
      <c r="G15" s="1137" t="s">
        <v>1983</v>
      </c>
      <c r="H15" s="1137"/>
      <c r="I15" s="1064">
        <f>IF(Application!AJ1032&gt;0,10%,IF(Application!AJ1036&gt;0,5%,0))</f>
        <v>0.05</v>
      </c>
      <c r="M15" s="1062"/>
    </row>
    <row r="16" spans="1:13" ht="15" customHeight="1">
      <c r="A16" s="1049"/>
      <c r="B16" s="2679" t="s">
        <v>2268</v>
      </c>
      <c r="C16" s="2680"/>
      <c r="D16" s="2681"/>
      <c r="E16" s="1165">
        <f>G90</f>
        <v>1456000.0000000002</v>
      </c>
      <c r="G16" s="2668" t="s">
        <v>1984</v>
      </c>
      <c r="H16" s="2668"/>
      <c r="I16" s="1064">
        <f>G132</f>
        <v>0.127859477124183</v>
      </c>
    </row>
    <row r="17" spans="1:21" ht="15" customHeight="1" thickBot="1">
      <c r="A17" s="1049"/>
      <c r="B17" s="2679" t="s">
        <v>2267</v>
      </c>
      <c r="C17" s="2680"/>
      <c r="D17" s="2681"/>
      <c r="E17" s="1165">
        <f>G115</f>
        <v>4732000.0000000009</v>
      </c>
      <c r="G17" s="2668" t="s">
        <v>2277</v>
      </c>
      <c r="H17" s="2668"/>
      <c r="I17" s="1064">
        <f>IF(AND(G139="Yes",OR(G136,G137)),IF(G143&gt;15%,15%,G143),0)</f>
        <v>0</v>
      </c>
    </row>
    <row r="18" spans="1:21" ht="15" customHeight="1">
      <c r="A18" s="1046"/>
      <c r="B18" s="2671" t="s">
        <v>1938</v>
      </c>
      <c r="C18" s="2671"/>
      <c r="D18" s="2671"/>
      <c r="E18" s="1111">
        <f>SUM(E9:E11,E14)</f>
        <v>25128284</v>
      </c>
      <c r="G18" s="1138" t="s">
        <v>1972</v>
      </c>
      <c r="H18" s="1138"/>
      <c r="I18" s="1112">
        <f>I11-((I11*I14)+(I11*I15)+(I11*I16)+(I11*I17))</f>
        <v>22371030.507318802</v>
      </c>
      <c r="M18" s="1065">
        <f>SUM(Cdlac[Quantity])</f>
        <v>78</v>
      </c>
      <c r="O18" s="1084" t="s">
        <v>582</v>
      </c>
      <c r="P18" s="1044">
        <f>MATCH(Application!T189,Application!CB160:CB217,0)</f>
        <v>41</v>
      </c>
      <c r="T18" s="1065">
        <f>SUM(Cdlac[Population])</f>
        <v>20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13</v>
      </c>
      <c r="N20" s="1071">
        <f>Application!AC718</f>
        <v>0.3</v>
      </c>
      <c r="O20" s="1071">
        <f>IF(Cdlac[[#This Row],[Quantity]]&gt;0,IF(Cdlac[[#This Row],[Federal]],30%,IF(AND(OR(NOT($G$38),$G$38=""),$G$43),40%,Cdlac[[#This Row],[iAMI]])),"")</f>
        <v>0.3</v>
      </c>
      <c r="P20" s="1065" cm="1">
        <f t="array" ref="P20">IF(Cdlac[[#This Row],[Quantity]]&gt;0,INDEX(TcacRents,$P$18,Cdlac[[#This Row],[Bedrooms]]+1)*Cdlac[[#This Row],[AMI]],"")</f>
        <v>1015.1999999999999</v>
      </c>
      <c r="Q20" s="1164"/>
      <c r="R20" s="1065" cm="1">
        <f t="array" ref="R20">IF(Cdlac[[#This Row],[Quantity]]&gt;0,INDEX(HudFmrs,$P$18,Cdlac[[#This Row],[Bedrooms]]+1),"")</f>
        <v>2275</v>
      </c>
      <c r="S20" s="1065">
        <f>IF(Cdlac[[#This Row],[Quantity]]&gt;0,MAX(0,Cdlac[[#This Row],[Fair Market Rent]]-IF(AND($G$37,$G$38,$G$38&lt;&gt;"",NOT(Cdlac[[#This Row],[Federal]]),Cdlac[[#This Row],[Preservation Rent]]&lt;&gt;""),Cdlac[[#This Row],[Preservation Rent]],Cdlac[[#This Row],[Restricted Rent]])),"")</f>
        <v>1259.8000000000002</v>
      </c>
      <c r="T20" s="1044">
        <f>IF(Cdlac[[#This Row],[Quantity]]&gt;0,AND(Application!AK718&lt;&gt;"N/A",Application!AK718&lt;&gt;"")*Cdlac[[#This Row],[Quantity]],"")</f>
        <v>13</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17</v>
      </c>
      <c r="N21" s="1071">
        <f>Application!AC719</f>
        <v>0.4</v>
      </c>
      <c r="O21" s="1071">
        <f>IF(Cdlac[[#This Row],[Quantity]]&gt;0,IF(Cdlac[[#This Row],[Federal]],30%,IF(AND(OR(NOT($G$38),$G$38=""),$G$43),40%,Cdlac[[#This Row],[iAMI]])),"")</f>
        <v>0.4</v>
      </c>
      <c r="P21" s="1065" cm="1">
        <f t="array" ref="P21">IF(Cdlac[[#This Row],[Quantity]]&gt;0,INDEX(TcacRents,$P$18,Cdlac[[#This Row],[Bedrooms]]+1)*Cdlac[[#This Row],[AMI]],"")</f>
        <v>1353.6000000000001</v>
      </c>
      <c r="Q21" s="1164"/>
      <c r="R21" s="1065" cm="1">
        <f t="array" ref="R21">IF(Cdlac[[#This Row],[Quantity]]&gt;0,INDEX(HudFmrs,$P$18,Cdlac[[#This Row],[Bedrooms]]+1),"")</f>
        <v>2275</v>
      </c>
      <c r="S21" s="1065">
        <f>IF(Cdlac[[#This Row],[Quantity]]&gt;0,MAX(0,Cdlac[[#This Row],[Fair Market Rent]]-IF(AND($G$37,$G$38,$G$38&lt;&gt;"",NOT(Cdlac[[#This Row],[Federal]]),Cdlac[[#This Row],[Preservation Rent]]&lt;&gt;""),Cdlac[[#This Row],[Preservation Rent]],Cdlac[[#This Row],[Restricted Rent]])),"")</f>
        <v>921.39999999999986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1986</v>
      </c>
      <c r="D22" s="2669" t="s">
        <v>1987</v>
      </c>
      <c r="E22" s="2669" t="s">
        <v>1988</v>
      </c>
      <c r="F22" s="2669" t="s">
        <v>2608</v>
      </c>
      <c r="G22" s="2669" t="s">
        <v>1985</v>
      </c>
      <c r="H22" s="1070"/>
      <c r="I22" s="1069"/>
      <c r="L22" s="1044">
        <f>IFERROR(MIN(4,MATCH(Application!B720,UnitSizes,0)-1),"")</f>
        <v>0</v>
      </c>
      <c r="M22" s="1065">
        <f>Application!G720</f>
        <v>22</v>
      </c>
      <c r="N22" s="1071">
        <f>Application!AC720</f>
        <v>0.5</v>
      </c>
      <c r="O22" s="1071">
        <f>IF(Cdlac[[#This Row],[Quantity]]&gt;0,IF(Cdlac[[#This Row],[Federal]],30%,IF(AND(OR(NOT($G$38),$G$38=""),$G$43),40%,Cdlac[[#This Row],[iAMI]])),"")</f>
        <v>0.5</v>
      </c>
      <c r="P22" s="1065" cm="1">
        <f t="array" ref="P22">IF(Cdlac[[#This Row],[Quantity]]&gt;0,INDEX(TcacRents,$P$18,Cdlac[[#This Row],[Bedrooms]]+1)*Cdlac[[#This Row],[AMI]],"")</f>
        <v>1692</v>
      </c>
      <c r="Q22" s="1164"/>
      <c r="R22" s="1065" cm="1">
        <f t="array" ref="R22">IF(Cdlac[[#This Row],[Quantity]]&gt;0,INDEX(HudFmrs,$P$18,Cdlac[[#This Row],[Bedrooms]]+1),"")</f>
        <v>2275</v>
      </c>
      <c r="S22" s="1065">
        <f>IF(Cdlac[[#This Row],[Quantity]]&gt;0,MAX(0,Cdlac[[#This Row],[Fair Market Rent]]-IF(AND($G$37,$G$38,$G$38&lt;&gt;"",NOT(Cdlac[[#This Row],[Federal]]),Cdlac[[#This Row],[Preservation Rent]]&lt;&gt;""),Cdlac[[#This Row],[Preservation Rent]],Cdlac[[#This Row],[Restricted Rent]])),"")</f>
        <v>583</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1</v>
      </c>
      <c r="M23" s="1065">
        <f>Application!G721</f>
        <v>7</v>
      </c>
      <c r="N23" s="1071">
        <f>Application!AC721</f>
        <v>0.3</v>
      </c>
      <c r="O23" s="1071">
        <f>IF(Cdlac[[#This Row],[Quantity]]&gt;0,IF(Cdlac[[#This Row],[Federal]],30%,IF(AND(OR(NOT($G$38),$G$38=""),$G$43),40%,Cdlac[[#This Row],[iAMI]])),"")</f>
        <v>0.3</v>
      </c>
      <c r="P23" s="1065" cm="1">
        <f t="array" ref="P23">IF(Cdlac[[#This Row],[Quantity]]&gt;0,INDEX(TcacRents,$P$18,Cdlac[[#This Row],[Bedrooms]]+1)*Cdlac[[#This Row],[AMI]],"")</f>
        <v>1087.8</v>
      </c>
      <c r="Q23" s="1164"/>
      <c r="R23" s="1065" cm="1">
        <f t="array" ref="R23">IF(Cdlac[[#This Row],[Quantity]]&gt;0,INDEX(HudFmrs,$P$18,Cdlac[[#This Row],[Bedrooms]]+1),"")</f>
        <v>2780</v>
      </c>
      <c r="S23" s="1065">
        <f>IF(Cdlac[[#This Row],[Quantity]]&gt;0,MAX(0,Cdlac[[#This Row],[Fair Market Rent]]-IF(AND($G$37,$G$38,$G$38&lt;&gt;"",NOT(Cdlac[[#This Row],[Federal]]),Cdlac[[#This Row],[Preservation Rent]]&lt;&gt;""),Cdlac[[#This Row],[Preservation Rent]],Cdlac[[#This Row],[Restricted Rent]])),"")</f>
        <v>1692.2</v>
      </c>
      <c r="T23" s="1044">
        <f>IF(Cdlac[[#This Row],[Quantity]]&gt;0,AND(Application!AK721&lt;&gt;"N/A",Application!AK721&lt;&gt;"")*Cdlac[[#This Row],[Quantity]],"")</f>
        <v>7</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52</v>
      </c>
      <c r="F24" s="1072">
        <f>E24</f>
        <v>52</v>
      </c>
      <c r="G24" s="1072">
        <f>D24*F24</f>
        <v>46.800000000000004</v>
      </c>
      <c r="L24" s="1044">
        <f>IFERROR(MIN(4,MATCH(Application!B722,UnitSizes,0)-1),"")</f>
        <v>1</v>
      </c>
      <c r="M24" s="1065">
        <f>Application!G722</f>
        <v>7</v>
      </c>
      <c r="N24" s="1071">
        <f>Application!AC722</f>
        <v>0.4</v>
      </c>
      <c r="O24" s="1071">
        <f>IF(Cdlac[[#This Row],[Quantity]]&gt;0,IF(Cdlac[[#This Row],[Federal]],30%,IF(AND(OR(NOT($G$38),$G$38=""),$G$43),40%,Cdlac[[#This Row],[iAMI]])),"")</f>
        <v>0.4</v>
      </c>
      <c r="P24" s="1065" cm="1">
        <f t="array" ref="P24">IF(Cdlac[[#This Row],[Quantity]]&gt;0,INDEX(TcacRents,$P$18,Cdlac[[#This Row],[Bedrooms]]+1)*Cdlac[[#This Row],[AMI]],"")</f>
        <v>1450.4</v>
      </c>
      <c r="Q24" s="1164"/>
      <c r="R24" s="1065" cm="1">
        <f t="array" ref="R24">IF(Cdlac[[#This Row],[Quantity]]&gt;0,INDEX(HudFmrs,$P$18,Cdlac[[#This Row],[Bedrooms]]+1),"")</f>
        <v>2780</v>
      </c>
      <c r="S24" s="1065">
        <f>IF(Cdlac[[#This Row],[Quantity]]&gt;0,MAX(0,Cdlac[[#This Row],[Fair Market Rent]]-IF(AND($G$37,$G$38,$G$38&lt;&gt;"",NOT(Cdlac[[#This Row],[Federal]]),Cdlac[[#This Row],[Preservation Rent]]&lt;&gt;""),Cdlac[[#This Row],[Preservation Rent]],Cdlac[[#This Row],[Restricted Rent]])),"")</f>
        <v>1329.6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26</v>
      </c>
      <c r="F25" s="1072">
        <f>E25</f>
        <v>26</v>
      </c>
      <c r="G25" s="1072">
        <f>D25*F25</f>
        <v>26</v>
      </c>
      <c r="L25" s="1044">
        <f>IFERROR(MIN(4,MATCH(Application!B723,UnitSizes,0)-1),"")</f>
        <v>1</v>
      </c>
      <c r="M25" s="1065">
        <f>Application!G723</f>
        <v>12</v>
      </c>
      <c r="N25" s="1071">
        <f>Application!AC723</f>
        <v>0.5</v>
      </c>
      <c r="O25" s="1071">
        <f>IF(Cdlac[[#This Row],[Quantity]]&gt;0,IF(Cdlac[[#This Row],[Federal]],30%,IF(AND(OR(NOT($G$38),$G$38=""),$G$43),40%,Cdlac[[#This Row],[iAMI]])),"")</f>
        <v>0.5</v>
      </c>
      <c r="P25" s="1065" cm="1">
        <f t="array" ref="P25">IF(Cdlac[[#This Row],[Quantity]]&gt;0,INDEX(TcacRents,$P$18,Cdlac[[#This Row],[Bedrooms]]+1)*Cdlac[[#This Row],[AMI]],"")</f>
        <v>1813</v>
      </c>
      <c r="Q25" s="1164"/>
      <c r="R25" s="1065" cm="1">
        <f t="array" ref="R25">IF(Cdlac[[#This Row],[Quantity]]&gt;0,INDEX(HudFmrs,$P$18,Cdlac[[#This Row],[Bedrooms]]+1),"")</f>
        <v>2780</v>
      </c>
      <c r="S25" s="1065">
        <f>IF(Cdlac[[#This Row],[Quantity]]&gt;0,MAX(0,Cdlac[[#This Row],[Fair Market Rent]]-IF(AND($G$37,$G$38,$G$38&lt;&gt;"",NOT(Cdlac[[#This Row],[Federal]]),Cdlac[[#This Row],[Preservation Rent]]&lt;&gt;""),Cdlac[[#This Row],[Preservation Rent]],Cdlac[[#This Row],[Restricted Rent]])),"")</f>
        <v>967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3" t="s">
        <v>1586</v>
      </c>
      <c r="D29" s="2684"/>
      <c r="E29" s="1089">
        <f>SUM(E24:E28)</f>
        <v>78</v>
      </c>
      <c r="F29" s="1089">
        <f>SUM(F24:F28)</f>
        <v>78</v>
      </c>
      <c r="G29" s="1090">
        <f>SUMPRODUCT(D24:D28,F24:F28)</f>
        <v>72.800000000000011</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72.800000000000011</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3640000.0000000005</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0.41794871794871807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77623.8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13972284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20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20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200000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20</v>
      </c>
    </row>
    <row r="61" spans="2:21" ht="15" customHeight="1">
      <c r="E61" s="1117" t="s">
        <v>1994</v>
      </c>
      <c r="G61" s="1079">
        <f>ROUNDDOWN(E29*50%,0)</f>
        <v>39</v>
      </c>
    </row>
    <row r="62" spans="2:21" ht="15" customHeight="1">
      <c r="E62" s="1117"/>
      <c r="G62" s="1079"/>
    </row>
    <row r="63" spans="2:21" ht="15" customHeight="1">
      <c r="E63" s="1117" t="s">
        <v>1954</v>
      </c>
      <c r="G63" s="1114">
        <f>MIN(G60:G61)</f>
        <v>20</v>
      </c>
    </row>
    <row r="64" spans="2:21" ht="15" customHeight="1">
      <c r="E64" s="1117" t="s">
        <v>1944</v>
      </c>
      <c r="F64" s="1113" t="s">
        <v>1992</v>
      </c>
      <c r="G64" s="1124">
        <v>20000</v>
      </c>
    </row>
    <row r="65" spans="2:14" ht="15" customHeight="1">
      <c r="E65" s="1118" t="s">
        <v>1976</v>
      </c>
      <c r="F65" s="1046"/>
      <c r="G65" s="1123">
        <f>G63*G64</f>
        <v>400000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row>
    <row r="72" spans="2:14" ht="15" customHeight="1">
      <c r="C72" s="1077" t="s">
        <v>1968</v>
      </c>
      <c r="G72" s="1044" t="str">
        <f>Application!T193</f>
        <v>Low Resource</v>
      </c>
      <c r="L72" s="2656" t="s">
        <v>1969</v>
      </c>
      <c r="M72" s="2657"/>
      <c r="N72" s="1131">
        <v>30000</v>
      </c>
    </row>
    <row r="73" spans="2:14" ht="15" customHeight="1">
      <c r="C73" s="2658" t="s">
        <v>2261</v>
      </c>
      <c r="D73" s="2658"/>
      <c r="E73" s="2658"/>
      <c r="F73" s="2658"/>
      <c r="G73" s="1043" t="s">
        <v>545</v>
      </c>
      <c r="L73" s="2673" t="s">
        <v>1937</v>
      </c>
      <c r="M73" s="2674"/>
      <c r="N73" s="1132">
        <v>20000</v>
      </c>
    </row>
    <row r="74" spans="2:14" ht="15" customHeight="1" thickBot="1">
      <c r="C74" s="2658"/>
      <c r="D74" s="2658"/>
      <c r="E74" s="2658"/>
      <c r="F74" s="2658"/>
      <c r="L74" s="2648" t="s">
        <v>1970</v>
      </c>
      <c r="M74" s="2649"/>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72.800000000000011</v>
      </c>
    </row>
    <row r="80" spans="2:14" ht="15" customHeight="1">
      <c r="D80" s="1046"/>
      <c r="E80" s="1118" t="s">
        <v>2266</v>
      </c>
      <c r="F80" s="1046"/>
      <c r="G80" s="1123">
        <f>G79*G78*G76</f>
        <v>2184000.0000000005</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545</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72.800000000000011</v>
      </c>
    </row>
    <row r="89" spans="2:9" ht="15" customHeight="1">
      <c r="E89" s="1084" t="s">
        <v>1944</v>
      </c>
      <c r="F89" s="1113" t="s">
        <v>1992</v>
      </c>
      <c r="G89" s="1050">
        <v>20000</v>
      </c>
    </row>
    <row r="90" spans="2:9" ht="15" customHeight="1">
      <c r="E90" s="1118" t="s">
        <v>2270</v>
      </c>
      <c r="F90" s="1046"/>
      <c r="G90" s="1123">
        <f>G86*G89*G88</f>
        <v>1456000.0000000002</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72.800000000000011</v>
      </c>
    </row>
    <row r="97" spans="2:14" ht="15" customHeight="1">
      <c r="E97" s="1118" t="s">
        <v>1961</v>
      </c>
      <c r="F97" s="1046"/>
      <c r="G97" s="1123">
        <f>G94*G95*G96</f>
        <v>2038400.0000000002</v>
      </c>
      <c r="L97" s="1127" t="str">
        <f>'Points System'!H638</f>
        <v>(i)</v>
      </c>
      <c r="M97" s="2654" t="s">
        <v>1405</v>
      </c>
      <c r="N97" s="2655"/>
    </row>
    <row r="98" spans="2:14" ht="15" customHeight="1">
      <c r="C98" s="1077"/>
      <c r="G98" s="1114"/>
      <c r="L98" s="1128" t="str">
        <f>'Points System'!H650</f>
        <v>(i)</v>
      </c>
      <c r="M98" s="2650" t="s">
        <v>1956</v>
      </c>
      <c r="N98" s="2651"/>
    </row>
    <row r="99" spans="2:14" ht="15" customHeight="1">
      <c r="E99" s="1084" t="s">
        <v>1997</v>
      </c>
      <c r="G99" s="1126">
        <f>COUNTIFS(L97:L104,"(i)")</f>
        <v>3</v>
      </c>
      <c r="L99" s="1128" t="str">
        <f>'Points System'!H685</f>
        <v>(ii)</v>
      </c>
      <c r="M99" s="2650" t="s">
        <v>1957</v>
      </c>
      <c r="N99" s="2651"/>
    </row>
    <row r="100" spans="2:14" ht="15" customHeight="1">
      <c r="E100" s="1084" t="s">
        <v>1944</v>
      </c>
      <c r="F100" s="1113" t="s">
        <v>1992</v>
      </c>
      <c r="G100" s="1124">
        <v>4000</v>
      </c>
      <c r="L100" s="1128" t="str">
        <f>IF(OR('Points System'!H709="(ii)",'Points System'!H709="(i)"),"(i)","N/A")</f>
        <v>N/A</v>
      </c>
      <c r="M100" s="2650" t="s">
        <v>1958</v>
      </c>
      <c r="N100" s="2651"/>
    </row>
    <row r="101" spans="2:14" ht="15" customHeight="1">
      <c r="E101" s="1118" t="s">
        <v>1962</v>
      </c>
      <c r="F101" s="1046"/>
      <c r="G101" s="1123">
        <f>G96*G99*G100</f>
        <v>873600.00000000012</v>
      </c>
      <c r="L101" s="1129" t="str">
        <f>'Points System'!H723</f>
        <v>N/A</v>
      </c>
      <c r="M101" s="2650" t="s">
        <v>1431</v>
      </c>
      <c r="N101" s="2651"/>
    </row>
    <row r="102" spans="2:14" ht="15" customHeight="1">
      <c r="L102" s="1128" t="str">
        <f>'Points System'!H735</f>
        <v>N/A</v>
      </c>
      <c r="M102" s="2650" t="s">
        <v>1959</v>
      </c>
      <c r="N102" s="2651"/>
    </row>
    <row r="103" spans="2:14" ht="15" customHeight="1">
      <c r="C103" s="1080" t="s">
        <v>1964</v>
      </c>
      <c r="L103" s="1128" t="str">
        <f>'Points System'!H751</f>
        <v>N/A</v>
      </c>
      <c r="M103" s="2650" t="s">
        <v>1960</v>
      </c>
      <c r="N103" s="2651"/>
    </row>
    <row r="104" spans="2:14" ht="15" customHeight="1" thickBot="1">
      <c r="C104" s="1077" t="s">
        <v>1965</v>
      </c>
      <c r="G104" s="1043"/>
      <c r="L104" s="1130" t="str">
        <f>'Points System'!H763</f>
        <v>(i)</v>
      </c>
      <c r="M104" s="2652" t="s">
        <v>1434</v>
      </c>
      <c r="N104" s="2653"/>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72.800000000000011</v>
      </c>
    </row>
    <row r="112" spans="2:14" ht="15" customHeight="1">
      <c r="E112" s="1084" t="s">
        <v>1944</v>
      </c>
      <c r="F112" s="1113" t="s">
        <v>1992</v>
      </c>
      <c r="G112" s="1124">
        <v>25000</v>
      </c>
    </row>
    <row r="113" spans="2:9" ht="15" customHeight="1">
      <c r="E113" s="1118" t="s">
        <v>1963</v>
      </c>
      <c r="F113" s="1046"/>
      <c r="G113" s="1123">
        <f>G109*G112*G96</f>
        <v>1820000.0000000002</v>
      </c>
    </row>
    <row r="114" spans="2:9" ht="15" customHeight="1">
      <c r="C114" s="1077"/>
      <c r="E114" s="1077"/>
    </row>
    <row r="115" spans="2:9" ht="15" customHeight="1">
      <c r="E115" s="1118" t="s">
        <v>2271</v>
      </c>
      <c r="G115" s="1123">
        <f>G113+G101+G97</f>
        <v>4732000.0000000009</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2226</v>
      </c>
      <c r="D119" s="2685"/>
      <c r="E119" s="2685"/>
      <c r="F119" s="2685"/>
    </row>
    <row r="120" spans="2:9" ht="15" customHeight="1">
      <c r="C120" s="2685"/>
      <c r="D120" s="2685"/>
      <c r="E120" s="2685"/>
      <c r="F120" s="2685"/>
      <c r="G120" s="1043" t="s">
        <v>545</v>
      </c>
    </row>
    <row r="121" spans="2:9" ht="15" customHeight="1"/>
    <row r="122" spans="2:9" ht="15" customHeight="1">
      <c r="C122" s="1044" t="s">
        <v>2228</v>
      </c>
      <c r="G122" s="2687" t="s">
        <v>2725</v>
      </c>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Mateo</v>
      </c>
    </row>
    <row r="129" spans="2:9">
      <c r="E129" s="1084"/>
      <c r="G129" s="1078"/>
    </row>
    <row r="130" spans="2:9">
      <c r="E130" s="1084" t="str">
        <f>"2-Bedroom "&amp;G128&amp;" County Basis Limit"</f>
        <v>2-Bedroom San Mateo County Basis Limit</v>
      </c>
      <c r="G130" s="1078">
        <f>Application!R988</f>
        <v>740000</v>
      </c>
    </row>
    <row r="131" spans="2:9">
      <c r="E131" s="1084" t="s">
        <v>2000</v>
      </c>
      <c r="G131" s="1078">
        <f>MEDIAN((Application!CU160:CU217))</f>
        <v>489600</v>
      </c>
    </row>
    <row r="132" spans="2:9" ht="15">
      <c r="D132" s="1046"/>
      <c r="E132" s="1118" t="s">
        <v>2002</v>
      </c>
      <c r="F132" s="1134"/>
      <c r="G132" s="1135">
        <f>((G130-G131)/G131)*0.25</f>
        <v>0.127859477124183</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82" t="s">
        <v>2274</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2622489.6087805177</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7"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SRO/Studio</v>
      </c>
      <c r="B4" s="1082">
        <f>Application!G718</f>
        <v>13</v>
      </c>
      <c r="C4" s="1162"/>
      <c r="D4" s="428">
        <f>Application!O718</f>
        <v>432</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17</v>
      </c>
      <c r="C5" s="1162"/>
      <c r="D5" s="428">
        <f>Application!O719</f>
        <v>1278</v>
      </c>
      <c r="E5" s="429"/>
      <c r="F5" s="1083"/>
      <c r="G5" s="428">
        <f t="shared" ref="G5:G38" si="2">F5*B5</f>
        <v>0</v>
      </c>
      <c r="H5" s="429"/>
      <c r="I5" s="428" t="str">
        <f t="shared" si="0"/>
        <v/>
      </c>
      <c r="J5" s="428" t="str">
        <f t="shared" si="1"/>
        <v/>
      </c>
      <c r="K5" s="204"/>
      <c r="L5" s="305"/>
    </row>
    <row r="6" spans="1:12">
      <c r="A6" s="428" t="str">
        <f>Application!B720</f>
        <v>SRO/Studio</v>
      </c>
      <c r="B6" s="1082">
        <f>Application!G720</f>
        <v>22</v>
      </c>
      <c r="C6" s="1162"/>
      <c r="D6" s="428">
        <f>Application!O720</f>
        <v>1616</v>
      </c>
      <c r="E6" s="429"/>
      <c r="F6" s="1083"/>
      <c r="G6" s="428">
        <f t="shared" si="2"/>
        <v>0</v>
      </c>
      <c r="H6" s="429"/>
      <c r="I6" s="428" t="str">
        <f t="shared" si="0"/>
        <v/>
      </c>
      <c r="J6" s="428" t="str">
        <f t="shared" si="1"/>
        <v/>
      </c>
      <c r="K6" s="204"/>
      <c r="L6" s="305"/>
    </row>
    <row r="7" spans="1:12">
      <c r="A7" s="428" t="str">
        <f>Application!B721</f>
        <v>1 Bedroom</v>
      </c>
      <c r="B7" s="1082">
        <f>Application!G721</f>
        <v>7</v>
      </c>
      <c r="C7" s="1162"/>
      <c r="D7" s="428">
        <f>Application!O721</f>
        <v>452</v>
      </c>
      <c r="E7" s="429"/>
      <c r="F7" s="1083"/>
      <c r="G7" s="428">
        <f t="shared" si="2"/>
        <v>0</v>
      </c>
      <c r="H7" s="429"/>
      <c r="I7" s="428" t="str">
        <f t="shared" si="0"/>
        <v/>
      </c>
      <c r="J7" s="428" t="str">
        <f t="shared" si="1"/>
        <v/>
      </c>
      <c r="K7" s="204"/>
      <c r="L7" s="305"/>
    </row>
    <row r="8" spans="1:12">
      <c r="A8" s="428" t="str">
        <f>Application!B722</f>
        <v>1 Bedroom</v>
      </c>
      <c r="B8" s="1082">
        <f>Application!G722</f>
        <v>7</v>
      </c>
      <c r="C8" s="1162"/>
      <c r="D8" s="428">
        <f>Application!O722</f>
        <v>1358</v>
      </c>
      <c r="E8" s="429"/>
      <c r="F8" s="1083"/>
      <c r="G8" s="428">
        <f t="shared" si="2"/>
        <v>0</v>
      </c>
      <c r="H8" s="429"/>
      <c r="I8" s="428" t="str">
        <f t="shared" si="0"/>
        <v/>
      </c>
      <c r="J8" s="428" t="str">
        <f t="shared" si="1"/>
        <v/>
      </c>
      <c r="K8" s="204"/>
      <c r="L8" s="305"/>
    </row>
    <row r="9" spans="1:12">
      <c r="A9" s="428" t="str">
        <f>Application!B723</f>
        <v>1 Bedroom</v>
      </c>
      <c r="B9" s="1082">
        <f>Application!G723</f>
        <v>12</v>
      </c>
      <c r="C9" s="1162"/>
      <c r="D9" s="428">
        <f>Application!O723</f>
        <v>1721</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96216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90" t="s">
        <v>2495</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10" sqref="C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1154592</v>
      </c>
      <c r="G4" s="219">
        <f>E4*$C$4</f>
        <v>1183456.7999999998</v>
      </c>
      <c r="I4" s="219">
        <f>G4*$C$4</f>
        <v>1213043.2199999997</v>
      </c>
      <c r="K4" s="219">
        <f>I4*$C$4</f>
        <v>1243369.3004999997</v>
      </c>
      <c r="M4" s="219">
        <f>K4*$C$4</f>
        <v>1274453.5330124996</v>
      </c>
      <c r="O4" s="219">
        <f>M4*$C$4</f>
        <v>1306314.8713378119</v>
      </c>
      <c r="Q4" s="219">
        <f>O4*$C$4</f>
        <v>1338972.7431212571</v>
      </c>
      <c r="S4" s="219">
        <f>Q4*$C$4</f>
        <v>1372447.0616992884</v>
      </c>
      <c r="U4" s="219">
        <f>S4*$C$4</f>
        <v>1406758.2382417705</v>
      </c>
      <c r="W4" s="219">
        <f>U4*$C$4</f>
        <v>1441927.1941978147</v>
      </c>
      <c r="Y4" s="219">
        <f>W4*$C$4</f>
        <v>1477975.37405276</v>
      </c>
      <c r="AA4" s="219">
        <f>Y4*$C$4</f>
        <v>1514924.7584040789</v>
      </c>
      <c r="AC4" s="219">
        <f>AA4*$C$4</f>
        <v>1552797.8773641807</v>
      </c>
      <c r="AE4" s="219">
        <f>AC4*$C$4</f>
        <v>1591617.8242982852</v>
      </c>
      <c r="AG4" s="219">
        <f>AE4*$C$4</f>
        <v>1631408.2699057423</v>
      </c>
    </row>
    <row r="5" spans="1:34" s="210" customFormat="1" ht="14.25">
      <c r="B5" s="210" t="s">
        <v>838</v>
      </c>
      <c r="C5" s="238">
        <f>[1]EVERYTHING!$R$29</f>
        <v>5.4159792234806867E-2</v>
      </c>
      <c r="E5" s="221">
        <f>-E4*$C$5</f>
        <v>-62532.462835970131</v>
      </c>
      <c r="F5" s="221"/>
      <c r="G5" s="221">
        <f>-G4*$C$5</f>
        <v>-64095.774406869372</v>
      </c>
      <c r="H5" s="221"/>
      <c r="I5" s="221">
        <f>-I4*$C$5</f>
        <v>-65698.168767041105</v>
      </c>
      <c r="J5" s="221"/>
      <c r="K5" s="221">
        <f>-K4*$C$5</f>
        <v>-67340.622986217131</v>
      </c>
      <c r="L5" s="221"/>
      <c r="M5" s="221">
        <f>-M4*$C$5</f>
        <v>-69024.138560872554</v>
      </c>
      <c r="N5" s="221"/>
      <c r="O5" s="221">
        <f>-O4*$C$5</f>
        <v>-70749.742024894353</v>
      </c>
      <c r="P5" s="221"/>
      <c r="Q5" s="221">
        <f>-Q4*$C$5</f>
        <v>-72518.485575516708</v>
      </c>
      <c r="R5" s="221"/>
      <c r="S5" s="221">
        <f>-S4*$C$5</f>
        <v>-74331.447714904629</v>
      </c>
      <c r="T5" s="221"/>
      <c r="U5" s="221">
        <f>-U4*$C$5</f>
        <v>-76189.733907777234</v>
      </c>
      <c r="V5" s="221"/>
      <c r="W5" s="221">
        <f>-W4*$C$5</f>
        <v>-78094.477255471662</v>
      </c>
      <c r="X5" s="221"/>
      <c r="Y5" s="221">
        <f>-Y4*$C$5</f>
        <v>-80046.839186858444</v>
      </c>
      <c r="Z5" s="221"/>
      <c r="AA5" s="221">
        <f>-AA4*$C$5</f>
        <v>-82048.010166529901</v>
      </c>
      <c r="AB5" s="221"/>
      <c r="AC5" s="221">
        <f>-AC4*$C$5</f>
        <v>-84099.21042069314</v>
      </c>
      <c r="AD5" s="221"/>
      <c r="AE5" s="221">
        <f>-AE4*$C$5</f>
        <v>-86201.690681210472</v>
      </c>
      <c r="AF5" s="221"/>
      <c r="AG5" s="221">
        <f>-AG4*$C$5</f>
        <v>-88356.732948240722</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8424</v>
      </c>
      <c r="F8" s="222"/>
      <c r="G8" s="222">
        <f>E8*$C$8</f>
        <v>8634.5999999999985</v>
      </c>
      <c r="H8" s="222"/>
      <c r="I8" s="222">
        <f>G8*$C$8</f>
        <v>8850.4649999999983</v>
      </c>
      <c r="J8" s="222"/>
      <c r="K8" s="222">
        <f>I8*$C$8</f>
        <v>9071.7266249999975</v>
      </c>
      <c r="L8" s="222"/>
      <c r="M8" s="222">
        <f>K8*$C$8</f>
        <v>9298.5197906249959</v>
      </c>
      <c r="N8" s="222"/>
      <c r="O8" s="222">
        <f>M8*$C$8</f>
        <v>9530.9827853906208</v>
      </c>
      <c r="P8" s="222"/>
      <c r="Q8" s="222">
        <f>O8*$C$8</f>
        <v>9769.2573550253856</v>
      </c>
      <c r="R8" s="222"/>
      <c r="S8" s="222">
        <f>Q8*$C$8</f>
        <v>10013.488788901019</v>
      </c>
      <c r="T8" s="222"/>
      <c r="U8" s="222">
        <f>S8*$C$8</f>
        <v>10263.826008623544</v>
      </c>
      <c r="V8" s="222"/>
      <c r="W8" s="222">
        <f>U8*$C$8</f>
        <v>10520.421658839132</v>
      </c>
      <c r="X8" s="222"/>
      <c r="Y8" s="222">
        <f>W8*$C$8</f>
        <v>10783.43220031011</v>
      </c>
      <c r="Z8" s="222"/>
      <c r="AA8" s="222">
        <f>Y8*$C$8</f>
        <v>11053.018005317861</v>
      </c>
      <c r="AB8" s="222"/>
      <c r="AC8" s="222">
        <f>AA8*$C$8</f>
        <v>11329.343455450806</v>
      </c>
      <c r="AD8" s="222"/>
      <c r="AE8" s="222">
        <f>AC8*$C$8</f>
        <v>11612.577041837076</v>
      </c>
      <c r="AF8" s="222"/>
      <c r="AG8" s="222">
        <f>AE8*$C$8</f>
        <v>11902.891467883002</v>
      </c>
    </row>
    <row r="9" spans="1:34" s="210" customFormat="1" ht="14.25">
      <c r="B9" s="210" t="s">
        <v>838</v>
      </c>
      <c r="C9" s="238">
        <f>C5</f>
        <v>5.4159792234806867E-2</v>
      </c>
      <c r="E9" s="221">
        <f>-E8*$C$9</f>
        <v>-456.24208978601303</v>
      </c>
      <c r="F9" s="221"/>
      <c r="G9" s="221">
        <f>-G8*$C$9</f>
        <v>-467.64814203066328</v>
      </c>
      <c r="H9" s="221"/>
      <c r="I9" s="221">
        <f>-I8*$C$9</f>
        <v>-479.33934558142988</v>
      </c>
      <c r="J9" s="221"/>
      <c r="K9" s="221">
        <f>-K8*$C$9</f>
        <v>-491.32282922096556</v>
      </c>
      <c r="L9" s="221"/>
      <c r="M9" s="221">
        <f>-M8*$C$9</f>
        <v>-503.60589995148962</v>
      </c>
      <c r="N9" s="221"/>
      <c r="O9" s="221">
        <f>-O8*$C$9</f>
        <v>-516.19604745027686</v>
      </c>
      <c r="P9" s="221"/>
      <c r="Q9" s="221">
        <f>-Q8*$C$9</f>
        <v>-529.10094863653376</v>
      </c>
      <c r="R9" s="221"/>
      <c r="S9" s="221">
        <f>-S8*$C$9</f>
        <v>-542.32847235244697</v>
      </c>
      <c r="T9" s="221"/>
      <c r="U9" s="221">
        <f>-U8*$C$9</f>
        <v>-555.88668416125813</v>
      </c>
      <c r="V9" s="221"/>
      <c r="W9" s="221">
        <f>-W8*$C$9</f>
        <v>-569.78385126528963</v>
      </c>
      <c r="X9" s="221"/>
      <c r="Y9" s="221">
        <f>-Y8*$C$9</f>
        <v>-584.02844754692183</v>
      </c>
      <c r="Z9" s="221"/>
      <c r="AA9" s="221">
        <f>-AA8*$C$9</f>
        <v>-598.62915873559473</v>
      </c>
      <c r="AB9" s="221"/>
      <c r="AC9" s="221">
        <f>-AC8*$C$9</f>
        <v>-613.59488770398457</v>
      </c>
      <c r="AD9" s="221"/>
      <c r="AE9" s="221">
        <f>-AE8*$C$9</f>
        <v>-628.93475989658418</v>
      </c>
      <c r="AF9" s="221"/>
      <c r="AG9" s="221">
        <f>-AG8*$C$9</f>
        <v>-644.65812889399876</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1100027.2950742438</v>
      </c>
      <c r="G11" s="223">
        <f>SUM(G4:G10)</f>
        <v>1127527.9774510998</v>
      </c>
      <c r="I11" s="223">
        <f>SUM(I4:I10)</f>
        <v>1155716.1768873774</v>
      </c>
      <c r="K11" s="223">
        <f>SUM(K4:K10)</f>
        <v>1184609.0813095616</v>
      </c>
      <c r="M11" s="223">
        <f>SUM(M4:M10)</f>
        <v>1214224.3083423006</v>
      </c>
      <c r="O11" s="223">
        <f>SUM(O4:O10)</f>
        <v>1244579.9160508581</v>
      </c>
      <c r="Q11" s="223">
        <f>SUM(Q4:Q10)</f>
        <v>1275694.4139521292</v>
      </c>
      <c r="S11" s="223">
        <f>SUM(S4:S10)</f>
        <v>1307586.7743009327</v>
      </c>
      <c r="U11" s="223">
        <f>SUM(U4:U10)</f>
        <v>1340276.4436584557</v>
      </c>
      <c r="W11" s="223">
        <f>SUM(W4:W10)</f>
        <v>1373783.3547499168</v>
      </c>
      <c r="Y11" s="223">
        <f>SUM(Y4:Y10)</f>
        <v>1408127.9386186646</v>
      </c>
      <c r="AA11" s="223">
        <f>SUM(AA4:AA10)</f>
        <v>1443331.1370841314</v>
      </c>
      <c r="AC11" s="223">
        <f>SUM(AC4:AC10)</f>
        <v>1479414.4155112347</v>
      </c>
      <c r="AE11" s="223">
        <f>SUM(AE4:AE10)</f>
        <v>1516399.7758990154</v>
      </c>
      <c r="AG11" s="223">
        <f>SUM(AG4:AG10)</f>
        <v>1554309.7702964905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74200</v>
      </c>
      <c r="G15" s="219">
        <f>E15*$C$14</f>
        <v>76797</v>
      </c>
      <c r="I15" s="219">
        <f>G15*$C$14</f>
        <v>79484.89499999999</v>
      </c>
      <c r="K15" s="219">
        <f>I15*$C$14</f>
        <v>82266.866324999981</v>
      </c>
      <c r="M15" s="219">
        <f>K15*$C$14</f>
        <v>85146.20664637498</v>
      </c>
      <c r="O15" s="219">
        <f>M15*$C$14</f>
        <v>88126.323878998097</v>
      </c>
      <c r="Q15" s="219">
        <f>O15*$C$14</f>
        <v>91210.745214763025</v>
      </c>
      <c r="S15" s="219">
        <f>Q15*$C$14</f>
        <v>94403.121297279722</v>
      </c>
      <c r="U15" s="219">
        <f>S15*$C$14</f>
        <v>97707.230542684498</v>
      </c>
      <c r="W15" s="219">
        <f>U15*$C$14</f>
        <v>101126.98361167844</v>
      </c>
      <c r="Y15" s="219">
        <f>W15*$C$14</f>
        <v>104666.42803808718</v>
      </c>
      <c r="AA15" s="219">
        <f>Y15*$C$14</f>
        <v>108329.75301942023</v>
      </c>
      <c r="AC15" s="219">
        <f>AA15*$C$14</f>
        <v>112121.29437509993</v>
      </c>
      <c r="AE15" s="219">
        <f>AC15*$C$14</f>
        <v>116045.53967822841</v>
      </c>
      <c r="AG15" s="219">
        <f>AE15*$C$14</f>
        <v>120107.1335669664</v>
      </c>
    </row>
    <row r="16" spans="1:34" s="210" customFormat="1" ht="14.25">
      <c r="A16" s="210" t="s">
        <v>343</v>
      </c>
      <c r="C16" s="233"/>
      <c r="E16" s="222">
        <f>Application!W849</f>
        <v>68000</v>
      </c>
      <c r="F16" s="222"/>
      <c r="G16" s="222">
        <f t="shared" ref="G16:AG21" si="0">E16*$C$14</f>
        <v>70380</v>
      </c>
      <c r="H16" s="222"/>
      <c r="I16" s="222">
        <f t="shared" si="0"/>
        <v>72843.299999999988</v>
      </c>
      <c r="J16" s="222"/>
      <c r="K16" s="222">
        <f t="shared" si="0"/>
        <v>75392.815499999982</v>
      </c>
      <c r="L16" s="222"/>
      <c r="M16" s="222">
        <f t="shared" si="0"/>
        <v>78031.564042499973</v>
      </c>
      <c r="N16" s="222"/>
      <c r="O16" s="222">
        <f t="shared" si="0"/>
        <v>80762.668783987465</v>
      </c>
      <c r="P16" s="222"/>
      <c r="Q16" s="222">
        <f t="shared" si="0"/>
        <v>83589.362191427019</v>
      </c>
      <c r="R16" s="222"/>
      <c r="S16" s="222">
        <f t="shared" si="0"/>
        <v>86514.989868126955</v>
      </c>
      <c r="T16" s="222"/>
      <c r="U16" s="222">
        <f t="shared" si="0"/>
        <v>89543.014513511385</v>
      </c>
      <c r="V16" s="222"/>
      <c r="W16" s="222">
        <f t="shared" si="0"/>
        <v>92677.020021484277</v>
      </c>
      <c r="X16" s="222"/>
      <c r="Y16" s="222">
        <f t="shared" si="0"/>
        <v>95920.715722236215</v>
      </c>
      <c r="Z16" s="222"/>
      <c r="AA16" s="222">
        <f t="shared" si="0"/>
        <v>99277.94077251447</v>
      </c>
      <c r="AB16" s="222"/>
      <c r="AC16" s="222">
        <f t="shared" si="0"/>
        <v>102752.66869955247</v>
      </c>
      <c r="AD16" s="222"/>
      <c r="AE16" s="222">
        <f t="shared" si="0"/>
        <v>106349.0121040368</v>
      </c>
      <c r="AF16" s="222"/>
      <c r="AG16" s="222">
        <f t="shared" si="0"/>
        <v>110071.22752767807</v>
      </c>
    </row>
    <row r="17" spans="1:33" s="210" customFormat="1" ht="14.25">
      <c r="A17" s="210" t="s">
        <v>561</v>
      </c>
      <c r="C17" s="233"/>
      <c r="E17" s="222">
        <f>Application!W855</f>
        <v>140500</v>
      </c>
      <c r="F17" s="222"/>
      <c r="G17" s="222">
        <f t="shared" si="0"/>
        <v>145417.5</v>
      </c>
      <c r="H17" s="222"/>
      <c r="I17" s="222">
        <f t="shared" si="0"/>
        <v>150507.11249999999</v>
      </c>
      <c r="J17" s="222"/>
      <c r="K17" s="222">
        <f t="shared" si="0"/>
        <v>155774.86143749999</v>
      </c>
      <c r="L17" s="222"/>
      <c r="M17" s="222">
        <f t="shared" si="0"/>
        <v>161226.98158781248</v>
      </c>
      <c r="N17" s="222"/>
      <c r="O17" s="222">
        <f t="shared" si="0"/>
        <v>166869.9259433859</v>
      </c>
      <c r="P17" s="222"/>
      <c r="Q17" s="222">
        <f t="shared" si="0"/>
        <v>172710.37335140439</v>
      </c>
      <c r="R17" s="222"/>
      <c r="S17" s="222">
        <f t="shared" si="0"/>
        <v>178755.23641870351</v>
      </c>
      <c r="T17" s="222"/>
      <c r="U17" s="222">
        <f t="shared" si="0"/>
        <v>185011.66969335813</v>
      </c>
      <c r="V17" s="222"/>
      <c r="W17" s="222">
        <f t="shared" si="0"/>
        <v>191487.07813262564</v>
      </c>
      <c r="X17" s="222"/>
      <c r="Y17" s="222">
        <f t="shared" si="0"/>
        <v>198189.12586726752</v>
      </c>
      <c r="Z17" s="222"/>
      <c r="AA17" s="222">
        <f t="shared" si="0"/>
        <v>205125.74527262186</v>
      </c>
      <c r="AB17" s="222"/>
      <c r="AC17" s="222">
        <f t="shared" si="0"/>
        <v>212305.14635716361</v>
      </c>
      <c r="AD17" s="222"/>
      <c r="AE17" s="222">
        <f t="shared" si="0"/>
        <v>219735.82647966433</v>
      </c>
      <c r="AF17" s="222"/>
      <c r="AG17" s="222">
        <f t="shared" si="0"/>
        <v>227426.58040645256</v>
      </c>
    </row>
    <row r="18" spans="1:33" s="210" customFormat="1" ht="14.25">
      <c r="A18" s="210" t="s">
        <v>842</v>
      </c>
      <c r="C18" s="233"/>
      <c r="E18" s="222">
        <f>Application!W862</f>
        <v>198688</v>
      </c>
      <c r="F18" s="222"/>
      <c r="G18" s="222">
        <f t="shared" si="0"/>
        <v>205642.08</v>
      </c>
      <c r="H18" s="222"/>
      <c r="I18" s="222">
        <f t="shared" si="0"/>
        <v>212839.55279999998</v>
      </c>
      <c r="J18" s="222"/>
      <c r="K18" s="222">
        <f t="shared" si="0"/>
        <v>220288.93714799997</v>
      </c>
      <c r="L18" s="222"/>
      <c r="M18" s="222">
        <f t="shared" si="0"/>
        <v>227999.04994817995</v>
      </c>
      <c r="N18" s="222"/>
      <c r="O18" s="222">
        <f t="shared" si="0"/>
        <v>235979.01669636622</v>
      </c>
      <c r="P18" s="222"/>
      <c r="Q18" s="222">
        <f t="shared" si="0"/>
        <v>244238.28228073902</v>
      </c>
      <c r="R18" s="222"/>
      <c r="S18" s="222">
        <f t="shared" si="0"/>
        <v>252786.62216056488</v>
      </c>
      <c r="T18" s="222"/>
      <c r="U18" s="222">
        <f t="shared" si="0"/>
        <v>261634.15393618462</v>
      </c>
      <c r="V18" s="222"/>
      <c r="W18" s="222">
        <f t="shared" si="0"/>
        <v>270791.34932395106</v>
      </c>
      <c r="X18" s="222"/>
      <c r="Y18" s="222">
        <f t="shared" si="0"/>
        <v>280269.04655028932</v>
      </c>
      <c r="Z18" s="222"/>
      <c r="AA18" s="222">
        <f t="shared" si="0"/>
        <v>290078.46317954944</v>
      </c>
      <c r="AB18" s="222"/>
      <c r="AC18" s="222">
        <f t="shared" si="0"/>
        <v>300231.20939083362</v>
      </c>
      <c r="AD18" s="222"/>
      <c r="AE18" s="222">
        <f t="shared" si="0"/>
        <v>310739.30171951279</v>
      </c>
      <c r="AF18" s="222"/>
      <c r="AG18" s="222">
        <f t="shared" si="0"/>
        <v>321615.17727969569</v>
      </c>
    </row>
    <row r="19" spans="1:33" s="210" customFormat="1" ht="14.25">
      <c r="A19" s="210" t="s">
        <v>155</v>
      </c>
      <c r="C19" s="233"/>
      <c r="E19" s="222">
        <f>Application!W863</f>
        <v>83000</v>
      </c>
      <c r="F19" s="222"/>
      <c r="G19" s="222">
        <f t="shared" si="0"/>
        <v>85905</v>
      </c>
      <c r="H19" s="222"/>
      <c r="I19" s="222">
        <f t="shared" si="0"/>
        <v>88911.674999999988</v>
      </c>
      <c r="J19" s="222"/>
      <c r="K19" s="222">
        <f t="shared" si="0"/>
        <v>92023.583624999985</v>
      </c>
      <c r="L19" s="222"/>
      <c r="M19" s="222">
        <f t="shared" si="0"/>
        <v>95244.409051874973</v>
      </c>
      <c r="N19" s="222"/>
      <c r="O19" s="222">
        <f t="shared" si="0"/>
        <v>98577.963368690587</v>
      </c>
      <c r="P19" s="222"/>
      <c r="Q19" s="222">
        <f t="shared" si="0"/>
        <v>102028.19208659475</v>
      </c>
      <c r="R19" s="222"/>
      <c r="S19" s="222">
        <f t="shared" si="0"/>
        <v>105599.17880962555</v>
      </c>
      <c r="T19" s="222"/>
      <c r="U19" s="222">
        <f t="shared" si="0"/>
        <v>109295.15006796243</v>
      </c>
      <c r="V19" s="222"/>
      <c r="W19" s="222">
        <f t="shared" si="0"/>
        <v>113120.4803203411</v>
      </c>
      <c r="X19" s="222"/>
      <c r="Y19" s="222">
        <f t="shared" si="0"/>
        <v>117079.69713155302</v>
      </c>
      <c r="Z19" s="222"/>
      <c r="AA19" s="222">
        <f t="shared" si="0"/>
        <v>121177.48653115737</v>
      </c>
      <c r="AB19" s="222"/>
      <c r="AC19" s="222">
        <f t="shared" si="0"/>
        <v>125418.69855974786</v>
      </c>
      <c r="AD19" s="222"/>
      <c r="AE19" s="222">
        <f t="shared" si="0"/>
        <v>129808.35300933903</v>
      </c>
      <c r="AF19" s="222"/>
      <c r="AG19" s="222">
        <f t="shared" si="0"/>
        <v>134351.64536466589</v>
      </c>
    </row>
    <row r="20" spans="1:33" s="210" customFormat="1" ht="14.25">
      <c r="A20" s="210" t="s">
        <v>389</v>
      </c>
      <c r="C20" s="233"/>
      <c r="E20" s="222">
        <f>Application!W872</f>
        <v>126612</v>
      </c>
      <c r="F20" s="222"/>
      <c r="G20" s="222">
        <f t="shared" si="0"/>
        <v>131043.41999999998</v>
      </c>
      <c r="H20" s="222"/>
      <c r="I20" s="222">
        <f t="shared" si="0"/>
        <v>135629.93969999996</v>
      </c>
      <c r="J20" s="222"/>
      <c r="K20" s="222">
        <f t="shared" si="0"/>
        <v>140376.98758949994</v>
      </c>
      <c r="L20" s="222"/>
      <c r="M20" s="222">
        <f t="shared" si="0"/>
        <v>145290.18215513244</v>
      </c>
      <c r="N20" s="222"/>
      <c r="O20" s="222">
        <f t="shared" si="0"/>
        <v>150375.33853056206</v>
      </c>
      <c r="P20" s="222"/>
      <c r="Q20" s="222">
        <f t="shared" si="0"/>
        <v>155638.47537913173</v>
      </c>
      <c r="R20" s="222"/>
      <c r="S20" s="222">
        <f t="shared" si="0"/>
        <v>161085.82201740134</v>
      </c>
      <c r="T20" s="222"/>
      <c r="U20" s="222">
        <f t="shared" si="0"/>
        <v>166723.82578801038</v>
      </c>
      <c r="V20" s="222"/>
      <c r="W20" s="222">
        <f t="shared" si="0"/>
        <v>172559.15969059072</v>
      </c>
      <c r="X20" s="222"/>
      <c r="Y20" s="222">
        <f t="shared" si="0"/>
        <v>178598.7302797614</v>
      </c>
      <c r="Z20" s="222"/>
      <c r="AA20" s="222">
        <f t="shared" si="0"/>
        <v>184849.68583955304</v>
      </c>
      <c r="AB20" s="222"/>
      <c r="AC20" s="222">
        <f t="shared" si="0"/>
        <v>191319.42484393739</v>
      </c>
      <c r="AD20" s="222"/>
      <c r="AE20" s="222">
        <f t="shared" si="0"/>
        <v>198015.60471347519</v>
      </c>
      <c r="AF20" s="222"/>
      <c r="AG20" s="222">
        <f t="shared" si="0"/>
        <v>204946.15087844679</v>
      </c>
    </row>
    <row r="21" spans="1:33" s="210" customFormat="1" ht="14.25">
      <c r="A21" s="226" t="s">
        <v>962</v>
      </c>
      <c r="B21" s="226"/>
      <c r="C21" s="233"/>
      <c r="E21" s="232">
        <f>Application!W879</f>
        <v>20000</v>
      </c>
      <c r="F21" s="222"/>
      <c r="G21" s="232">
        <f t="shared" si="0"/>
        <v>20700</v>
      </c>
      <c r="H21" s="222"/>
      <c r="I21" s="232">
        <f t="shared" si="0"/>
        <v>21424.5</v>
      </c>
      <c r="J21" s="222"/>
      <c r="K21" s="232">
        <f t="shared" si="0"/>
        <v>22174.357499999998</v>
      </c>
      <c r="L21" s="222"/>
      <c r="M21" s="232">
        <f t="shared" si="0"/>
        <v>22950.460012499996</v>
      </c>
      <c r="N21" s="222"/>
      <c r="O21" s="232">
        <f t="shared" si="0"/>
        <v>23753.726112937493</v>
      </c>
      <c r="P21" s="222"/>
      <c r="Q21" s="232">
        <f t="shared" si="0"/>
        <v>24585.106526890304</v>
      </c>
      <c r="R21" s="222"/>
      <c r="S21" s="232">
        <f t="shared" si="0"/>
        <v>25445.585255331462</v>
      </c>
      <c r="T21" s="222"/>
      <c r="U21" s="232">
        <f t="shared" si="0"/>
        <v>26336.18073926806</v>
      </c>
      <c r="V21" s="222"/>
      <c r="W21" s="232">
        <f t="shared" si="0"/>
        <v>27257.947065142442</v>
      </c>
      <c r="X21" s="222"/>
      <c r="Y21" s="232">
        <f t="shared" si="0"/>
        <v>28211.975212422425</v>
      </c>
      <c r="Z21" s="222"/>
      <c r="AA21" s="232">
        <f t="shared" si="0"/>
        <v>29199.394344857206</v>
      </c>
      <c r="AB21" s="222"/>
      <c r="AC21" s="232">
        <f t="shared" si="0"/>
        <v>30221.373146927206</v>
      </c>
      <c r="AD21" s="222"/>
      <c r="AE21" s="232">
        <f t="shared" si="0"/>
        <v>31279.121207069657</v>
      </c>
      <c r="AF21" s="222"/>
      <c r="AG21" s="232">
        <f t="shared" si="0"/>
        <v>32373.890449317092</v>
      </c>
    </row>
    <row r="22" spans="1:33" s="223" customFormat="1" ht="15">
      <c r="A22" s="223" t="s">
        <v>843</v>
      </c>
      <c r="C22" s="233"/>
      <c r="E22" s="223">
        <f>SUM(E15:E21)</f>
        <v>711000</v>
      </c>
      <c r="G22" s="223">
        <f>SUM(G15:G21)</f>
        <v>735885</v>
      </c>
      <c r="I22" s="223">
        <f>SUM(I15:I21)</f>
        <v>761640.97499999986</v>
      </c>
      <c r="K22" s="223">
        <f>SUM(K15:K21)</f>
        <v>788298.40912499989</v>
      </c>
      <c r="M22" s="223">
        <f>SUM(M15:M21)</f>
        <v>815888.85344437475</v>
      </c>
      <c r="O22" s="223">
        <f>SUM(O15:O21)</f>
        <v>844444.96331492777</v>
      </c>
      <c r="Q22" s="223">
        <f>SUM(Q15:Q21)</f>
        <v>874000.53703095031</v>
      </c>
      <c r="S22" s="223">
        <f>SUM(S15:S21)</f>
        <v>904590.55582703347</v>
      </c>
      <c r="U22" s="223">
        <f>SUM(U15:U21)</f>
        <v>936251.22528097953</v>
      </c>
      <c r="W22" s="223">
        <f>SUM(W15:W21)</f>
        <v>969020.01816581364</v>
      </c>
      <c r="Y22" s="223">
        <f>SUM(Y15:Y21)</f>
        <v>1002935.7188016169</v>
      </c>
      <c r="AA22" s="223">
        <f>SUM(AA15:AA21)</f>
        <v>1038038.4689596735</v>
      </c>
      <c r="AC22" s="223">
        <f>SUM(AC15:AC21)</f>
        <v>1074369.8153732622</v>
      </c>
      <c r="AE22" s="223">
        <f>SUM(AE15:AE21)</f>
        <v>1111972.7589113261</v>
      </c>
      <c r="AG22" s="223">
        <f>SUM(AG15:AG21)</f>
        <v>1150891.8054732226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107153</v>
      </c>
      <c r="F27" s="222"/>
      <c r="G27" s="222">
        <f>E27*$C$27</f>
        <v>110903.355</v>
      </c>
      <c r="H27" s="222"/>
      <c r="I27" s="222">
        <f>G27*$C$27</f>
        <v>114784.97242499999</v>
      </c>
      <c r="J27" s="222"/>
      <c r="K27" s="222">
        <f>I27*$C$27</f>
        <v>118802.44645987498</v>
      </c>
      <c r="L27" s="222"/>
      <c r="M27" s="222">
        <f>K27*$C$27</f>
        <v>122960.5320859706</v>
      </c>
      <c r="N27" s="222"/>
      <c r="O27" s="222">
        <f>M27*$C$27</f>
        <v>127264.15070897956</v>
      </c>
      <c r="P27" s="222"/>
      <c r="Q27" s="222">
        <f>O27*$C$27</f>
        <v>131718.39598379383</v>
      </c>
      <c r="R27" s="222"/>
      <c r="S27" s="222">
        <f>Q27*$C$27</f>
        <v>136328.53984322661</v>
      </c>
      <c r="T27" s="222"/>
      <c r="U27" s="222">
        <f>S27*$C$27</f>
        <v>141100.03873773952</v>
      </c>
      <c r="V27" s="222"/>
      <c r="W27" s="222">
        <f>U27*$C$27</f>
        <v>146038.54009356038</v>
      </c>
      <c r="X27" s="222"/>
      <c r="Y27" s="222">
        <f>W27*$C$27</f>
        <v>151149.88899683498</v>
      </c>
      <c r="Z27" s="222"/>
      <c r="AA27" s="222">
        <f>Y27*$C$27</f>
        <v>156440.1351117242</v>
      </c>
      <c r="AB27" s="222"/>
      <c r="AC27" s="222">
        <f>AA27*$C$27</f>
        <v>161915.53984063453</v>
      </c>
      <c r="AD27" s="222"/>
      <c r="AE27" s="222">
        <f>AC27*$C$27</f>
        <v>167582.58373505672</v>
      </c>
      <c r="AF27" s="222"/>
      <c r="AG27" s="222">
        <f>AE27*$C$27</f>
        <v>173447.9741657837</v>
      </c>
    </row>
    <row r="28" spans="1:33" s="210" customFormat="1" ht="14.25">
      <c r="A28" s="210" t="s">
        <v>846</v>
      </c>
      <c r="C28" s="237"/>
      <c r="E28" s="222">
        <f>Application!AC889</f>
        <v>28000</v>
      </c>
      <c r="F28" s="222"/>
      <c r="G28" s="222">
        <f>$E$28</f>
        <v>28000</v>
      </c>
      <c r="H28" s="222"/>
      <c r="I28" s="222">
        <f>$E$28</f>
        <v>28000</v>
      </c>
      <c r="J28" s="222"/>
      <c r="K28" s="222">
        <f>$E$28</f>
        <v>28000</v>
      </c>
      <c r="L28" s="222"/>
      <c r="M28" s="222">
        <f>$E$28</f>
        <v>28000</v>
      </c>
      <c r="N28" s="222"/>
      <c r="O28" s="222">
        <f>$E$28</f>
        <v>28000</v>
      </c>
      <c r="P28" s="222"/>
      <c r="Q28" s="222">
        <f>$E$28</f>
        <v>28000</v>
      </c>
      <c r="R28" s="222"/>
      <c r="S28" s="222">
        <f>$E$28</f>
        <v>28000</v>
      </c>
      <c r="T28" s="222"/>
      <c r="U28" s="222">
        <f>$E$28</f>
        <v>28000</v>
      </c>
      <c r="V28" s="222"/>
      <c r="W28" s="222">
        <f>$E$28</f>
        <v>28000</v>
      </c>
      <c r="X28" s="222"/>
      <c r="Y28" s="222">
        <f>$E$28</f>
        <v>28000</v>
      </c>
      <c r="Z28" s="222"/>
      <c r="AA28" s="222">
        <f>$E$28</f>
        <v>28000</v>
      </c>
      <c r="AB28" s="222"/>
      <c r="AC28" s="222">
        <f>$E$28</f>
        <v>28000</v>
      </c>
      <c r="AD28" s="222"/>
      <c r="AE28" s="222">
        <f>$E$28</f>
        <v>28000</v>
      </c>
      <c r="AF28" s="222"/>
      <c r="AG28" s="222">
        <f>$E$28</f>
        <v>28000</v>
      </c>
    </row>
    <row r="29" spans="1:33" s="210" customFormat="1" ht="14.25">
      <c r="A29" s="210" t="s">
        <v>1680</v>
      </c>
      <c r="C29" s="237"/>
      <c r="E29" s="222">
        <f>Application!AC890</f>
        <v>14000</v>
      </c>
      <c r="F29" s="222"/>
      <c r="G29" s="222">
        <f>$E$29</f>
        <v>14000</v>
      </c>
      <c r="H29" s="222"/>
      <c r="I29" s="222">
        <f>$E$29</f>
        <v>14000</v>
      </c>
      <c r="J29" s="222"/>
      <c r="K29" s="222">
        <f>$E$29</f>
        <v>14000</v>
      </c>
      <c r="L29" s="222"/>
      <c r="M29" s="222">
        <f>$E$29</f>
        <v>14000</v>
      </c>
      <c r="N29" s="222"/>
      <c r="O29" s="222">
        <f>$E$29</f>
        <v>14000</v>
      </c>
      <c r="P29" s="222"/>
      <c r="Q29" s="222">
        <f>$E$29</f>
        <v>14000</v>
      </c>
      <c r="R29" s="222"/>
      <c r="S29" s="222">
        <f>$E$29</f>
        <v>14000</v>
      </c>
      <c r="T29" s="222"/>
      <c r="U29" s="222">
        <f>$E$29</f>
        <v>14000</v>
      </c>
      <c r="V29" s="222"/>
      <c r="W29" s="222">
        <f>$E$29</f>
        <v>14000</v>
      </c>
      <c r="X29" s="222"/>
      <c r="Y29" s="222">
        <f>$E$29</f>
        <v>14000</v>
      </c>
      <c r="Z29" s="222"/>
      <c r="AA29" s="222">
        <f>$E$29</f>
        <v>14000</v>
      </c>
      <c r="AB29" s="222"/>
      <c r="AC29" s="222">
        <f>$E$29</f>
        <v>14000</v>
      </c>
      <c r="AD29" s="222"/>
      <c r="AE29" s="222">
        <f>$E$29</f>
        <v>14000</v>
      </c>
      <c r="AF29" s="222"/>
      <c r="AG29" s="222">
        <f>$E$29</f>
        <v>14000</v>
      </c>
    </row>
    <row r="30" spans="1:33" s="210" customFormat="1" ht="14.25">
      <c r="A30" s="210" t="s">
        <v>844</v>
      </c>
      <c r="C30" s="237">
        <v>1.02</v>
      </c>
      <c r="E30" s="222">
        <f>Application!AC891</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865153</v>
      </c>
      <c r="G35" s="223">
        <f>SUM(G22:G33)</f>
        <v>893888.35499999998</v>
      </c>
      <c r="I35" s="223">
        <f>SUM(I22:I33)</f>
        <v>923627.9474249999</v>
      </c>
      <c r="K35" s="223">
        <f>SUM(K22:K33)</f>
        <v>954406.8955848749</v>
      </c>
      <c r="M35" s="223">
        <f>SUM(M22:M33)</f>
        <v>986261.54633034533</v>
      </c>
      <c r="O35" s="223">
        <f>SUM(O22:O33)</f>
        <v>1019229.5180399073</v>
      </c>
      <c r="Q35" s="223">
        <f>SUM(Q22:Q33)</f>
        <v>1053349.7451110643</v>
      </c>
      <c r="S35" s="223">
        <f>SUM(S22:S33)</f>
        <v>1088662.5240085064</v>
      </c>
      <c r="U35" s="223">
        <f>SUM(U22:U33)</f>
        <v>1125209.5609237305</v>
      </c>
      <c r="W35" s="223">
        <f>SUM(W22:W33)</f>
        <v>1163034.0211024855</v>
      </c>
      <c r="Y35" s="223">
        <f>SUM(Y22:Y33)</f>
        <v>1202180.5798984258</v>
      </c>
      <c r="AA35" s="223">
        <f>SUM(AA22:AA33)</f>
        <v>1242695.475613371</v>
      </c>
      <c r="AC35" s="223">
        <f>SUM(AC22:AC33)</f>
        <v>1284626.5641867092</v>
      </c>
      <c r="AE35" s="223">
        <f>SUM(AE22:AE33)</f>
        <v>1328023.3757986517</v>
      </c>
      <c r="AG35" s="223">
        <f>SUM(AG22:AG33)</f>
        <v>1372937.1734543208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234874.2950742438</v>
      </c>
      <c r="G37" s="223">
        <f>G11-G35</f>
        <v>233639.6224510998</v>
      </c>
      <c r="I37" s="223">
        <f>I11-I35</f>
        <v>232088.22946237749</v>
      </c>
      <c r="K37" s="223">
        <f>K11-K35</f>
        <v>230202.18572468671</v>
      </c>
      <c r="M37" s="223">
        <f>M11-M35</f>
        <v>227962.76201195526</v>
      </c>
      <c r="O37" s="223">
        <f>O11-O35</f>
        <v>225350.39801095077</v>
      </c>
      <c r="Q37" s="223">
        <f>Q11-Q35</f>
        <v>222344.66884106491</v>
      </c>
      <c r="S37" s="223">
        <f>S11-S35</f>
        <v>218924.25029242621</v>
      </c>
      <c r="U37" s="223">
        <f>U11-U35</f>
        <v>215066.88273472525</v>
      </c>
      <c r="W37" s="223">
        <f>W11-W35</f>
        <v>210749.33364743134</v>
      </c>
      <c r="Y37" s="223">
        <f>Y11-Y35</f>
        <v>205947.35872023879</v>
      </c>
      <c r="AA37" s="223">
        <f>AA11-AA35</f>
        <v>200635.66147076036</v>
      </c>
      <c r="AC37" s="223">
        <f>AC11-AC35</f>
        <v>194787.85132452543</v>
      </c>
      <c r="AE37" s="223">
        <f>AE11-AE35</f>
        <v>188376.40010036365</v>
      </c>
      <c r="AG37" s="223">
        <f>AG11-AG35</f>
        <v>181372.59684216976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US Bank - Perm Loan</v>
      </c>
      <c r="B40" s="226"/>
      <c r="C40" s="220"/>
      <c r="E40" s="222">
        <f>Application!AF627</f>
        <v>165640.89000591289</v>
      </c>
      <c r="F40" s="222"/>
      <c r="G40" s="222">
        <f>$E$40</f>
        <v>165640.89000591289</v>
      </c>
      <c r="H40" s="222"/>
      <c r="I40" s="222">
        <f>$E$40</f>
        <v>165640.89000591289</v>
      </c>
      <c r="J40" s="222"/>
      <c r="K40" s="222">
        <f>$E$40</f>
        <v>165640.89000591289</v>
      </c>
      <c r="L40" s="222"/>
      <c r="M40" s="222">
        <f>$E$40</f>
        <v>165640.89000591289</v>
      </c>
      <c r="N40" s="222"/>
      <c r="O40" s="222">
        <f>$E$40</f>
        <v>165640.89000591289</v>
      </c>
      <c r="P40" s="222"/>
      <c r="Q40" s="222">
        <f>$E$40</f>
        <v>165640.89000591289</v>
      </c>
      <c r="R40" s="222"/>
      <c r="S40" s="222">
        <f>$E$40</f>
        <v>165640.89000591289</v>
      </c>
      <c r="T40" s="222"/>
      <c r="U40" s="222">
        <f>$E$40</f>
        <v>165640.89000591289</v>
      </c>
      <c r="V40" s="222"/>
      <c r="W40" s="222">
        <f>$E$40</f>
        <v>165640.89000591289</v>
      </c>
      <c r="X40" s="222"/>
      <c r="Y40" s="222">
        <f>$E$40</f>
        <v>165640.89000591289</v>
      </c>
      <c r="Z40" s="222"/>
      <c r="AA40" s="222">
        <f>$E$40</f>
        <v>165640.89000591289</v>
      </c>
      <c r="AB40" s="222"/>
      <c r="AC40" s="222">
        <f>$E$40</f>
        <v>165640.89000591289</v>
      </c>
      <c r="AD40" s="222"/>
      <c r="AE40" s="222">
        <f>$E$40</f>
        <v>165640.89000591289</v>
      </c>
      <c r="AF40" s="222"/>
      <c r="AG40" s="222">
        <f>$E$40</f>
        <v>165640.89000591289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165640.89000591289</v>
      </c>
      <c r="G43" s="223">
        <f>SUM(G40:G42)</f>
        <v>165640.89000591289</v>
      </c>
      <c r="I43" s="223">
        <f>SUM(I40:I42)</f>
        <v>165640.89000591289</v>
      </c>
      <c r="K43" s="223">
        <f>SUM(K40:K42)</f>
        <v>165640.89000591289</v>
      </c>
      <c r="M43" s="223">
        <f>SUM(M40:M42)</f>
        <v>165640.89000591289</v>
      </c>
      <c r="O43" s="223">
        <f>SUM(O40:O42)</f>
        <v>165640.89000591289</v>
      </c>
      <c r="Q43" s="223">
        <f>SUM(Q40:Q42)</f>
        <v>165640.89000591289</v>
      </c>
      <c r="S43" s="223">
        <f>SUM(S40:S42)</f>
        <v>165640.89000591289</v>
      </c>
      <c r="U43" s="223">
        <f>SUM(U40:U42)</f>
        <v>165640.89000591289</v>
      </c>
      <c r="W43" s="223">
        <f>SUM(W40:W42)</f>
        <v>165640.89000591289</v>
      </c>
      <c r="Y43" s="223">
        <f>SUM(Y40:Y42)</f>
        <v>165640.89000591289</v>
      </c>
      <c r="AA43" s="223">
        <f>SUM(AA40:AA42)</f>
        <v>165640.89000591289</v>
      </c>
      <c r="AC43" s="223">
        <f>SUM(AC40:AC42)</f>
        <v>165640.89000591289</v>
      </c>
      <c r="AE43" s="223">
        <f>SUM(AE40:AE42)</f>
        <v>165640.89000591289</v>
      </c>
      <c r="AG43" s="223">
        <f>SUM(AG40:AG42)</f>
        <v>165640.89000591289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69233.405068330903</v>
      </c>
      <c r="G45" s="223">
        <f>G37-G43</f>
        <v>67998.732445186906</v>
      </c>
      <c r="I45" s="223">
        <f>I37-I43</f>
        <v>66447.339456464601</v>
      </c>
      <c r="K45" s="223">
        <f>K37-K43</f>
        <v>64561.295718773821</v>
      </c>
      <c r="M45" s="223">
        <f>M37-M43</f>
        <v>62321.872006042366</v>
      </c>
      <c r="O45" s="223">
        <f>O37-O43</f>
        <v>59709.508005037875</v>
      </c>
      <c r="Q45" s="223">
        <f>Q37-Q43</f>
        <v>56703.778835152014</v>
      </c>
      <c r="S45" s="223">
        <f>S37-S43</f>
        <v>53283.360286513314</v>
      </c>
      <c r="U45" s="223">
        <f>U37-U43</f>
        <v>49425.992728812358</v>
      </c>
      <c r="W45" s="223">
        <f>W37-W43</f>
        <v>45108.443641518446</v>
      </c>
      <c r="Y45" s="223">
        <f>Y37-Y43</f>
        <v>40306.468714325893</v>
      </c>
      <c r="AA45" s="223">
        <f>AA37-AA43</f>
        <v>34994.771464847465</v>
      </c>
      <c r="AC45" s="223">
        <f>AC37-AC43</f>
        <v>29146.961318612535</v>
      </c>
      <c r="AE45" s="223">
        <f>AE37-AE43</f>
        <v>22735.510094450758</v>
      </c>
      <c r="AG45" s="223">
        <f>AG37-AG43</f>
        <v>15731.706836256868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5.9529193982138601E-2</v>
      </c>
      <c r="G47" s="227">
        <f>G45/(G4+G6+G8)</f>
        <v>5.7041542657875824E-2</v>
      </c>
      <c r="I47" s="227">
        <f>I45/(I4+I6+I8)</f>
        <v>5.4380622694244145E-2</v>
      </c>
      <c r="K47" s="227">
        <f>K45/(K4+K6+K8)</f>
        <v>5.1548371795976225E-2</v>
      </c>
      <c r="M47" s="227">
        <f>M45/(M4+M6+M8)</f>
        <v>4.8546658110466143E-2</v>
      </c>
      <c r="O47" s="227">
        <f>O45/(O4+O6+O8)</f>
        <v>4.5377281706620989E-2</v>
      </c>
      <c r="Q47" s="227">
        <f>Q45/(Q4+Q6+Q8)</f>
        <v>4.2041976015522738E-2</v>
      </c>
      <c r="S47" s="227">
        <f>S45/(S4+S6+S8)</f>
        <v>3.8542409233809465E-2</v>
      </c>
      <c r="U47" s="227">
        <f>U45/(U4+U6+U8)</f>
        <v>3.4880185690657366E-2</v>
      </c>
      <c r="W47" s="227">
        <f>W45/(W4+W6+W8)</f>
        <v>3.1056847179244725E-2</v>
      </c>
      <c r="Y47" s="227">
        <f>Y45/(Y4+Y6+Y8)</f>
        <v>2.7073874253526534E-2</v>
      </c>
      <c r="AA47" s="227">
        <f>AA45/(AA4+AA6+AA8)</f>
        <v>2.293268749115708E-2</v>
      </c>
      <c r="AC47" s="227">
        <f>AC45/(AC4+AC6+AC8)</f>
        <v>1.8634648723355757E-2</v>
      </c>
      <c r="AE47" s="227">
        <f>AE45/(AE4+AE6+AE8)</f>
        <v>1.4181062232506569E-2</v>
      </c>
      <c r="AG47" s="227">
        <f>AG45/(AG4+AG6+AG8)</f>
        <v>9.5731759182520922E-3</v>
      </c>
    </row>
    <row r="48" spans="1:33" s="227" customFormat="1" ht="14.25">
      <c r="A48" s="227" t="s">
        <v>852</v>
      </c>
      <c r="C48" s="220"/>
      <c r="E48" s="227">
        <f>E45/E43</f>
        <v>0.41797291155498789</v>
      </c>
      <c r="G48" s="227">
        <f>G45/G43</f>
        <v>0.41051899952215631</v>
      </c>
      <c r="I48" s="227">
        <f>I45/I43</f>
        <v>0.40115299702925183</v>
      </c>
      <c r="K48" s="227">
        <f>K45/K43</f>
        <v>0.38976665554301942</v>
      </c>
      <c r="M48" s="227">
        <f>M45/M43</f>
        <v>0.37624690379179715</v>
      </c>
      <c r="O48" s="227">
        <f>O45/O43</f>
        <v>0.36047565310055035</v>
      </c>
      <c r="Q48" s="227">
        <f>Q45/Q43</f>
        <v>0.34232959526556428</v>
      </c>
      <c r="S48" s="227">
        <f>S45/S43</f>
        <v>0.32167999269148612</v>
      </c>
      <c r="U48" s="227">
        <f>U45/U43</f>
        <v>0.29839246050324891</v>
      </c>
      <c r="W48" s="227">
        <f>W45/W43</f>
        <v>0.27232674033512022</v>
      </c>
      <c r="Y48" s="227">
        <f>Y45/Y43</f>
        <v>0.24333646548800281</v>
      </c>
      <c r="AA48" s="227">
        <f>AA45/AA43</f>
        <v>0.21126891713512438</v>
      </c>
      <c r="AC48" s="227">
        <f>AC45/AC43</f>
        <v>0.17596477124441962</v>
      </c>
      <c r="AE48" s="227">
        <f>AE45/AE43</f>
        <v>0.13725783587397511</v>
      </c>
      <c r="AG48" s="227">
        <f>AG45/AG43</f>
        <v>9.497477848431804E-2</v>
      </c>
    </row>
    <row r="49" spans="1:34" s="228" customFormat="1" ht="14.25">
      <c r="A49" s="228" t="s">
        <v>850</v>
      </c>
      <c r="C49" s="229"/>
      <c r="E49" s="228">
        <f>E37/E43</f>
        <v>1.4179729115549879</v>
      </c>
      <c r="G49" s="228">
        <f>G37/G43</f>
        <v>1.4105189995221563</v>
      </c>
      <c r="I49" s="228">
        <f>I37/I43</f>
        <v>1.4011529970292518</v>
      </c>
      <c r="K49" s="228">
        <f>K37/K43</f>
        <v>1.3897666555430195</v>
      </c>
      <c r="M49" s="228">
        <f>M37/M43</f>
        <v>1.3762469037917973</v>
      </c>
      <c r="O49" s="228">
        <f>O37/O43</f>
        <v>1.3604756531005504</v>
      </c>
      <c r="Q49" s="228">
        <f>Q37/Q43</f>
        <v>1.3423295952655643</v>
      </c>
      <c r="S49" s="228">
        <f>S37/S43</f>
        <v>1.3216799926914862</v>
      </c>
      <c r="U49" s="228">
        <f>U37/U43</f>
        <v>1.2983924605032489</v>
      </c>
      <c r="W49" s="228">
        <f>W37/W43</f>
        <v>1.2723267403351202</v>
      </c>
      <c r="Y49" s="228">
        <f>Y37/Y43</f>
        <v>1.2433364654880028</v>
      </c>
      <c r="AA49" s="228">
        <f>AA37/AA43</f>
        <v>1.2112689171351243</v>
      </c>
      <c r="AC49" s="228">
        <f>AC37/AC43</f>
        <v>1.1759647712444197</v>
      </c>
      <c r="AE49" s="228">
        <f>AE37/AE43</f>
        <v>1.1372578358739751</v>
      </c>
      <c r="AG49" s="228">
        <f>AG37/AG43</f>
        <v>1.094974778484318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1184</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69233.405068330903</v>
      </c>
      <c r="G60" s="962">
        <f>G45-G58</f>
        <v>67998.732445186906</v>
      </c>
      <c r="I60" s="962">
        <f>I45-I58</f>
        <v>66447.339456464601</v>
      </c>
      <c r="K60" s="962">
        <f>K45-K58</f>
        <v>64561.295718773821</v>
      </c>
      <c r="M60" s="962">
        <f>M45-M58</f>
        <v>62321.872006042366</v>
      </c>
      <c r="O60" s="962">
        <f>O45-O58</f>
        <v>59709.508005037875</v>
      </c>
      <c r="Q60" s="962">
        <f>Q45-Q58</f>
        <v>56703.778835152014</v>
      </c>
      <c r="S60" s="962">
        <f>S45-S58</f>
        <v>53283.360286513314</v>
      </c>
      <c r="U60" s="962">
        <f>U45-U58</f>
        <v>49425.992728812358</v>
      </c>
      <c r="W60" s="962">
        <f>W45-W58</f>
        <v>45108.443641518446</v>
      </c>
      <c r="Y60" s="962">
        <f>Y45-Y58</f>
        <v>40306.468714325893</v>
      </c>
      <c r="AA60" s="962">
        <f>AA45-AA58</f>
        <v>34994.771464847465</v>
      </c>
      <c r="AC60" s="962">
        <f>AC45-AC58</f>
        <v>29146.961318612535</v>
      </c>
      <c r="AE60" s="962">
        <f>AE45-AE58</f>
        <v>22735.510094450758</v>
      </c>
      <c r="AG60" s="962">
        <f>AG45-AG58</f>
        <v>15731.706836256868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34616.702534165452</v>
      </c>
      <c r="G62" s="962">
        <f>G60*$C$62</f>
        <v>33999.366222593453</v>
      </c>
      <c r="I62" s="962">
        <f>I60*$C$62</f>
        <v>33223.6697282323</v>
      </c>
      <c r="K62" s="962">
        <f>K60*$C$62</f>
        <v>32280.647859386911</v>
      </c>
      <c r="M62" s="962">
        <f>M60*$C$62</f>
        <v>31160.936003021183</v>
      </c>
      <c r="O62" s="962">
        <f>O60*$C$62</f>
        <v>29854.754002518937</v>
      </c>
      <c r="Q62" s="962">
        <f>Q60*$C$62</f>
        <v>28351.889417576007</v>
      </c>
      <c r="S62" s="962">
        <f>S60*$C$62</f>
        <v>26641.680143256657</v>
      </c>
      <c r="U62" s="962">
        <f>U60*$C$62</f>
        <v>24712.996364406179</v>
      </c>
      <c r="W62" s="962">
        <f>W60*$C$62</f>
        <v>22554.221820759223</v>
      </c>
      <c r="Y62" s="962">
        <f>Y60*$C$62</f>
        <v>20153.234357162946</v>
      </c>
      <c r="AA62" s="962">
        <f>AA60*$C$62</f>
        <v>17497.385732423732</v>
      </c>
      <c r="AC62" s="962">
        <f>AC60*$C$62</f>
        <v>14573.480659306268</v>
      </c>
      <c r="AE62" s="962">
        <f>AE60*$C$62</f>
        <v>11367.755047225379</v>
      </c>
      <c r="AG62" s="962">
        <f>AG60*$C$62</f>
        <v>7865.853418128434</v>
      </c>
    </row>
    <row r="63" spans="1:34" s="962" customFormat="1">
      <c r="A63" s="2693" t="s">
        <v>1184</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17308.351267082726</v>
      </c>
      <c r="G66" s="960">
        <f>G60*$C$65</f>
        <v>16999.683111296727</v>
      </c>
      <c r="I66" s="960">
        <f>I60*$C$65</f>
        <v>16611.83486411615</v>
      </c>
      <c r="K66" s="960">
        <f>K60*$C$65</f>
        <v>16140.323929693455</v>
      </c>
      <c r="M66" s="960">
        <f>M60*$C$65</f>
        <v>15580.468001510591</v>
      </c>
      <c r="O66" s="960">
        <f>O60*$C$65</f>
        <v>14927.377001259469</v>
      </c>
      <c r="Q66" s="960">
        <f>Q60*$C$65</f>
        <v>14175.944708788003</v>
      </c>
      <c r="S66" s="960">
        <f>S60*$C$65</f>
        <v>13320.840071628329</v>
      </c>
      <c r="U66" s="960">
        <f>U60*$C$65</f>
        <v>12356.49818220309</v>
      </c>
      <c r="W66" s="960">
        <f>W60*$C$65</f>
        <v>11277.110910379612</v>
      </c>
      <c r="Y66" s="960">
        <f>Y60*$C$65</f>
        <v>10076.617178581473</v>
      </c>
      <c r="AA66" s="960">
        <f>AA60*$C$65</f>
        <v>8748.6928662118662</v>
      </c>
      <c r="AC66" s="960">
        <f>AC60*$C$65</f>
        <v>7286.7403296531338</v>
      </c>
      <c r="AE66" s="960">
        <f>AE60*$C$65</f>
        <v>5683.8775236126894</v>
      </c>
      <c r="AG66" s="960">
        <f>AG60*$C$65</f>
        <v>3932.926709064217</v>
      </c>
    </row>
    <row r="67" spans="1:34" s="960" customFormat="1">
      <c r="A67" s="965"/>
      <c r="B67" s="965"/>
      <c r="C67" s="970"/>
      <c r="E67" s="964">
        <f>$E60*$C$65</f>
        <v>17308.351267082726</v>
      </c>
      <c r="G67" s="960">
        <f>G60*$C$65</f>
        <v>16999.683111296727</v>
      </c>
      <c r="I67" s="960">
        <f>I60*$C$65</f>
        <v>16611.83486411615</v>
      </c>
      <c r="K67" s="960">
        <f>K60*$C$65</f>
        <v>16140.323929693455</v>
      </c>
      <c r="M67" s="960">
        <f>M60*$C$65</f>
        <v>15580.468001510591</v>
      </c>
      <c r="O67" s="960">
        <f>O60*$C$65</f>
        <v>14927.377001259469</v>
      </c>
      <c r="Q67" s="960">
        <f>Q60*$C$65</f>
        <v>14175.944708788003</v>
      </c>
      <c r="S67" s="960">
        <f>S60*$C$65</f>
        <v>13320.840071628329</v>
      </c>
      <c r="U67" s="960">
        <f>U60*$C$65</f>
        <v>12356.49818220309</v>
      </c>
      <c r="W67" s="960">
        <f>W60*$C$65</f>
        <v>11277.110910379612</v>
      </c>
      <c r="Y67" s="960">
        <f>Y60*$C$65</f>
        <v>10076.617178581473</v>
      </c>
      <c r="AA67" s="960">
        <f>AA60*$C$65</f>
        <v>8748.6928662118662</v>
      </c>
      <c r="AC67" s="960">
        <f>AC60*$C$65</f>
        <v>7286.7403296531338</v>
      </c>
      <c r="AE67" s="960">
        <f>AE60*$C$65</f>
        <v>5683.8775236126894</v>
      </c>
      <c r="AG67" s="960">
        <f>AG60*$C$65</f>
        <v>3932.926709064217</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34616.702534165452</v>
      </c>
      <c r="G70" s="960">
        <f>SUM(G66:G69)</f>
        <v>33999.366222593453</v>
      </c>
      <c r="I70" s="960">
        <f>SUM(I66:I69)</f>
        <v>33223.6697282323</v>
      </c>
      <c r="K70" s="960">
        <f>SUM(K66:K69)</f>
        <v>32280.647859386911</v>
      </c>
      <c r="M70" s="960">
        <f>SUM(M66:M69)</f>
        <v>31160.936003021183</v>
      </c>
      <c r="O70" s="960">
        <f>SUM(O66:O69)</f>
        <v>29854.754002518937</v>
      </c>
      <c r="Q70" s="960">
        <f>SUM(Q66:Q69)</f>
        <v>28351.889417576007</v>
      </c>
      <c r="S70" s="960">
        <f>SUM(S66:S69)</f>
        <v>26641.680143256657</v>
      </c>
      <c r="U70" s="960">
        <f>SUM(U66:U69)</f>
        <v>24712.996364406179</v>
      </c>
      <c r="W70" s="960">
        <f>SUM(W66:W69)</f>
        <v>22554.221820759223</v>
      </c>
      <c r="Y70" s="960">
        <f>SUM(Y66:Y69)</f>
        <v>20153.234357162946</v>
      </c>
      <c r="AA70" s="960">
        <f>SUM(AA66:AA69)</f>
        <v>17497.385732423732</v>
      </c>
      <c r="AC70" s="960">
        <f>SUM(AC66:AC69)</f>
        <v>14573.480659306268</v>
      </c>
      <c r="AE70" s="960">
        <f>SUM(AE66:AE69)</f>
        <v>11367.755047225379</v>
      </c>
      <c r="AG70" s="960">
        <f>SUM(AG66:AG69)</f>
        <v>7865.853418128434</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3550000</v>
      </c>
      <c r="C5" s="266">
        <f>'Sources and Uses Budget'!$C4</f>
        <v>3550000</v>
      </c>
      <c r="D5" s="270">
        <f>C5-B5</f>
        <v>0</v>
      </c>
      <c r="E5" s="268"/>
      <c r="F5" s="267"/>
    </row>
    <row r="6" spans="1:6" s="352" customFormat="1">
      <c r="A6" s="364" t="s">
        <v>28</v>
      </c>
      <c r="B6" s="266">
        <f>'Sources and Uses Budget'!$C5</f>
        <v>183557</v>
      </c>
      <c r="C6" s="266">
        <f>'Sources and Uses Budget'!$C5</f>
        <v>183557</v>
      </c>
      <c r="D6" s="270">
        <f t="shared" ref="D6:D77" si="0">C6-B6</f>
        <v>0</v>
      </c>
      <c r="E6" s="268"/>
      <c r="F6" s="267"/>
    </row>
    <row r="7" spans="1:6" s="352" customFormat="1">
      <c r="A7" s="364" t="s">
        <v>29</v>
      </c>
      <c r="B7" s="266">
        <f>'Sources and Uses Budget'!$C6</f>
        <v>30000</v>
      </c>
      <c r="C7" s="266">
        <f>'Sources and Uses Budget'!$C6</f>
        <v>30000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3763557</v>
      </c>
      <c r="C9" s="270">
        <f>SUM(C5:C8)</f>
        <v>3763557</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265438</v>
      </c>
      <c r="C11" s="266">
        <f>'Sources and Uses Budget'!$C10</f>
        <v>265438</v>
      </c>
      <c r="D11" s="270">
        <f t="shared" si="0"/>
        <v>0</v>
      </c>
      <c r="E11" s="268"/>
      <c r="F11" s="267"/>
    </row>
    <row r="12" spans="1:6" s="352" customFormat="1">
      <c r="A12" s="365" t="s">
        <v>596</v>
      </c>
      <c r="B12" s="270">
        <f>SUM(B10:B11)</f>
        <v>265438</v>
      </c>
      <c r="C12" s="270">
        <f>SUM(C10:C11)</f>
        <v>265438</v>
      </c>
      <c r="D12" s="270">
        <f t="shared" si="0"/>
        <v>0</v>
      </c>
      <c r="E12" s="268"/>
      <c r="F12" s="267"/>
    </row>
    <row r="13" spans="1:6" s="352" customFormat="1">
      <c r="A13" s="365" t="s">
        <v>84</v>
      </c>
      <c r="B13" s="270">
        <f>SUM(B9+B12)</f>
        <v>4028995</v>
      </c>
      <c r="C13" s="270">
        <f>SUM(C9+C12)</f>
        <v>4028995</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2608240</v>
      </c>
      <c r="C30" s="266">
        <f>'Sources and Uses Budget'!$C29</f>
        <v>2608240</v>
      </c>
      <c r="D30" s="270">
        <f t="shared" si="0"/>
        <v>0</v>
      </c>
      <c r="E30" s="268"/>
      <c r="F30" s="267"/>
    </row>
    <row r="31" spans="1:6" s="352" customFormat="1">
      <c r="A31" s="145" t="s">
        <v>599</v>
      </c>
      <c r="B31" s="266">
        <f>'Sources and Uses Budget'!$C30</f>
        <v>31536146</v>
      </c>
      <c r="C31" s="266">
        <f>'Sources and Uses Budget'!$C30</f>
        <v>31536146</v>
      </c>
      <c r="D31" s="270">
        <f t="shared" si="0"/>
        <v>0</v>
      </c>
      <c r="E31" s="268"/>
      <c r="F31" s="267"/>
    </row>
    <row r="32" spans="1:6" s="352" customFormat="1">
      <c r="A32" s="145" t="s">
        <v>600</v>
      </c>
      <c r="B32" s="266">
        <f>'Sources and Uses Budget'!$C31</f>
        <v>2761848</v>
      </c>
      <c r="C32" s="266">
        <f>'Sources and Uses Budget'!$C31</f>
        <v>2761848</v>
      </c>
      <c r="D32" s="270">
        <f t="shared" si="0"/>
        <v>0</v>
      </c>
      <c r="E32" s="268"/>
      <c r="F32" s="267"/>
    </row>
    <row r="33" spans="1:6" s="352" customFormat="1">
      <c r="A33" s="145" t="s">
        <v>137</v>
      </c>
      <c r="B33" s="266">
        <f>'Sources and Uses Budget'!$C32</f>
        <v>1087075</v>
      </c>
      <c r="C33" s="266">
        <f>'Sources and Uses Budget'!$C32</f>
        <v>1087075</v>
      </c>
      <c r="D33" s="270">
        <f t="shared" si="0"/>
        <v>0</v>
      </c>
      <c r="E33" s="268"/>
      <c r="F33" s="267"/>
    </row>
    <row r="34" spans="1:6" s="352" customFormat="1">
      <c r="A34" s="145" t="s">
        <v>138</v>
      </c>
      <c r="B34" s="266">
        <f>'Sources and Uses Budget'!$C33</f>
        <v>1087075</v>
      </c>
      <c r="C34" s="266">
        <f>'Sources and Uses Budget'!$C33</f>
        <v>1087075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376403</v>
      </c>
      <c r="C36" s="266">
        <f>'Sources and Uses Budget'!$C35</f>
        <v>376403</v>
      </c>
      <c r="D36" s="270">
        <f t="shared" si="0"/>
        <v>0</v>
      </c>
      <c r="E36" s="268"/>
      <c r="F36" s="267"/>
    </row>
    <row r="37" spans="1:6" s="352" customFormat="1">
      <c r="A37" s="283" t="s">
        <v>1640</v>
      </c>
      <c r="B37" s="266">
        <f>'Sources and Uses Budget'!$C36</f>
        <v>262000</v>
      </c>
      <c r="C37" s="266">
        <f>'Sources and Uses Budget'!$C36</f>
        <v>262000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39718787</v>
      </c>
      <c r="C39" s="270">
        <f>SUM(C30:C38)</f>
        <v>39718787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1735700</v>
      </c>
      <c r="C41" s="266">
        <f>'Sources and Uses Budget'!$C40</f>
        <v>1735700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1735700</v>
      </c>
      <c r="C43" s="270">
        <f>SUM(C41:C42)</f>
        <v>1735700</v>
      </c>
      <c r="D43" s="270">
        <f t="shared" si="0"/>
        <v>0</v>
      </c>
      <c r="E43" s="268"/>
      <c r="F43" s="267"/>
    </row>
    <row r="44" spans="1:6" s="352" customFormat="1">
      <c r="A44" s="271" t="s">
        <v>148</v>
      </c>
      <c r="B44" s="266">
        <f>'Sources and Uses Budget'!$C43</f>
        <v>251450</v>
      </c>
      <c r="C44" s="266">
        <f>'Sources and Uses Budget'!$C43</f>
        <v>251450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2596786</v>
      </c>
      <c r="C46" s="266">
        <f>'Sources and Uses Budget'!$C45</f>
        <v>2596786</v>
      </c>
      <c r="D46" s="270">
        <f t="shared" si="0"/>
        <v>0</v>
      </c>
      <c r="E46" s="268"/>
      <c r="F46" s="267"/>
    </row>
    <row r="47" spans="1:6" s="352" customFormat="1">
      <c r="A47" s="145" t="s">
        <v>151</v>
      </c>
      <c r="B47" s="266">
        <f>'Sources and Uses Budget'!$C46</f>
        <v>334434</v>
      </c>
      <c r="C47" s="266">
        <f>'Sources and Uses Budget'!$C46</f>
        <v>334434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185360</v>
      </c>
      <c r="C50" s="266">
        <f>'Sources and Uses Budget'!$C49</f>
        <v>185360</v>
      </c>
      <c r="D50" s="270">
        <f t="shared" si="0"/>
        <v>0</v>
      </c>
      <c r="E50" s="268"/>
      <c r="F50" s="267"/>
    </row>
    <row r="51" spans="1:6" s="352" customFormat="1">
      <c r="A51" s="145" t="s">
        <v>156</v>
      </c>
      <c r="B51" s="266">
        <f>'Sources and Uses Budget'!$C50</f>
        <v>105000</v>
      </c>
      <c r="C51" s="266">
        <f>'Sources and Uses Budget'!$C50</f>
        <v>105000</v>
      </c>
      <c r="D51" s="270">
        <f t="shared" si="0"/>
        <v>0</v>
      </c>
      <c r="E51" s="268"/>
      <c r="F51" s="267"/>
    </row>
    <row r="52" spans="1:6" s="352" customFormat="1">
      <c r="A52" s="283" t="s">
        <v>154</v>
      </c>
      <c r="B52" s="266">
        <f>'Sources and Uses Budget'!$C51</f>
        <v>88689</v>
      </c>
      <c r="C52" s="266">
        <f>'Sources and Uses Budget'!$C51</f>
        <v>88689</v>
      </c>
      <c r="D52" s="270">
        <f t="shared" si="0"/>
        <v>0</v>
      </c>
      <c r="E52" s="268"/>
      <c r="F52" s="267"/>
    </row>
    <row r="53" spans="1:6" s="352" customFormat="1">
      <c r="A53" s="145" t="s">
        <v>155</v>
      </c>
      <c r="B53" s="266">
        <f>'Sources and Uses Budget'!$C52</f>
        <v>938903</v>
      </c>
      <c r="C53" s="266">
        <f>'Sources and Uses Budget'!$C52</f>
        <v>938903</v>
      </c>
      <c r="D53" s="270">
        <f t="shared" si="0"/>
        <v>0</v>
      </c>
      <c r="E53" s="268"/>
      <c r="F53" s="267"/>
    </row>
    <row r="54" spans="1:6" s="352" customFormat="1">
      <c r="A54" s="155" t="str">
        <f>'Sources and Uses Budget'!A53</f>
        <v>Other: Lender Costs</v>
      </c>
      <c r="B54" s="266">
        <f>'Sources and Uses Budget'!$C53</f>
        <v>80000</v>
      </c>
      <c r="C54" s="266">
        <f>'Sources and Uses Budget'!$C53</f>
        <v>80000</v>
      </c>
      <c r="D54" s="270">
        <f t="shared" si="0"/>
        <v>0</v>
      </c>
      <c r="E54" s="268"/>
      <c r="F54" s="267"/>
    </row>
    <row r="55" spans="1:6" s="353" customFormat="1">
      <c r="A55" s="271" t="s">
        <v>157</v>
      </c>
      <c r="B55" s="273">
        <f>SUM(B46:B54)</f>
        <v>4329172</v>
      </c>
      <c r="C55" s="273">
        <f>SUM(C46:C54)</f>
        <v>4329172</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16150</v>
      </c>
      <c r="C57" s="266">
        <f>'Sources and Uses Budget'!$C56</f>
        <v>16150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Legal and Lender Costs</v>
      </c>
      <c r="B62" s="266">
        <f>'Sources and Uses Budget'!$C61</f>
        <v>105000</v>
      </c>
      <c r="C62" s="266">
        <f>'Sources and Uses Budget'!$C61</f>
        <v>105000</v>
      </c>
      <c r="D62" s="270">
        <f t="shared" si="0"/>
        <v>0</v>
      </c>
      <c r="E62" s="268"/>
      <c r="F62" s="267"/>
    </row>
    <row r="63" spans="1:6" s="352" customFormat="1" ht="13.7" customHeight="1">
      <c r="A63" s="271" t="s">
        <v>300</v>
      </c>
      <c r="B63" s="270">
        <f>SUM(B57:B62)</f>
        <v>136150</v>
      </c>
      <c r="C63" s="270">
        <f>SUM(C57:C62)</f>
        <v>136150</v>
      </c>
      <c r="D63" s="270">
        <f t="shared" si="0"/>
        <v>0</v>
      </c>
      <c r="E63" s="268"/>
      <c r="F63" s="267"/>
    </row>
    <row r="64" spans="1:6" s="352" customFormat="1">
      <c r="A64" s="274" t="s">
        <v>301</v>
      </c>
      <c r="B64" s="270">
        <f>SUM(B9+B12+B14+B15+B17+B26+B28+B39+B43+B44+B55+B63)</f>
        <v>50200254</v>
      </c>
      <c r="C64" s="270">
        <f>SUM(C9+C12+C14+C15+C17+C26+C28+C39+C43+C44+C55+C63)</f>
        <v>50200254</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85000</v>
      </c>
      <c r="C66" s="266">
        <f>'Sources and Uses Budget'!$C65</f>
        <v>85000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140000</v>
      </c>
      <c r="C70" s="266">
        <f>'Sources and Uses Budget'!$C69</f>
        <v>140000</v>
      </c>
      <c r="D70" s="270">
        <f t="shared" si="0"/>
        <v>0</v>
      </c>
      <c r="E70" s="268"/>
      <c r="F70" s="267"/>
    </row>
    <row r="71" spans="1:6" s="352" customFormat="1">
      <c r="A71" s="149" t="s">
        <v>1645</v>
      </c>
      <c r="B71" s="270">
        <f>SUM(B66:B70)</f>
        <v>225000</v>
      </c>
      <c r="C71" s="270">
        <f>SUM(C66:C70)</f>
        <v>225000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259656</v>
      </c>
      <c r="C76" s="266">
        <f>'Sources and Uses Budget'!$C75</f>
        <v>259656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259656</v>
      </c>
      <c r="C78" s="270">
        <f>SUM(C73:C77)</f>
        <v>259656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1995289</v>
      </c>
      <c r="C80" s="266">
        <f>'Sources and Uses Budget'!$C79</f>
        <v>1995289</v>
      </c>
      <c r="D80" s="270">
        <f t="shared" si="1"/>
        <v>0</v>
      </c>
      <c r="E80" s="268"/>
      <c r="F80" s="267"/>
    </row>
    <row r="81" spans="1:6" s="352" customFormat="1">
      <c r="A81" s="510" t="s">
        <v>58</v>
      </c>
      <c r="B81" s="266">
        <f>'Sources and Uses Budget'!$C80</f>
        <v>859763</v>
      </c>
      <c r="C81" s="266">
        <f>'Sources and Uses Budget'!$C80</f>
        <v>859763</v>
      </c>
      <c r="D81" s="270">
        <f>C81-B81</f>
        <v>0</v>
      </c>
      <c r="E81" s="268"/>
      <c r="F81" s="267"/>
    </row>
    <row r="82" spans="1:6" s="352" customFormat="1">
      <c r="A82" s="271" t="s">
        <v>1209</v>
      </c>
      <c r="B82" s="270">
        <f>SUM(B80:B81)</f>
        <v>2855052</v>
      </c>
      <c r="C82" s="270">
        <f>SUM(C80:C81)</f>
        <v>2855052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79186</v>
      </c>
      <c r="C84" s="266">
        <f>'Sources and Uses Budget'!$C83</f>
        <v>79186</v>
      </c>
      <c r="D84" s="270">
        <f t="shared" si="1"/>
        <v>0</v>
      </c>
      <c r="E84" s="268"/>
      <c r="F84" s="267"/>
    </row>
    <row r="85" spans="1:6" s="352" customFormat="1">
      <c r="A85" s="269" t="s">
        <v>767</v>
      </c>
      <c r="B85" s="266">
        <f>'Sources and Uses Budget'!$C84</f>
        <v>145500</v>
      </c>
      <c r="C85" s="266">
        <f>'Sources and Uses Budget'!$C84</f>
        <v>145500</v>
      </c>
      <c r="D85" s="270">
        <f t="shared" si="1"/>
        <v>0</v>
      </c>
      <c r="E85" s="268"/>
      <c r="F85" s="267"/>
    </row>
    <row r="86" spans="1:6" s="352" customFormat="1">
      <c r="A86" s="269" t="s">
        <v>768</v>
      </c>
      <c r="B86" s="266">
        <f>'Sources and Uses Budget'!$C85</f>
        <v>3012570</v>
      </c>
      <c r="C86" s="266">
        <f>'Sources and Uses Budget'!$C85</f>
        <v>3012570</v>
      </c>
      <c r="D86" s="270">
        <f t="shared" si="1"/>
        <v>0</v>
      </c>
      <c r="E86" s="268"/>
      <c r="F86" s="267"/>
    </row>
    <row r="87" spans="1:6" s="352" customFormat="1">
      <c r="A87" s="269" t="s">
        <v>769</v>
      </c>
      <c r="B87" s="266">
        <f>'Sources and Uses Budget'!$C86</f>
        <v>276500</v>
      </c>
      <c r="C87" s="266">
        <f>'Sources and Uses Budget'!$C86</f>
        <v>276500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158000</v>
      </c>
      <c r="C89" s="266">
        <f>'Sources and Uses Budget'!$C88</f>
        <v>158000</v>
      </c>
      <c r="D89" s="270">
        <f t="shared" si="1"/>
        <v>0</v>
      </c>
      <c r="E89" s="268"/>
      <c r="F89" s="267"/>
    </row>
    <row r="90" spans="1:6" s="352" customFormat="1">
      <c r="A90" s="269" t="s">
        <v>772</v>
      </c>
      <c r="B90" s="266">
        <f>'Sources and Uses Budget'!$C89</f>
        <v>225000</v>
      </c>
      <c r="C90" s="266">
        <f>'Sources and Uses Budget'!$C89</f>
        <v>225000</v>
      </c>
      <c r="D90" s="270">
        <f t="shared" si="1"/>
        <v>0</v>
      </c>
      <c r="E90" s="268"/>
      <c r="F90" s="267"/>
    </row>
    <row r="91" spans="1:6" s="352" customFormat="1">
      <c r="A91" s="269" t="s">
        <v>773</v>
      </c>
      <c r="B91" s="266">
        <f>'Sources and Uses Budget'!$C90</f>
        <v>13000</v>
      </c>
      <c r="C91" s="266">
        <f>'Sources and Uses Budget'!$C90</f>
        <v>13000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215000</v>
      </c>
      <c r="C94" s="266">
        <f>'Sources and Uses Budget'!$C93</f>
        <v>215000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4134756</v>
      </c>
      <c r="C97" s="270">
        <f>SUM(C84:C96)</f>
        <v>4134756</v>
      </c>
      <c r="D97" s="270">
        <f t="shared" si="1"/>
        <v>0</v>
      </c>
      <c r="E97" s="268"/>
      <c r="F97" s="267"/>
    </row>
    <row r="98" spans="1:6" s="352" customFormat="1">
      <c r="A98" s="271" t="s">
        <v>775</v>
      </c>
      <c r="B98" s="270">
        <f>SUM(B64+B71+B78+B82+B97)</f>
        <v>57674718</v>
      </c>
      <c r="C98" s="270">
        <f>SUM(C64+C71+C78+C82+C97)</f>
        <v>57674718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3000000</v>
      </c>
      <c r="C100" s="266">
        <f>'Sources and Uses Budget'!$C99</f>
        <v>3000000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3000000</v>
      </c>
      <c r="C105" s="270">
        <f>SUM(C100:C104)</f>
        <v>3000000</v>
      </c>
      <c r="D105" s="270">
        <f t="shared" si="1"/>
        <v>0</v>
      </c>
      <c r="E105" s="268"/>
      <c r="F105" s="267"/>
    </row>
    <row r="106" spans="1:6" s="352" customFormat="1">
      <c r="A106" s="271" t="s">
        <v>780</v>
      </c>
      <c r="B106" s="273">
        <f>SUM(B98+B105)</f>
        <v>60674718</v>
      </c>
      <c r="C106" s="273">
        <f>SUM(C98+C105)</f>
        <v>60674718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51" workbookViewId="0">
      <selection activeCell="D80" sqref="D80:F8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2738</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25">
      <c r="A20" s="484"/>
      <c r="B20" s="485" t="s">
        <v>2738</v>
      </c>
      <c r="D20" s="1301" t="s">
        <v>1922</v>
      </c>
      <c r="E20" s="1301"/>
      <c r="F20" s="1301"/>
      <c r="I20" s="490"/>
    </row>
    <row r="21" spans="1:9" ht="14.25">
      <c r="A21" s="484"/>
      <c r="D21" s="1301"/>
      <c r="E21" s="1301"/>
      <c r="F21" s="1301"/>
      <c r="I21" s="490"/>
    </row>
    <row r="22" spans="1:9" ht="14.25">
      <c r="A22" s="484"/>
      <c r="D22" s="392"/>
      <c r="E22" s="96" t="s">
        <v>1918</v>
      </c>
      <c r="F22" s="392"/>
      <c r="I22" s="490"/>
    </row>
    <row r="23" spans="1:9" ht="14.25">
      <c r="A23" s="484"/>
      <c r="B23" s="484"/>
      <c r="D23" s="446"/>
      <c r="I23" s="490"/>
    </row>
    <row r="24" spans="1:9" ht="14.25">
      <c r="A24" s="484"/>
      <c r="B24" s="485" t="s">
        <v>2739</v>
      </c>
      <c r="D24" s="1301" t="s">
        <v>1091</v>
      </c>
      <c r="E24" s="1301"/>
      <c r="F24" s="1301"/>
      <c r="I24" s="490"/>
    </row>
    <row r="25" spans="1:9" ht="14.25">
      <c r="A25" s="484"/>
      <c r="B25" s="484"/>
      <c r="D25" s="1301"/>
      <c r="E25" s="1301"/>
      <c r="F25" s="1301"/>
      <c r="I25" s="490"/>
    </row>
    <row r="26" spans="1:9">
      <c r="I26" s="490"/>
    </row>
    <row r="27" spans="1:9" ht="14.25">
      <c r="A27" s="484"/>
      <c r="B27" s="485" t="s">
        <v>2738</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2738</v>
      </c>
      <c r="D33" s="1301" t="s">
        <v>2048</v>
      </c>
      <c r="E33" s="1301"/>
      <c r="F33" s="1301"/>
      <c r="I33" s="490"/>
    </row>
    <row r="34" spans="1:9">
      <c r="D34" s="1301"/>
      <c r="E34" s="1301"/>
      <c r="F34" s="1301"/>
      <c r="I34" s="490"/>
    </row>
    <row r="35" spans="1:9" ht="14.25">
      <c r="A35" s="484"/>
      <c r="B35" s="484"/>
      <c r="D35" s="447"/>
      <c r="I35" s="490"/>
    </row>
    <row r="36" spans="1:9" ht="14.45" customHeight="1">
      <c r="A36" s="484"/>
      <c r="B36" s="485" t="s">
        <v>2738</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2738</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2738</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2739</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2738</v>
      </c>
      <c r="D56" s="1324" t="s">
        <v>1095</v>
      </c>
      <c r="E56" s="1324"/>
      <c r="F56" s="1324"/>
      <c r="I56" s="490"/>
    </row>
    <row r="57" spans="1:9" ht="14.25">
      <c r="A57" s="484"/>
      <c r="B57" s="484"/>
      <c r="D57" s="1324"/>
      <c r="E57" s="1324"/>
      <c r="F57" s="1324"/>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2739</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2739</v>
      </c>
      <c r="D65" s="1301" t="s">
        <v>1097</v>
      </c>
      <c r="E65" s="1301"/>
      <c r="F65" s="1301"/>
      <c r="I65" s="490"/>
    </row>
    <row r="66" spans="1:9">
      <c r="D66" s="1301"/>
      <c r="E66" s="1301"/>
      <c r="F66" s="1301"/>
      <c r="I66" s="490"/>
    </row>
    <row r="67" spans="1:9">
      <c r="I67" s="490"/>
    </row>
    <row r="68" spans="1:9" ht="14.25">
      <c r="A68" s="484"/>
      <c r="B68" s="485" t="s">
        <v>2738</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2739</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2738</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2738</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2738</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2739</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2739</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2739</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2739</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2738</v>
      </c>
      <c r="C128" s="402"/>
      <c r="D128" s="1323" t="s">
        <v>2049</v>
      </c>
      <c r="E128" s="1323"/>
      <c r="F128" s="1323"/>
      <c r="I128" s="490"/>
    </row>
    <row r="129" spans="1:9" ht="14.25">
      <c r="A129" s="484"/>
      <c r="B129" s="484"/>
      <c r="C129" s="402"/>
      <c r="D129" s="1323"/>
      <c r="E129" s="1323"/>
      <c r="F129" s="1323"/>
      <c r="I129" s="490"/>
    </row>
    <row r="130" spans="1:9">
      <c r="I130" s="490"/>
    </row>
    <row r="131" spans="1:9" ht="14.25">
      <c r="A131" s="484"/>
      <c r="B131" s="485" t="s">
        <v>2738</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2738</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2739</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2738</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2738</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2739</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2739</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2738</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2739</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2739</v>
      </c>
      <c r="D209" s="386" t="s">
        <v>1894</v>
      </c>
      <c r="E209" s="385"/>
      <c r="F209" s="385"/>
      <c r="I209" s="490"/>
    </row>
    <row r="210" spans="1:9" ht="14.25">
      <c r="A210" s="484"/>
      <c r="B210" s="484"/>
      <c r="D210" s="1288" t="s">
        <v>1901</v>
      </c>
      <c r="E210" s="1288"/>
      <c r="F210" s="1288"/>
      <c r="I210" s="490"/>
    </row>
    <row r="211" spans="1:9">
      <c r="D211" s="385"/>
      <c r="E211" s="1325" t="s">
        <v>1927</v>
      </c>
      <c r="F211" s="1325"/>
      <c r="I211" s="490"/>
    </row>
    <row r="212" spans="1:9">
      <c r="D212" s="447"/>
      <c r="I212" s="490"/>
    </row>
    <row r="213" spans="1:9">
      <c r="B213" s="485" t="s">
        <v>2739</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ht="14.25">
      <c r="A217" s="484"/>
      <c r="B217" s="485" t="s">
        <v>2739</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2738</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2738</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2738</v>
      </c>
      <c r="D245" s="1301" t="s">
        <v>2052</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2739</v>
      </c>
      <c r="D250" s="1301" t="s">
        <v>2053</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2738</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2738</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2738</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2739</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2739</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2739</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2739</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2739</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2739</v>
      </c>
      <c r="D305" s="1299" t="s">
        <v>1129</v>
      </c>
      <c r="E305" s="1299"/>
      <c r="F305" s="1299"/>
      <c r="I305" s="490"/>
    </row>
    <row r="306" spans="1:9" ht="14.25">
      <c r="A306" s="484"/>
      <c r="B306" s="484"/>
      <c r="D306" s="494"/>
      <c r="E306" s="495"/>
      <c r="F306" s="495"/>
      <c r="I306" s="490"/>
    </row>
    <row r="307" spans="1:9" ht="13.7" customHeight="1">
      <c r="B307" s="485" t="s">
        <v>2739</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2739</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2739</v>
      </c>
      <c r="D316" s="1299" t="s">
        <v>1131</v>
      </c>
      <c r="E316" s="1299"/>
      <c r="F316" s="1299"/>
      <c r="I316" s="490"/>
    </row>
    <row r="317" spans="1:9">
      <c r="E317" s="446"/>
      <c r="F317" s="446"/>
      <c r="I317" s="490"/>
    </row>
    <row r="318" spans="1:9" ht="14.25">
      <c r="A318" s="484"/>
      <c r="B318" s="485" t="s">
        <v>2739</v>
      </c>
      <c r="D318" s="1301" t="s">
        <v>2244</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2739</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2739</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2739</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2739</v>
      </c>
      <c r="C360" s="476"/>
      <c r="D360" s="1318" t="s">
        <v>2056</v>
      </c>
      <c r="E360" s="1318"/>
      <c r="F360" s="1318"/>
      <c r="I360" s="480"/>
    </row>
    <row r="361" spans="1:9">
      <c r="A361" s="476"/>
      <c r="B361" s="476"/>
      <c r="C361" s="476"/>
      <c r="D361" s="447"/>
      <c r="E361" s="447"/>
      <c r="F361" s="446"/>
      <c r="I361" s="490"/>
    </row>
    <row r="362" spans="1:9">
      <c r="A362" s="476"/>
      <c r="B362" s="485" t="s">
        <v>2739</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2739</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2739</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2739</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2739</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2739</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2739</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25">
      <c r="A435" s="484"/>
      <c r="B435" s="485" t="s">
        <v>2739</v>
      </c>
      <c r="C435" s="487"/>
      <c r="D435" s="1301" t="s">
        <v>2058</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2739</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2739</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2739</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2739</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2739</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2739</v>
      </c>
      <c r="C486" s="402"/>
      <c r="D486" s="1301"/>
      <c r="E486" s="1301"/>
      <c r="F486" s="1301"/>
      <c r="I486" s="490"/>
    </row>
    <row r="487" spans="1:9">
      <c r="A487" s="402"/>
      <c r="C487" s="402"/>
      <c r="D487" s="1301"/>
      <c r="E487" s="1301"/>
      <c r="F487" s="1301"/>
      <c r="I487" s="490"/>
    </row>
    <row r="488" spans="1:9">
      <c r="A488" s="402"/>
      <c r="B488" s="485" t="s">
        <v>2739</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2739</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2739</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2739</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2739</v>
      </c>
      <c r="D509" s="1299" t="s">
        <v>1143</v>
      </c>
      <c r="E509" s="1299"/>
      <c r="F509" s="1299"/>
      <c r="I509" s="490"/>
    </row>
    <row r="510" spans="1:9" ht="14.25">
      <c r="A510" s="484"/>
      <c r="B510" s="484"/>
      <c r="D510" s="446"/>
      <c r="I510" s="490"/>
    </row>
    <row r="511" spans="1:9" ht="14.25">
      <c r="A511" s="484"/>
      <c r="B511" s="485" t="s">
        <v>2739</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2739</v>
      </c>
      <c r="D514" s="1299" t="s">
        <v>1145</v>
      </c>
      <c r="E514" s="1299"/>
      <c r="F514" s="1299"/>
      <c r="I514" s="490"/>
    </row>
    <row r="515" spans="1:9">
      <c r="D515" s="446"/>
      <c r="E515" s="446"/>
      <c r="F515" s="446"/>
      <c r="I515" s="490"/>
    </row>
    <row r="516" spans="1:9">
      <c r="B516" s="485" t="s">
        <v>2739</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2738</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2738</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2739</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2738</v>
      </c>
      <c r="C548" s="487"/>
      <c r="D548" s="1299" t="s">
        <v>884</v>
      </c>
      <c r="E548" s="1299"/>
      <c r="F548" s="1299"/>
      <c r="I548" s="490"/>
    </row>
    <row r="549" spans="1:9" ht="13.7" customHeight="1">
      <c r="A549" s="487"/>
      <c r="B549" s="487"/>
      <c r="C549" s="487"/>
      <c r="D549" s="446"/>
      <c r="I549" s="490"/>
    </row>
    <row r="550" spans="1:9" ht="14.25">
      <c r="A550" s="484"/>
      <c r="B550" s="485" t="s">
        <v>2738</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2738</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2738</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2738</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2739</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2738</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2738</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2738</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2738</v>
      </c>
      <c r="C578" s="487"/>
      <c r="D578" s="1301" t="s">
        <v>2062</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2738</v>
      </c>
      <c r="D588" s="1313" t="s">
        <v>888</v>
      </c>
      <c r="E588" s="1313"/>
      <c r="F588" s="1313"/>
      <c r="I588" s="490"/>
    </row>
    <row r="589" spans="1:9">
      <c r="A589" s="490"/>
      <c r="B589" s="490"/>
      <c r="D589" s="476"/>
      <c r="I589" s="490"/>
    </row>
    <row r="590" spans="1:9">
      <c r="A590" s="490"/>
      <c r="B590" s="485" t="s">
        <v>2738</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2739</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2738</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2739</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2738</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2738</v>
      </c>
      <c r="D620" s="1307" t="s">
        <v>1111</v>
      </c>
      <c r="E620" s="1307"/>
      <c r="F620" s="1307"/>
      <c r="I620" s="490"/>
    </row>
    <row r="621" spans="1:9">
      <c r="D621" s="1307"/>
      <c r="E621" s="1307"/>
      <c r="F621" s="1307"/>
      <c r="I621" s="490"/>
    </row>
    <row r="622" spans="1:9">
      <c r="I622" s="490"/>
    </row>
    <row r="623" spans="1:9">
      <c r="B623" s="485" t="s">
        <v>2738</v>
      </c>
      <c r="D623" s="1307" t="s">
        <v>1112</v>
      </c>
      <c r="E623" s="1307"/>
      <c r="F623" s="1307"/>
      <c r="I623" s="490"/>
    </row>
    <row r="624" spans="1:9">
      <c r="C624" s="500"/>
      <c r="D624" s="1307"/>
      <c r="E624" s="1307"/>
      <c r="F624" s="1307"/>
      <c r="I624" s="490"/>
    </row>
    <row r="625" spans="1:9">
      <c r="C625" s="500"/>
      <c r="I625" s="490"/>
    </row>
    <row r="626" spans="1:9">
      <c r="B626" s="485" t="s">
        <v>2738</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2738</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2738</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2739</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2739</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2739</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2739</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2739</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2739</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306</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306</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2738</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2739</v>
      </c>
      <c r="C698" s="483"/>
      <c r="D698" s="1299" t="s">
        <v>2468</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2738</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2738</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2739</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2739</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2739</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2739</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2739</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2739</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2738</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2739</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2739</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2739</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2739</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2738</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2738</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2739</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2739</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2739</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2738</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2739</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2738</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2738</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2739</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2739</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2739</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2738</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2738</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2739</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2739</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2739</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2738</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2738</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2738</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2739</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2739</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2739</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2739</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2739</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2738</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2738</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2738</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2739</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2739</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2739</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2738</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2739</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2739</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2738</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2739</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2738</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2738</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2739</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2739</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2738</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2739</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2738</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2739</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2739</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2738</v>
      </c>
      <c r="C1062" s="402"/>
      <c r="D1062" s="402" t="s">
        <v>1812</v>
      </c>
      <c r="I1062" s="490"/>
    </row>
    <row r="1063" spans="1:9">
      <c r="A1063" s="402"/>
      <c r="B1063" s="402"/>
      <c r="C1063" s="402"/>
      <c r="I1063" s="490"/>
    </row>
    <row r="1064" spans="1:9">
      <c r="A1064" s="402"/>
      <c r="B1064" s="485" t="s">
        <v>2738</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2738</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2738</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2739</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2739</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2739</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2739</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2739</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2739</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2738</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2738</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2739</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486" workbookViewId="0">
      <selection activeCell="D476" sqref="D47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Bay Area ((Alameda, Contra Costa, Marin, San Francisco, San Mateo, Santa Clara, and Santa Cruz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20</v>
      </c>
    </row>
    <row r="8" spans="1:58" ht="26.25" customHeight="1">
      <c r="A8" s="1442" t="s">
        <v>100</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898"/>
      <c r="AV8" s="898"/>
      <c r="AW8" s="898"/>
      <c r="AX8" s="898"/>
      <c r="AY8" s="898"/>
      <c r="BD8" s="3" t="s">
        <v>2509</v>
      </c>
      <c r="BE8" s="1249">
        <f>SUMIF($AC$718:$AC$752,"&lt;=35%",$G$718:G$752)-SUM($BE$5:BE7)</f>
        <v>0</v>
      </c>
    </row>
    <row r="9" spans="1:58" ht="12.95"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2501</v>
      </c>
      <c r="BE9" s="1249">
        <f>SUMIF($AC$718:$AC$752,"&lt;=40%",$G$718:G$752)-SUM($BE$5:BE8)</f>
        <v>24</v>
      </c>
    </row>
    <row r="10" spans="1:58" ht="12.95" customHeight="1">
      <c r="A10" s="1373" t="s">
        <v>2458</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2510</v>
      </c>
      <c r="BE10" s="1249">
        <f>SUMIF($AC$718:$AC$752,"&lt;=45%",$G$718:G$752)-SUM($BE$5:BE9)</f>
        <v>0</v>
      </c>
    </row>
    <row r="11" spans="1:58" ht="12.95" customHeight="1">
      <c r="A11" s="1373" t="s">
        <v>2604</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2502</v>
      </c>
      <c r="BE11" s="1249">
        <f>SUMIF($AC$718:$AC$752,"&lt;=50%",$G$718:G$752)-SUM($BE$5:BE10)</f>
        <v>34</v>
      </c>
    </row>
    <row r="12" spans="1:58" ht="12.95" customHeight="1">
      <c r="A12" s="1443" t="s">
        <v>2610</v>
      </c>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6"/>
      <c r="AV12" s="6"/>
      <c r="AW12" s="6"/>
      <c r="AX12" s="6"/>
      <c r="AY12" s="6"/>
      <c r="BD12" s="3" t="s">
        <v>2511</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451" t="s">
        <v>2612</v>
      </c>
      <c r="I16" s="1451"/>
      <c r="J16" s="1451"/>
      <c r="K16" s="1451"/>
      <c r="L16" s="1451"/>
      <c r="M16" s="1451"/>
      <c r="N16" s="1451"/>
      <c r="O16" s="1451"/>
      <c r="P16" s="1451"/>
      <c r="Q16" s="1451"/>
      <c r="R16" s="1451"/>
      <c r="S16" s="1451"/>
      <c r="T16" s="1451"/>
      <c r="U16" s="1451"/>
      <c r="V16" s="1451"/>
      <c r="W16" s="1451"/>
      <c r="X16" s="1451"/>
      <c r="Y16" s="1451"/>
      <c r="Z16" s="1451"/>
      <c r="AA16" s="1451"/>
      <c r="AB16" s="1451"/>
      <c r="AC16" s="1451"/>
      <c r="AD16" s="1451"/>
      <c r="AE16" s="1451"/>
      <c r="AF16" s="1451"/>
      <c r="AG16" s="1451"/>
      <c r="AH16" s="1451"/>
      <c r="AI16" s="1451"/>
      <c r="AJ16" s="1451"/>
      <c r="BD16" s="1248" t="s">
        <v>656</v>
      </c>
      <c r="BE16" s="1249" t="str">
        <f>Application!H18</f>
        <v>851 Weeks Street Apartments</v>
      </c>
    </row>
    <row r="17" spans="1:58" ht="12.95" customHeight="1">
      <c r="BD17" s="1247" t="s">
        <v>2518</v>
      </c>
      <c r="BE17" s="1249">
        <f>Application!AA934</f>
        <v>0</v>
      </c>
    </row>
    <row r="18" spans="1:58" ht="12.95" customHeight="1">
      <c r="A18" s="57" t="s">
        <v>101</v>
      </c>
      <c r="C18" s="4"/>
      <c r="D18" s="4"/>
      <c r="E18" s="4"/>
      <c r="F18" s="4"/>
      <c r="G18" s="4"/>
      <c r="H18" s="1393" t="s">
        <v>2613</v>
      </c>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BD18" s="1248" t="s">
        <v>2519</v>
      </c>
      <c r="BE18" s="1249">
        <f>'CalHFA Addendum'!N11</f>
        <v>0</v>
      </c>
    </row>
    <row r="19" spans="1:58" ht="12.95" customHeight="1">
      <c r="BD19" s="1247" t="s">
        <v>2520</v>
      </c>
      <c r="BE19" s="1249">
        <f>Application!M26</f>
        <v>2180560</v>
      </c>
    </row>
    <row r="20" spans="1:58" ht="12.95" customHeight="1">
      <c r="A20" s="1444" t="s">
        <v>873</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900"/>
      <c r="AV20" s="900"/>
      <c r="AW20" s="900"/>
      <c r="AX20" s="900"/>
      <c r="AY20" s="900"/>
      <c r="BD20" s="1248" t="s">
        <v>2521</v>
      </c>
      <c r="BE20" s="1249">
        <f>Application!M27</f>
        <v>15800000</v>
      </c>
    </row>
    <row r="21" spans="1:58" ht="12.95" customHeight="1">
      <c r="A21" s="1449" t="s">
        <v>1009</v>
      </c>
      <c r="B21" s="1449"/>
      <c r="C21" s="1449"/>
      <c r="D21" s="1449"/>
      <c r="E21" s="1449"/>
      <c r="F21" s="1449"/>
      <c r="G21" s="1449"/>
      <c r="H21" s="1449"/>
      <c r="I21" s="1449"/>
      <c r="J21" s="1449"/>
      <c r="K21" s="1449"/>
      <c r="L21" s="1449"/>
      <c r="M21" s="1449"/>
      <c r="N21" s="1449"/>
      <c r="O21" s="1449"/>
      <c r="P21" s="1449"/>
      <c r="Q21" s="1449"/>
      <c r="R21" s="1449"/>
      <c r="S21" s="1449"/>
      <c r="T21" s="1449"/>
      <c r="U21" s="1449"/>
      <c r="V21" s="1449"/>
      <c r="W21" s="1449"/>
      <c r="X21" s="1449"/>
      <c r="Y21" s="1449"/>
      <c r="Z21" s="1449"/>
      <c r="AA21" s="1449"/>
      <c r="AB21" s="1449"/>
      <c r="AC21" s="1449"/>
      <c r="AD21" s="1449"/>
      <c r="AE21" s="1449"/>
      <c r="AF21" s="1449"/>
      <c r="AG21" s="1449"/>
      <c r="AH21" s="1449"/>
      <c r="AI21" s="1449"/>
      <c r="AJ21" s="1449"/>
      <c r="AK21" s="1449"/>
      <c r="AL21" s="1449"/>
      <c r="AM21" s="901"/>
      <c r="AN21" s="901"/>
      <c r="AO21" s="901"/>
      <c r="AP21" s="901"/>
      <c r="AQ21" s="901"/>
      <c r="AR21" s="901"/>
      <c r="AS21" s="901"/>
      <c r="AT21" s="901"/>
      <c r="AU21" s="901"/>
      <c r="AV21" s="901"/>
      <c r="AW21" s="901"/>
      <c r="AX21" s="901"/>
      <c r="AY21" s="901"/>
      <c r="BD21" s="1247" t="s">
        <v>2522</v>
      </c>
      <c r="BE21" s="1249">
        <f>Application!AM554</f>
        <v>17483264.058536787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60674718</v>
      </c>
      <c r="BF22" s="3" t="s">
        <v>2595</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3550000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67510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448">
        <f>'Basis &amp; Credits'!AB56</f>
        <v>2180560</v>
      </c>
      <c r="N26" s="1448"/>
      <c r="O26" s="1448"/>
      <c r="P26" s="1448"/>
      <c r="Q26" s="1448"/>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450">
        <f>'Basis &amp; Credits'!AB78</f>
        <v>15800000</v>
      </c>
      <c r="N27" s="1450"/>
      <c r="O27" s="1450"/>
      <c r="P27" s="1450"/>
      <c r="Q27" s="1450"/>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45" t="s">
        <v>2147</v>
      </c>
      <c r="B29" s="1445"/>
      <c r="C29" s="1445"/>
      <c r="D29" s="1445"/>
      <c r="E29" s="1445"/>
      <c r="F29" s="1445"/>
      <c r="G29" s="1445"/>
      <c r="H29" s="1445"/>
      <c r="I29" s="1445"/>
      <c r="J29" s="1445"/>
      <c r="K29" s="1445"/>
      <c r="L29" s="1445"/>
      <c r="M29" s="1445"/>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c r="AL29" s="1445"/>
      <c r="AM29" s="1445"/>
      <c r="AN29" s="1445"/>
      <c r="AO29" s="1445"/>
      <c r="AP29" s="1445"/>
      <c r="AQ29" s="1445"/>
      <c r="AR29" s="1445"/>
      <c r="AS29" s="1445"/>
      <c r="AT29" s="1445"/>
      <c r="BD29" s="1247" t="s">
        <v>2527</v>
      </c>
      <c r="BE29" s="1249" t="b">
        <f>Application!M358="Yes"</f>
        <v>0</v>
      </c>
    </row>
    <row r="30" spans="1:58" ht="12.95" customHeight="1">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c r="W30" s="1445"/>
      <c r="X30" s="1445"/>
      <c r="Y30" s="1445"/>
      <c r="Z30" s="1445"/>
      <c r="AA30" s="1445"/>
      <c r="AB30" s="1445"/>
      <c r="AC30" s="1445"/>
      <c r="AD30" s="1445"/>
      <c r="AE30" s="1445"/>
      <c r="AF30" s="1445"/>
      <c r="AG30" s="1445"/>
      <c r="AH30" s="1445"/>
      <c r="AI30" s="1445"/>
      <c r="AJ30" s="1445"/>
      <c r="AK30" s="1445"/>
      <c r="AL30" s="1445"/>
      <c r="AM30" s="1445"/>
      <c r="AN30" s="1445"/>
      <c r="AO30" s="1445"/>
      <c r="AP30" s="1445"/>
      <c r="AQ30" s="1445"/>
      <c r="AR30" s="1445"/>
      <c r="AS30" s="1445"/>
      <c r="AT30" s="1445"/>
      <c r="AZ30" s="20"/>
      <c r="BD30" s="1248" t="s">
        <v>28</v>
      </c>
      <c r="BE30" s="1249" t="b">
        <f>Application!AJ355="Yes"</f>
        <v>0</v>
      </c>
    </row>
    <row r="31" spans="1:58" ht="12.95" customHeight="1">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445"/>
      <c r="AL31" s="1445"/>
      <c r="AM31" s="1445"/>
      <c r="AN31" s="1445"/>
      <c r="AO31" s="1445"/>
      <c r="AP31" s="1445"/>
      <c r="AQ31" s="1445"/>
      <c r="AR31" s="1445"/>
      <c r="AS31" s="1445"/>
      <c r="AT31" s="1445"/>
      <c r="AU31" s="20"/>
      <c r="AV31" s="20"/>
      <c r="AW31" s="20"/>
      <c r="AX31" s="20"/>
      <c r="AY31" s="20"/>
      <c r="AZ31" s="20"/>
      <c r="BD31" s="1247" t="s">
        <v>2528</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20</v>
      </c>
    </row>
    <row r="33" spans="1:57" ht="12.95" customHeight="1">
      <c r="A33" s="519" t="s">
        <v>1278</v>
      </c>
      <c r="C33" s="519"/>
      <c r="D33" s="519"/>
      <c r="E33" s="519"/>
      <c r="F33" s="519"/>
      <c r="G33" s="519"/>
      <c r="H33" s="519"/>
      <c r="I33" s="519"/>
      <c r="J33" s="519"/>
      <c r="K33" s="519"/>
      <c r="L33" s="519"/>
      <c r="M33" s="519"/>
      <c r="N33" s="519"/>
      <c r="O33" s="1332" t="s">
        <v>669</v>
      </c>
      <c r="P33" s="1332"/>
      <c r="Q33" s="1446" t="s">
        <v>2148</v>
      </c>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6"/>
      <c r="AM33" s="1446"/>
      <c r="AN33" s="1446"/>
      <c r="AO33" s="1446"/>
      <c r="AP33" s="1446"/>
      <c r="AQ33" s="1446"/>
      <c r="AR33" s="1446"/>
      <c r="AS33" s="1446"/>
      <c r="AT33" s="1446"/>
      <c r="AU33" s="20"/>
      <c r="AV33" s="20"/>
      <c r="AW33" s="20"/>
      <c r="AX33" s="20"/>
      <c r="AY33" s="20"/>
      <c r="BD33" s="1247" t="s">
        <v>2596</v>
      </c>
      <c r="BE33" s="1249" t="str">
        <f>Application!D220</f>
        <v>South and West Bay Region: San Mateo and Santa Clara Counties</v>
      </c>
    </row>
    <row r="34" spans="1:57" ht="12.95" customHeight="1">
      <c r="A34" s="1445" t="s">
        <v>2149</v>
      </c>
      <c r="B34" s="1445"/>
      <c r="C34" s="1445"/>
      <c r="D34" s="1445"/>
      <c r="E34" s="1445"/>
      <c r="F34" s="1445"/>
      <c r="G34" s="1445"/>
      <c r="H34" s="1445"/>
      <c r="I34" s="1445"/>
      <c r="J34" s="1445"/>
      <c r="K34" s="1445"/>
      <c r="L34" s="1445"/>
      <c r="M34" s="1445"/>
      <c r="N34" s="1445"/>
      <c r="O34" s="1445"/>
      <c r="P34" s="1445"/>
      <c r="Q34" s="1445"/>
      <c r="R34" s="1445"/>
      <c r="S34" s="1445"/>
      <c r="T34" s="1445"/>
      <c r="U34" s="1445"/>
      <c r="V34" s="1445"/>
      <c r="W34" s="1445"/>
      <c r="X34" s="1445"/>
      <c r="Y34" s="1445"/>
      <c r="Z34" s="1445"/>
      <c r="AA34" s="1445"/>
      <c r="AB34" s="1445"/>
      <c r="AC34" s="1445"/>
      <c r="AD34" s="1445"/>
      <c r="AE34" s="1445"/>
      <c r="AF34" s="1445"/>
      <c r="AG34" s="1445"/>
      <c r="AH34" s="1445"/>
      <c r="AI34" s="1445"/>
      <c r="AJ34" s="1445"/>
      <c r="AK34" s="1445"/>
      <c r="AL34" s="1445"/>
      <c r="AM34" s="1445"/>
      <c r="AN34" s="1445"/>
      <c r="AO34" s="1445"/>
      <c r="AP34" s="1445"/>
      <c r="AQ34" s="1445"/>
      <c r="AR34" s="1445"/>
      <c r="AS34" s="1445"/>
      <c r="AT34" s="1445"/>
      <c r="AU34" s="20"/>
      <c r="AV34" s="20"/>
      <c r="AW34" s="20"/>
      <c r="AX34" s="20"/>
      <c r="AY34" s="20"/>
      <c r="AZ34" s="20"/>
      <c r="BD34" s="1248" t="s">
        <v>2530</v>
      </c>
      <c r="BE34" s="1249" t="str">
        <f>Application!I185</f>
        <v>851 Weeks Street</v>
      </c>
    </row>
    <row r="35" spans="1:57" ht="12.95" customHeight="1">
      <c r="A35" s="1445"/>
      <c r="B35" s="1445"/>
      <c r="C35" s="1445"/>
      <c r="D35" s="1445"/>
      <c r="E35" s="1445"/>
      <c r="F35" s="1445"/>
      <c r="G35" s="1445"/>
      <c r="H35" s="1445"/>
      <c r="I35" s="1445"/>
      <c r="J35" s="1445"/>
      <c r="K35" s="1445"/>
      <c r="L35" s="1445"/>
      <c r="M35" s="1445"/>
      <c r="N35" s="1445"/>
      <c r="O35" s="1445"/>
      <c r="P35" s="1445"/>
      <c r="Q35" s="1445"/>
      <c r="R35" s="1445"/>
      <c r="S35" s="1445"/>
      <c r="T35" s="1445"/>
      <c r="U35" s="1445"/>
      <c r="V35" s="1445"/>
      <c r="W35" s="1445"/>
      <c r="X35" s="1445"/>
      <c r="Y35" s="1445"/>
      <c r="Z35" s="1445"/>
      <c r="AA35" s="1445"/>
      <c r="AB35" s="1445"/>
      <c r="AC35" s="1445"/>
      <c r="AD35" s="1445"/>
      <c r="AE35" s="1445"/>
      <c r="AF35" s="1445"/>
      <c r="AG35" s="1445"/>
      <c r="AH35" s="1445"/>
      <c r="AI35" s="1445"/>
      <c r="AJ35" s="1445"/>
      <c r="AK35" s="1445"/>
      <c r="AL35" s="1445"/>
      <c r="AM35" s="1445"/>
      <c r="AN35" s="1445"/>
      <c r="AO35" s="1445"/>
      <c r="AP35" s="1445"/>
      <c r="AQ35" s="1445"/>
      <c r="AR35" s="1445"/>
      <c r="AS35" s="1445"/>
      <c r="AT35" s="1445"/>
      <c r="AU35" s="20"/>
      <c r="AV35" s="20"/>
      <c r="AW35" s="20"/>
      <c r="AX35" s="20"/>
      <c r="AY35" s="20"/>
      <c r="AZ35" s="20"/>
      <c r="BD35" s="1247" t="s">
        <v>2531</v>
      </c>
      <c r="BE35" s="1249" t="str">
        <f>IF(Application!E187="","",Application!E187)</f>
        <v/>
      </c>
    </row>
    <row r="36" spans="1:57" ht="12.95" customHeight="1">
      <c r="A36" s="1445"/>
      <c r="B36" s="1445"/>
      <c r="C36" s="1445"/>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B36" s="1445"/>
      <c r="AC36" s="1445"/>
      <c r="AD36" s="1445"/>
      <c r="AE36" s="1445"/>
      <c r="AF36" s="1445"/>
      <c r="AG36" s="1445"/>
      <c r="AH36" s="1445"/>
      <c r="AI36" s="1445"/>
      <c r="AJ36" s="1445"/>
      <c r="AK36" s="1445"/>
      <c r="AL36" s="1445"/>
      <c r="AM36" s="1445"/>
      <c r="AN36" s="1445"/>
      <c r="AO36" s="1445"/>
      <c r="AP36" s="1445"/>
      <c r="AQ36" s="1445"/>
      <c r="AR36" s="1445"/>
      <c r="AS36" s="1445"/>
      <c r="AT36" s="1445"/>
      <c r="AU36" s="20"/>
      <c r="AV36" s="20"/>
      <c r="AW36" s="20"/>
      <c r="AX36" s="20"/>
      <c r="AY36" s="20"/>
      <c r="AZ36" s="20"/>
      <c r="BD36" s="1248" t="s">
        <v>2532</v>
      </c>
      <c r="BE36" s="1249" t="str">
        <f>Application!I189</f>
        <v>East Palo Alto</v>
      </c>
    </row>
    <row r="37" spans="1:57" ht="12.95" customHeight="1">
      <c r="A37" s="1445"/>
      <c r="B37" s="1445"/>
      <c r="C37" s="1445"/>
      <c r="D37" s="1445"/>
      <c r="E37" s="1445"/>
      <c r="F37" s="1445"/>
      <c r="G37" s="1445"/>
      <c r="H37" s="1445"/>
      <c r="I37" s="1445"/>
      <c r="J37" s="1445"/>
      <c r="K37" s="1445"/>
      <c r="L37" s="1445"/>
      <c r="M37" s="1445"/>
      <c r="N37" s="1445"/>
      <c r="O37" s="1445"/>
      <c r="P37" s="1445"/>
      <c r="Q37" s="1445"/>
      <c r="R37" s="1445"/>
      <c r="S37" s="1445"/>
      <c r="T37" s="1445"/>
      <c r="U37" s="1445"/>
      <c r="V37" s="1445"/>
      <c r="W37" s="1445"/>
      <c r="X37" s="1445"/>
      <c r="Y37" s="1445"/>
      <c r="Z37" s="1445"/>
      <c r="AA37" s="1445"/>
      <c r="AB37" s="1445"/>
      <c r="AC37" s="1445"/>
      <c r="AD37" s="1445"/>
      <c r="AE37" s="1445"/>
      <c r="AF37" s="1445"/>
      <c r="AG37" s="1445"/>
      <c r="AH37" s="1445"/>
      <c r="AI37" s="1445"/>
      <c r="AJ37" s="1445"/>
      <c r="AK37" s="1445"/>
      <c r="AL37" s="1445"/>
      <c r="AM37" s="1445"/>
      <c r="AN37" s="1445"/>
      <c r="AO37" s="1445"/>
      <c r="AP37" s="1445"/>
      <c r="AQ37" s="1445"/>
      <c r="AR37" s="1445"/>
      <c r="AS37" s="1445"/>
      <c r="AT37" s="1445"/>
      <c r="AZ37" s="20"/>
      <c r="BD37" s="1247" t="s">
        <v>2533</v>
      </c>
      <c r="BE37" s="1249" t="str">
        <f>Application!T189</f>
        <v>San Mateo</v>
      </c>
    </row>
    <row r="38" spans="1:57" ht="12.95" customHeight="1">
      <c r="A38" s="3"/>
      <c r="AZ38" s="20"/>
      <c r="BD38" s="1248" t="s">
        <v>2534</v>
      </c>
      <c r="BE38" s="1249">
        <f>Application!I190</f>
        <v>94303</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79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78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0.41794871794871796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0.37952521729117478</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768034.4050632912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Eden Weeks, LLC (To be Formed)</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Andrea Osgood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Eden Housing, Inc.</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Sand Hill Property,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Candice Gonzalez</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Sand Hill Property,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2600 El Camino Real, #410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Palo Alto, CA 94306</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Candice Gonzalez</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cgonzalez@shpco.com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0.84183680123492843</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5" customHeight="1">
      <c r="A65" s="1447" t="s">
        <v>2156</v>
      </c>
      <c r="B65" s="1447"/>
      <c r="C65" s="1447"/>
      <c r="D65" s="1447"/>
      <c r="E65" s="1447"/>
      <c r="F65" s="1447"/>
      <c r="G65" s="1447"/>
      <c r="H65" s="1447"/>
      <c r="I65" s="1447"/>
      <c r="J65" s="1447"/>
      <c r="K65" s="1447"/>
      <c r="L65" s="1447"/>
      <c r="M65" s="1447"/>
      <c r="N65" s="1447"/>
      <c r="O65" s="1447"/>
      <c r="P65" s="1447"/>
      <c r="Q65" s="1447"/>
      <c r="R65" s="1447"/>
      <c r="S65" s="1447"/>
      <c r="T65" s="1447"/>
      <c r="U65" s="1447"/>
      <c r="V65" s="1447"/>
      <c r="W65" s="1447"/>
      <c r="X65" s="1447"/>
      <c r="Y65" s="1447"/>
      <c r="Z65" s="1447"/>
      <c r="AA65" s="1447"/>
      <c r="AB65" s="1447"/>
      <c r="AC65" s="1447"/>
      <c r="AD65" s="1447"/>
      <c r="AE65" s="1447"/>
      <c r="AF65" s="1447"/>
      <c r="AG65" s="1447"/>
      <c r="AH65" s="1447"/>
      <c r="AI65" s="1447"/>
      <c r="AJ65" s="1447"/>
      <c r="AK65" s="1447"/>
      <c r="AL65" s="1447"/>
      <c r="AM65" s="1447"/>
      <c r="AN65" s="1447"/>
      <c r="AO65" s="1447"/>
      <c r="AP65" s="1447"/>
      <c r="AQ65" s="1447"/>
      <c r="AR65" s="1447"/>
      <c r="AS65" s="1447"/>
      <c r="AT65" s="1447"/>
      <c r="AU65" s="21"/>
      <c r="AV65" s="21"/>
      <c r="AW65" s="21"/>
      <c r="AX65" s="21"/>
      <c r="AY65" s="21"/>
      <c r="AZ65" s="20"/>
      <c r="BD65" s="1247" t="s">
        <v>2593</v>
      </c>
      <c r="BE65" s="1249" t="str">
        <f>Z205</f>
        <v>$500M</v>
      </c>
    </row>
    <row r="66" spans="1:57" ht="12.95" customHeight="1">
      <c r="A66" s="1447"/>
      <c r="B66" s="1447"/>
      <c r="C66" s="1447"/>
      <c r="D66" s="1447"/>
      <c r="E66" s="1447"/>
      <c r="F66" s="1447"/>
      <c r="G66" s="1447"/>
      <c r="H66" s="1447"/>
      <c r="I66" s="1447"/>
      <c r="J66" s="1447"/>
      <c r="K66" s="1447"/>
      <c r="L66" s="1447"/>
      <c r="M66" s="1447"/>
      <c r="N66" s="1447"/>
      <c r="O66" s="1447"/>
      <c r="P66" s="1447"/>
      <c r="Q66" s="1447"/>
      <c r="R66" s="1447"/>
      <c r="S66" s="1447"/>
      <c r="T66" s="1447"/>
      <c r="U66" s="1447"/>
      <c r="V66" s="1447"/>
      <c r="W66" s="1447"/>
      <c r="X66" s="1447"/>
      <c r="Y66" s="1447"/>
      <c r="Z66" s="1447"/>
      <c r="AA66" s="1447"/>
      <c r="AB66" s="1447"/>
      <c r="AC66" s="1447"/>
      <c r="AD66" s="1447"/>
      <c r="AE66" s="1447"/>
      <c r="AF66" s="1447"/>
      <c r="AG66" s="1447"/>
      <c r="AH66" s="1447"/>
      <c r="AI66" s="1447"/>
      <c r="AJ66" s="1447"/>
      <c r="AK66" s="1447"/>
      <c r="AL66" s="1447"/>
      <c r="AM66" s="1447"/>
      <c r="AN66" s="1447"/>
      <c r="AO66" s="1447"/>
      <c r="AP66" s="1447"/>
      <c r="AQ66" s="1447"/>
      <c r="AR66" s="1447"/>
      <c r="AS66" s="1447"/>
      <c r="AT66" s="1447"/>
      <c r="AU66" s="21"/>
      <c r="AV66" s="21"/>
      <c r="AW66" s="21"/>
      <c r="AX66" s="21"/>
      <c r="AY66" s="21"/>
      <c r="AZ66" s="20"/>
      <c r="BD66" s="1248" t="s">
        <v>2558</v>
      </c>
      <c r="BE66" s="1249" t="b">
        <f>Application!Z205="State Farmworker Credit"</f>
        <v>0</v>
      </c>
    </row>
    <row r="67" spans="1:57" ht="12.95" customHeight="1">
      <c r="A67" s="1447"/>
      <c r="B67" s="1447"/>
      <c r="C67" s="1447"/>
      <c r="D67" s="1447"/>
      <c r="E67" s="1447"/>
      <c r="F67" s="1447"/>
      <c r="G67" s="1447"/>
      <c r="H67" s="1447"/>
      <c r="I67" s="1447"/>
      <c r="J67" s="1447"/>
      <c r="K67" s="1447"/>
      <c r="L67" s="1447"/>
      <c r="M67" s="1447"/>
      <c r="N67" s="1447"/>
      <c r="O67" s="1447"/>
      <c r="P67" s="1447"/>
      <c r="Q67" s="1447"/>
      <c r="R67" s="1447"/>
      <c r="S67" s="1447"/>
      <c r="T67" s="1447"/>
      <c r="U67" s="1447"/>
      <c r="V67" s="1447"/>
      <c r="W67" s="1447"/>
      <c r="X67" s="1447"/>
      <c r="Y67" s="1447"/>
      <c r="Z67" s="1447"/>
      <c r="AA67" s="1447"/>
      <c r="AB67" s="1447"/>
      <c r="AC67" s="1447"/>
      <c r="AD67" s="1447"/>
      <c r="AE67" s="1447"/>
      <c r="AF67" s="1447"/>
      <c r="AG67" s="1447"/>
      <c r="AH67" s="1447"/>
      <c r="AI67" s="1447"/>
      <c r="AJ67" s="1447"/>
      <c r="AK67" s="1447"/>
      <c r="AL67" s="1447"/>
      <c r="AM67" s="1447"/>
      <c r="AN67" s="1447"/>
      <c r="AO67" s="1447"/>
      <c r="AP67" s="1447"/>
      <c r="AQ67" s="1447"/>
      <c r="AR67" s="1447"/>
      <c r="AS67" s="1447"/>
      <c r="AT67" s="1447"/>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47" t="s">
        <v>2157</v>
      </c>
      <c r="B69" s="1447"/>
      <c r="C69" s="1447"/>
      <c r="D69" s="1447"/>
      <c r="E69" s="1447"/>
      <c r="F69" s="1447"/>
      <c r="G69" s="1447"/>
      <c r="H69" s="1447"/>
      <c r="I69" s="1447"/>
      <c r="J69" s="1447"/>
      <c r="K69" s="1447"/>
      <c r="L69" s="1447"/>
      <c r="M69" s="1447"/>
      <c r="N69" s="1447"/>
      <c r="O69" s="1447"/>
      <c r="P69" s="1447"/>
      <c r="Q69" s="1447"/>
      <c r="R69" s="1447"/>
      <c r="S69" s="1447"/>
      <c r="T69" s="1447"/>
      <c r="U69" s="1447"/>
      <c r="V69" s="1447"/>
      <c r="W69" s="1447"/>
      <c r="X69" s="1447"/>
      <c r="Y69" s="1447"/>
      <c r="Z69" s="1447"/>
      <c r="AA69" s="1447"/>
      <c r="AB69" s="1447"/>
      <c r="AC69" s="1447"/>
      <c r="AD69" s="1447"/>
      <c r="AE69" s="1447"/>
      <c r="AF69" s="1447"/>
      <c r="AG69" s="1447"/>
      <c r="AH69" s="1447"/>
      <c r="AI69" s="1447"/>
      <c r="AJ69" s="1447"/>
      <c r="AK69" s="1447"/>
      <c r="AL69" s="1447"/>
      <c r="AM69" s="1447"/>
      <c r="AN69" s="1447"/>
      <c r="AO69" s="1447"/>
      <c r="AP69" s="1447"/>
      <c r="AQ69" s="1447"/>
      <c r="AR69" s="1447"/>
      <c r="AS69" s="1447"/>
      <c r="AT69" s="1447"/>
      <c r="AZ69" s="20"/>
      <c r="BD69" s="1247" t="s">
        <v>2561</v>
      </c>
      <c r="BE69" s="1249" t="str">
        <f>Application!W700</f>
        <v>California Municipal Finance Authority</v>
      </c>
    </row>
    <row r="70" spans="1:57" ht="12.95" customHeight="1">
      <c r="A70" s="1447"/>
      <c r="B70" s="1447"/>
      <c r="C70" s="1447"/>
      <c r="D70" s="1447"/>
      <c r="E70" s="1447"/>
      <c r="F70" s="1447"/>
      <c r="G70" s="1447"/>
      <c r="H70" s="1447"/>
      <c r="I70" s="1447"/>
      <c r="J70" s="1447"/>
      <c r="K70" s="1447"/>
      <c r="L70" s="1447"/>
      <c r="M70" s="1447"/>
      <c r="N70" s="1447"/>
      <c r="O70" s="1447"/>
      <c r="P70" s="1447"/>
      <c r="Q70" s="1447"/>
      <c r="R70" s="1447"/>
      <c r="S70" s="1447"/>
      <c r="T70" s="1447"/>
      <c r="U70" s="1447"/>
      <c r="V70" s="1447"/>
      <c r="W70" s="1447"/>
      <c r="X70" s="1447"/>
      <c r="Y70" s="1447"/>
      <c r="Z70" s="1447"/>
      <c r="AA70" s="1447"/>
      <c r="AB70" s="1447"/>
      <c r="AC70" s="1447"/>
      <c r="AD70" s="1447"/>
      <c r="AE70" s="1447"/>
      <c r="AF70" s="1447"/>
      <c r="AG70" s="1447"/>
      <c r="AH70" s="1447"/>
      <c r="AI70" s="1447"/>
      <c r="AJ70" s="1447"/>
      <c r="AK70" s="1447"/>
      <c r="AL70" s="1447"/>
      <c r="AM70" s="1447"/>
      <c r="AN70" s="1447"/>
      <c r="AO70" s="1447"/>
      <c r="AP70" s="1447"/>
      <c r="AQ70" s="1447"/>
      <c r="AR70" s="1447"/>
      <c r="AS70" s="1447"/>
      <c r="AT70" s="1447"/>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445" t="s">
        <v>2158</v>
      </c>
      <c r="B72" s="1445"/>
      <c r="C72" s="1445"/>
      <c r="D72" s="1445"/>
      <c r="E72" s="1445"/>
      <c r="F72" s="1445"/>
      <c r="G72" s="1445"/>
      <c r="H72" s="1445"/>
      <c r="I72" s="1445"/>
      <c r="J72" s="1445"/>
      <c r="K72" s="1445"/>
      <c r="L72" s="1445"/>
      <c r="M72" s="1445"/>
      <c r="N72" s="1445"/>
      <c r="O72" s="1445"/>
      <c r="P72" s="1445"/>
      <c r="Q72" s="1445"/>
      <c r="R72" s="1445"/>
      <c r="S72" s="1445"/>
      <c r="T72" s="1445"/>
      <c r="U72" s="1445"/>
      <c r="V72" s="1445"/>
      <c r="W72" s="1445"/>
      <c r="X72" s="1445"/>
      <c r="Y72" s="1445"/>
      <c r="Z72" s="1445"/>
      <c r="AA72" s="1445"/>
      <c r="AB72" s="1445"/>
      <c r="AC72" s="1445"/>
      <c r="AD72" s="1445"/>
      <c r="AE72" s="1445"/>
      <c r="AF72" s="1445"/>
      <c r="AG72" s="1445"/>
      <c r="AH72" s="1445"/>
      <c r="AI72" s="1445"/>
      <c r="AJ72" s="1445"/>
      <c r="AK72" s="1445"/>
      <c r="AL72" s="1445"/>
      <c r="AM72" s="1445"/>
      <c r="AN72" s="1445"/>
      <c r="AO72" s="1445"/>
      <c r="AP72" s="1445"/>
      <c r="AQ72" s="1445"/>
      <c r="AR72" s="1445"/>
      <c r="AS72" s="1445"/>
      <c r="AT72" s="1445"/>
      <c r="AU72" s="20"/>
      <c r="AV72" s="20"/>
      <c r="AW72" s="20"/>
      <c r="AX72" s="20"/>
      <c r="AY72" s="20"/>
      <c r="AZ72" s="20"/>
      <c r="BD72" s="1248" t="s">
        <v>2564</v>
      </c>
      <c r="BE72" s="1249">
        <f>'Points System'!AF805</f>
        <v>10</v>
      </c>
    </row>
    <row r="73" spans="1:57" ht="12.95" customHeight="1">
      <c r="A73" s="1445"/>
      <c r="B73" s="1445"/>
      <c r="C73" s="1445"/>
      <c r="D73" s="1445"/>
      <c r="E73" s="1445"/>
      <c r="F73" s="1445"/>
      <c r="G73" s="1445"/>
      <c r="H73" s="1445"/>
      <c r="I73" s="1445"/>
      <c r="J73" s="1445"/>
      <c r="K73" s="1445"/>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5"/>
      <c r="AH73" s="1445"/>
      <c r="AI73" s="1445"/>
      <c r="AJ73" s="1445"/>
      <c r="AK73" s="1445"/>
      <c r="AL73" s="1445"/>
      <c r="AM73" s="1445"/>
      <c r="AN73" s="1445"/>
      <c r="AO73" s="1445"/>
      <c r="AP73" s="1445"/>
      <c r="AQ73" s="1445"/>
      <c r="AR73" s="1445"/>
      <c r="AS73" s="1445"/>
      <c r="AT73" s="1445"/>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98" t="s">
        <v>2159</v>
      </c>
      <c r="B75" s="1798"/>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20"/>
      <c r="AV75" s="20"/>
      <c r="AW75" s="20"/>
      <c r="AX75" s="20"/>
      <c r="AY75" s="20"/>
      <c r="AZ75" s="20"/>
      <c r="BD75" s="1247" t="s">
        <v>2567</v>
      </c>
      <c r="BE75" s="1249">
        <f>'Points System'!AF808</f>
        <v>10</v>
      </c>
    </row>
    <row r="76" spans="1:57" ht="12.95" customHeight="1">
      <c r="A76" s="1798"/>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20"/>
      <c r="AV76" s="20"/>
      <c r="AW76" s="20"/>
      <c r="AX76" s="20"/>
      <c r="AY76" s="20"/>
      <c r="AZ76" s="17"/>
      <c r="BD76" s="1248" t="s">
        <v>2568</v>
      </c>
      <c r="BE76" s="1249">
        <f>'Points System'!AF811</f>
        <v>10</v>
      </c>
    </row>
    <row r="77" spans="1:57" ht="12.95" customHeight="1">
      <c r="A77" s="1798"/>
      <c r="B77" s="1798"/>
      <c r="C77" s="1798"/>
      <c r="D77" s="1798"/>
      <c r="E77" s="1798"/>
      <c r="F77" s="1798"/>
      <c r="G77" s="1798"/>
      <c r="H77" s="1798"/>
      <c r="I77" s="1798"/>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47" t="s">
        <v>2160</v>
      </c>
      <c r="B79" s="1447"/>
      <c r="C79" s="1447"/>
      <c r="D79" s="1447"/>
      <c r="E79" s="1447"/>
      <c r="F79" s="1447"/>
      <c r="G79" s="1447"/>
      <c r="H79" s="1447"/>
      <c r="I79" s="1447"/>
      <c r="J79" s="1447"/>
      <c r="K79" s="1447"/>
      <c r="L79" s="1447"/>
      <c r="M79" s="1447"/>
      <c r="N79" s="1447"/>
      <c r="O79" s="1447"/>
      <c r="P79" s="1447"/>
      <c r="Q79" s="1447"/>
      <c r="R79" s="1447"/>
      <c r="S79" s="1447"/>
      <c r="T79" s="1447"/>
      <c r="U79" s="1447"/>
      <c r="V79" s="1447"/>
      <c r="W79" s="1447"/>
      <c r="X79" s="1447"/>
      <c r="Y79" s="1447"/>
      <c r="Z79" s="1447"/>
      <c r="AA79" s="1447"/>
      <c r="AB79" s="1447"/>
      <c r="AC79" s="1447"/>
      <c r="AD79" s="1447"/>
      <c r="AE79" s="1447"/>
      <c r="AF79" s="1447"/>
      <c r="AG79" s="1447"/>
      <c r="AH79" s="1447"/>
      <c r="AI79" s="1447"/>
      <c r="AJ79" s="1447"/>
      <c r="AK79" s="1447"/>
      <c r="AL79" s="1447"/>
      <c r="AM79" s="1447"/>
      <c r="AN79" s="1447"/>
      <c r="AO79" s="1447"/>
      <c r="AP79" s="1447"/>
      <c r="AQ79" s="1447"/>
      <c r="AR79" s="1447"/>
      <c r="AS79" s="1447"/>
      <c r="AT79" s="1447"/>
      <c r="AU79" s="20"/>
      <c r="AV79" s="20"/>
      <c r="AW79" s="20"/>
      <c r="AX79" s="20"/>
      <c r="AY79" s="20"/>
      <c r="AZ79" s="20"/>
      <c r="BD79" s="1247" t="s">
        <v>2571</v>
      </c>
      <c r="BE79" s="1249">
        <f>'Points System'!AF815</f>
        <v>9</v>
      </c>
    </row>
    <row r="80" spans="1:57" ht="12.95" customHeight="1">
      <c r="A80" s="1447"/>
      <c r="B80" s="1447"/>
      <c r="C80" s="1447"/>
      <c r="D80" s="1447"/>
      <c r="E80" s="1447"/>
      <c r="F80" s="1447"/>
      <c r="G80" s="1447"/>
      <c r="H80" s="1447"/>
      <c r="I80" s="1447"/>
      <c r="J80" s="1447"/>
      <c r="K80" s="1447"/>
      <c r="L80" s="1447"/>
      <c r="M80" s="1447"/>
      <c r="N80" s="1447"/>
      <c r="O80" s="1447"/>
      <c r="P80" s="1447"/>
      <c r="Q80" s="1447"/>
      <c r="R80" s="1447"/>
      <c r="S80" s="1447"/>
      <c r="T80" s="1447"/>
      <c r="U80" s="1447"/>
      <c r="V80" s="1447"/>
      <c r="W80" s="1447"/>
      <c r="X80" s="1447"/>
      <c r="Y80" s="1447"/>
      <c r="Z80" s="1447"/>
      <c r="AA80" s="1447"/>
      <c r="AB80" s="1447"/>
      <c r="AC80" s="1447"/>
      <c r="AD80" s="1447"/>
      <c r="AE80" s="1447"/>
      <c r="AF80" s="1447"/>
      <c r="AG80" s="1447"/>
      <c r="AH80" s="1447"/>
      <c r="AI80" s="1447"/>
      <c r="AJ80" s="1447"/>
      <c r="AK80" s="1447"/>
      <c r="AL80" s="1447"/>
      <c r="AM80" s="1447"/>
      <c r="AN80" s="1447"/>
      <c r="AO80" s="1447"/>
      <c r="AP80" s="1447"/>
      <c r="AQ80" s="1447"/>
      <c r="AR80" s="1447"/>
      <c r="AS80" s="1447"/>
      <c r="AT80" s="1447"/>
      <c r="AU80" s="20"/>
      <c r="AV80" s="20"/>
      <c r="AW80" s="20"/>
      <c r="AX80" s="20"/>
      <c r="AY80" s="20"/>
      <c r="AZ80" s="20"/>
      <c r="BD80" s="1248" t="s">
        <v>2572</v>
      </c>
      <c r="BE80" s="1249">
        <f>'Points System'!AF817</f>
        <v>10</v>
      </c>
    </row>
    <row r="81" spans="1:57" ht="12.95" customHeight="1">
      <c r="A81" s="1447"/>
      <c r="B81" s="1447"/>
      <c r="C81" s="1447"/>
      <c r="D81" s="1447"/>
      <c r="E81" s="1447"/>
      <c r="F81" s="1447"/>
      <c r="G81" s="1447"/>
      <c r="H81" s="1447"/>
      <c r="I81" s="1447"/>
      <c r="J81" s="1447"/>
      <c r="K81" s="1447"/>
      <c r="L81" s="1447"/>
      <c r="M81" s="1447"/>
      <c r="N81" s="1447"/>
      <c r="O81" s="1447"/>
      <c r="P81" s="1447"/>
      <c r="Q81" s="1447"/>
      <c r="R81" s="1447"/>
      <c r="S81" s="1447"/>
      <c r="T81" s="1447"/>
      <c r="U81" s="1447"/>
      <c r="V81" s="1447"/>
      <c r="W81" s="1447"/>
      <c r="X81" s="1447"/>
      <c r="Y81" s="1447"/>
      <c r="Z81" s="1447"/>
      <c r="AA81" s="1447"/>
      <c r="AB81" s="1447"/>
      <c r="AC81" s="1447"/>
      <c r="AD81" s="1447"/>
      <c r="AE81" s="1447"/>
      <c r="AF81" s="1447"/>
      <c r="AG81" s="1447"/>
      <c r="AH81" s="1447"/>
      <c r="AI81" s="1447"/>
      <c r="AJ81" s="1447"/>
      <c r="AK81" s="1447"/>
      <c r="AL81" s="1447"/>
      <c r="AM81" s="1447"/>
      <c r="AN81" s="1447"/>
      <c r="AO81" s="1447"/>
      <c r="AP81" s="1447"/>
      <c r="AQ81" s="1447"/>
      <c r="AR81" s="1447"/>
      <c r="AS81" s="1447"/>
      <c r="AT81" s="1447"/>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1.123251072040653</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East Palo Alto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Steven Ford</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2277 University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East Palo Alto</v>
      </c>
    </row>
    <row r="89" spans="1:57" ht="12.95" customHeight="1">
      <c r="A89" s="1797" t="s">
        <v>2163</v>
      </c>
      <c r="B89" s="1797"/>
      <c r="C89" s="1797"/>
      <c r="D89" s="1797"/>
      <c r="E89" s="1797"/>
      <c r="F89" s="1797"/>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c r="AL89" s="1797"/>
      <c r="AM89" s="1797"/>
      <c r="AN89" s="1797"/>
      <c r="AO89" s="1797"/>
      <c r="AP89" s="1797"/>
      <c r="AQ89" s="1797"/>
      <c r="AR89" s="1797"/>
      <c r="AS89" s="1797"/>
      <c r="AT89" s="1797"/>
      <c r="AU89" s="17"/>
      <c r="AV89" s="17"/>
      <c r="AW89" s="17"/>
      <c r="AX89" s="17"/>
      <c r="AY89" s="17"/>
      <c r="AZ89" s="20"/>
      <c r="BD89" s="1247" t="s">
        <v>2581</v>
      </c>
      <c r="BE89" s="1249">
        <f>Application!O158</f>
        <v>94303</v>
      </c>
    </row>
    <row r="90" spans="1:57" ht="12.95" customHeight="1">
      <c r="A90" s="1797"/>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
      <c r="AV90" s="17"/>
      <c r="AW90" s="17"/>
      <c r="AX90" s="17"/>
      <c r="AY90" s="17"/>
      <c r="AZ90" s="20"/>
      <c r="BD90" s="1248" t="s">
        <v>2582</v>
      </c>
      <c r="BE90" s="1249" t="str">
        <f>Application!H16</f>
        <v>Sand Hill Property, LLC on behalf of 851 Weeks LP (to be formed)</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2600 El Camino Real, #410</v>
      </c>
    </row>
    <row r="92" spans="1:57" ht="12.95" customHeight="1">
      <c r="A92" s="1798" t="s">
        <v>2164</v>
      </c>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20"/>
      <c r="AV92" s="20"/>
      <c r="AW92" s="20"/>
      <c r="AX92" s="20"/>
      <c r="AY92" s="20"/>
      <c r="AZ92" s="20"/>
      <c r="BD92" s="1248" t="s">
        <v>2584</v>
      </c>
      <c r="BE92" s="1249" t="str">
        <f>Application!M234</f>
        <v>Palo Alto</v>
      </c>
    </row>
    <row r="93" spans="1:57" ht="12.95" customHeight="1">
      <c r="A93" s="1798"/>
      <c r="B93" s="1798"/>
      <c r="C93" s="1798"/>
      <c r="D93" s="1798"/>
      <c r="E93" s="1798"/>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20"/>
      <c r="AV93" s="20"/>
      <c r="AW93" s="20"/>
      <c r="AX93" s="20"/>
      <c r="AY93" s="20"/>
      <c r="AZ93" s="20"/>
      <c r="BD93" s="1247" t="s">
        <v>2585</v>
      </c>
      <c r="BE93" s="1249" t="str">
        <f>Application!W234</f>
        <v>CA</v>
      </c>
    </row>
    <row r="94" spans="1:57" ht="12.95" customHeight="1">
      <c r="A94" s="1798"/>
      <c r="B94" s="1798"/>
      <c r="C94" s="1798"/>
      <c r="D94" s="1798"/>
      <c r="E94" s="1798"/>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20"/>
      <c r="AV94" s="20"/>
      <c r="AW94" s="20"/>
      <c r="AX94" s="20"/>
      <c r="AY94" s="20"/>
      <c r="AZ94" s="20"/>
      <c r="BD94" s="1248" t="s">
        <v>2586</v>
      </c>
      <c r="BE94" s="1249">
        <f>Application!AC234</f>
        <v>94306</v>
      </c>
    </row>
    <row r="95" spans="1:57" ht="12.95" customHeight="1">
      <c r="A95" s="1798"/>
      <c r="B95" s="1798"/>
      <c r="C95" s="1798"/>
      <c r="D95" s="1798"/>
      <c r="E95" s="1798"/>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20"/>
      <c r="AV95" s="20"/>
      <c r="AW95" s="20"/>
      <c r="AX95" s="20"/>
      <c r="AY95" s="20"/>
      <c r="AZ95" s="20"/>
      <c r="BD95" s="1247" t="s">
        <v>2587</v>
      </c>
      <c r="BE95" s="1249" t="str">
        <f>Application!M235</f>
        <v>Candice Gonzalez</v>
      </c>
    </row>
    <row r="96" spans="1:57" ht="12.95" customHeight="1">
      <c r="A96" s="1798"/>
      <c r="B96" s="1798"/>
      <c r="C96" s="1798"/>
      <c r="D96" s="1798"/>
      <c r="E96" s="1798"/>
      <c r="F96" s="1798"/>
      <c r="G96" s="1798"/>
      <c r="H96" s="1798"/>
      <c r="I96" s="1798"/>
      <c r="J96" s="1798"/>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20"/>
      <c r="AV96" s="20"/>
      <c r="AW96" s="20"/>
      <c r="AX96" s="20"/>
      <c r="AY96" s="20"/>
      <c r="AZ96" s="20"/>
      <c r="BD96" s="1248" t="s">
        <v>2588</v>
      </c>
      <c r="BE96" s="1249" t="str">
        <f>Application!M237</f>
        <v>cgonzalez@shpco.com</v>
      </c>
    </row>
    <row r="97" spans="1:57" ht="12.95" customHeight="1">
      <c r="A97" s="1798"/>
      <c r="B97" s="1798"/>
      <c r="C97" s="1798"/>
      <c r="D97" s="1798"/>
      <c r="E97" s="1798"/>
      <c r="F97" s="1798"/>
      <c r="G97" s="1798"/>
      <c r="H97" s="1798"/>
      <c r="I97" s="1798"/>
      <c r="J97" s="1798"/>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20"/>
      <c r="AV97" s="20"/>
      <c r="AW97" s="20"/>
      <c r="AX97" s="20"/>
      <c r="AY97" s="20"/>
      <c r="AZ97" s="20"/>
      <c r="BD97" s="1247" t="s">
        <v>2589</v>
      </c>
      <c r="BE97" s="1249" t="str">
        <f>Application!M248</f>
        <v>aosgood@edenhousing.org</v>
      </c>
    </row>
    <row r="98" spans="1:57" ht="12.95" customHeight="1">
      <c r="A98" s="1798"/>
      <c r="B98" s="1798"/>
      <c r="C98" s="1798"/>
      <c r="D98" s="1798"/>
      <c r="E98" s="1798"/>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20"/>
      <c r="AV98" s="20"/>
      <c r="AW98" s="20"/>
      <c r="AX98" s="20"/>
      <c r="AY98" s="20"/>
      <c r="AZ98" s="20"/>
      <c r="BD98" s="1248" t="s">
        <v>2590</v>
      </c>
      <c r="BE98" s="1249" t="str">
        <f>Application!M256</f>
        <v>cgonzalez@shpco.com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99" t="s">
        <v>2165</v>
      </c>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c r="AI100" s="1799"/>
      <c r="AJ100" s="1799"/>
      <c r="AK100" s="1799"/>
      <c r="AL100" s="1799"/>
      <c r="AM100" s="1799"/>
      <c r="AN100" s="1799"/>
      <c r="AO100" s="1799"/>
      <c r="AP100" s="1799"/>
      <c r="AQ100" s="1799"/>
      <c r="AR100" s="1799"/>
      <c r="AS100" s="1799"/>
      <c r="AT100" s="1799"/>
      <c r="AU100" s="20"/>
      <c r="AV100" s="20"/>
      <c r="AW100" s="20"/>
      <c r="AX100" s="20"/>
      <c r="AY100" s="20"/>
      <c r="AZ100" s="20"/>
      <c r="BD100" s="1248" t="s">
        <v>2592</v>
      </c>
      <c r="BE100" s="1249" t="str">
        <f>Application!L279</f>
        <v>cgonzalez@shpco.com</v>
      </c>
    </row>
    <row r="101" spans="1:57" ht="12.9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c r="AI101" s="1799"/>
      <c r="AJ101" s="1799"/>
      <c r="AK101" s="1799"/>
      <c r="AL101" s="1799"/>
      <c r="AM101" s="1799"/>
      <c r="AN101" s="1799"/>
      <c r="AO101" s="1799"/>
      <c r="AP101" s="1799"/>
      <c r="AQ101" s="1799"/>
      <c r="AR101" s="1799"/>
      <c r="AS101" s="1799"/>
      <c r="AT101" s="1799"/>
      <c r="AU101" s="20"/>
      <c r="AV101" s="20"/>
      <c r="AW101" s="20"/>
      <c r="AX101" s="20"/>
      <c r="AY101" s="20"/>
      <c r="AZ101" s="20"/>
      <c r="BD101" s="3" t="s">
        <v>2597</v>
      </c>
      <c r="BE101">
        <f>'Sources and Uses Budget'!C105</f>
        <v>60674718</v>
      </c>
    </row>
    <row r="102" spans="1:57" ht="12.9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c r="AI102" s="1799"/>
      <c r="AJ102" s="1799"/>
      <c r="AK102" s="1799"/>
      <c r="AL102" s="1799"/>
      <c r="AM102" s="1799"/>
      <c r="AN102" s="1799"/>
      <c r="AO102" s="1799"/>
      <c r="AP102" s="1799"/>
      <c r="AQ102" s="1799"/>
      <c r="AR102" s="1799"/>
      <c r="AS102" s="1799"/>
      <c r="AT102" s="1799"/>
      <c r="AU102" s="20"/>
      <c r="AV102" s="20"/>
      <c r="AW102" s="20"/>
      <c r="AX102" s="20"/>
      <c r="AY102" s="20"/>
      <c r="AZ102" s="20"/>
      <c r="BD102" s="3" t="s">
        <v>2598</v>
      </c>
      <c r="BE102" t="b">
        <f>T197="Yes"</f>
        <v>0</v>
      </c>
    </row>
    <row r="103" spans="1:57" ht="12.9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c r="AI103" s="1799"/>
      <c r="AJ103" s="1799"/>
      <c r="AK103" s="1799"/>
      <c r="AL103" s="1799"/>
      <c r="AM103" s="1799"/>
      <c r="AN103" s="1799"/>
      <c r="AO103" s="1799"/>
      <c r="AP103" s="1799"/>
      <c r="AQ103" s="1799"/>
      <c r="AR103" s="1799"/>
      <c r="AS103" s="1799"/>
      <c r="AT103" s="1799"/>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9" t="s">
        <v>2166</v>
      </c>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c r="AI105" s="1799"/>
      <c r="AJ105" s="1799"/>
      <c r="AK105" s="1799"/>
      <c r="AL105" s="1799"/>
      <c r="AM105" s="1799"/>
      <c r="AN105" s="1799"/>
      <c r="AO105" s="1799"/>
      <c r="AP105" s="1799"/>
      <c r="AQ105" s="1799"/>
      <c r="AR105" s="1799"/>
      <c r="AS105" s="1799"/>
      <c r="AT105" s="1799"/>
      <c r="AU105" s="20"/>
      <c r="AV105" s="20"/>
      <c r="AW105" s="20"/>
      <c r="AX105" s="20"/>
      <c r="AY105" s="20"/>
    </row>
    <row r="106" spans="1:57" ht="12.9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c r="AI106" s="1799"/>
      <c r="AJ106" s="1799"/>
      <c r="AK106" s="1799"/>
      <c r="AL106" s="1799"/>
      <c r="AM106" s="1799"/>
      <c r="AN106" s="1799"/>
      <c r="AO106" s="1799"/>
      <c r="AP106" s="1799"/>
      <c r="AQ106" s="1799"/>
      <c r="AR106" s="1799"/>
      <c r="AS106" s="1799"/>
      <c r="AT106" s="179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6">
        <v>4</v>
      </c>
      <c r="H113" s="1796"/>
      <c r="I113" s="3" t="s">
        <v>181</v>
      </c>
      <c r="L113" s="1796" t="s">
        <v>2740</v>
      </c>
      <c r="M113" s="1796"/>
      <c r="N113" s="1796"/>
      <c r="O113" s="1796"/>
      <c r="P113" s="1805" t="s">
        <v>2239</v>
      </c>
      <c r="Q113" s="1805"/>
      <c r="R113" s="1805"/>
      <c r="S113" s="180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8" t="s">
        <v>2623</v>
      </c>
      <c r="D115" s="1808"/>
      <c r="E115" s="1808"/>
      <c r="F115" s="1808"/>
      <c r="G115" s="1808"/>
      <c r="H115" s="1808"/>
      <c r="I115" s="1808"/>
      <c r="J115" s="1808"/>
      <c r="K115" s="180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6"/>
      <c r="Z117" s="1796"/>
      <c r="AA117" s="1796"/>
      <c r="AB117" s="1796"/>
      <c r="AC117" s="1796"/>
      <c r="AD117" s="1796"/>
      <c r="AE117" s="1796"/>
      <c r="AF117" s="1796"/>
      <c r="AG117" s="1796"/>
      <c r="AH117" s="1796"/>
      <c r="AI117" s="1796"/>
      <c r="AJ117" s="1796"/>
      <c r="AK117" s="179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6" t="s">
        <v>2625</v>
      </c>
      <c r="Z120" s="1796"/>
      <c r="AA120" s="1796"/>
      <c r="AB120" s="1796"/>
      <c r="AC120" s="1796"/>
      <c r="AD120" s="1796"/>
      <c r="AE120" s="1796"/>
      <c r="AF120" s="1796"/>
      <c r="AG120" s="1796"/>
      <c r="AH120" s="1796"/>
      <c r="AI120" s="1796"/>
      <c r="AJ120" s="1796"/>
      <c r="AK120" s="179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1" t="s">
        <v>469</v>
      </c>
      <c r="CV122" s="1662"/>
      <c r="CW122" s="14"/>
      <c r="CX122" s="14" t="s">
        <v>634</v>
      </c>
      <c r="CY122" s="14"/>
      <c r="CZ122" s="14"/>
      <c r="DA122" s="14"/>
      <c r="DB122" s="14"/>
      <c r="DC122" s="14"/>
      <c r="DD122" s="14"/>
      <c r="DE122" s="14"/>
      <c r="DF122" s="14"/>
      <c r="DG122" s="1658" t="str">
        <f>T189</f>
        <v>San Mateo</v>
      </c>
      <c r="DH122" s="1659"/>
      <c r="DI122" s="1659"/>
      <c r="DJ122" s="1659"/>
      <c r="DK122" s="1659"/>
      <c r="DL122" s="1659"/>
      <c r="DM122" s="1660"/>
    </row>
    <row r="123" spans="1:117" ht="12.95" customHeight="1">
      <c r="A123" s="3"/>
      <c r="B123" s="3"/>
      <c r="T123" s="3"/>
      <c r="U123" s="3"/>
      <c r="V123" s="3"/>
      <c r="W123" s="3"/>
      <c r="X123" s="3"/>
      <c r="Y123" s="1796" t="s">
        <v>2726</v>
      </c>
      <c r="Z123" s="1796"/>
      <c r="AA123" s="1796"/>
      <c r="AB123" s="1796"/>
      <c r="AC123" s="1796"/>
      <c r="AD123" s="1796"/>
      <c r="AE123" s="1796"/>
      <c r="AF123" s="1796"/>
      <c r="AG123" s="1796"/>
      <c r="AH123" s="1796"/>
      <c r="AI123" s="1796"/>
      <c r="AJ123" s="1796"/>
      <c r="AK123" s="179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393" t="s">
        <v>2614</v>
      </c>
      <c r="P153" s="1393"/>
      <c r="Q153" s="1393"/>
      <c r="R153" s="1393"/>
      <c r="S153" s="1393"/>
      <c r="T153" s="1393"/>
      <c r="U153" s="1393"/>
      <c r="V153" s="1393"/>
      <c r="W153" s="1393"/>
      <c r="X153" s="1393"/>
      <c r="Y153" s="1393"/>
      <c r="Z153" s="1393"/>
      <c r="AA153" s="1393"/>
      <c r="AB153" s="1393"/>
      <c r="AC153" s="1393"/>
      <c r="AD153" s="1393"/>
      <c r="AE153" s="1393"/>
      <c r="AF153" s="1393"/>
      <c r="AG153" s="1393"/>
      <c r="AH153" s="1393"/>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394" t="s">
        <v>2615</v>
      </c>
      <c r="P154" s="1394"/>
      <c r="Q154" s="1394"/>
      <c r="R154" s="1394"/>
      <c r="S154" s="1394"/>
      <c r="T154" s="1394"/>
      <c r="U154" s="1394"/>
      <c r="V154" s="1394"/>
      <c r="W154" s="1394"/>
      <c r="X154" s="1394"/>
      <c r="Y154" s="1394"/>
      <c r="Z154" s="1394"/>
      <c r="AA154" s="1394"/>
      <c r="AB154" s="1394"/>
      <c r="AC154" s="1394"/>
      <c r="AD154" s="1394"/>
      <c r="AE154" s="1394"/>
      <c r="AF154" s="1394"/>
      <c r="AG154" s="1394"/>
      <c r="AH154" s="1394"/>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2" t="s">
        <v>440</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94" t="s">
        <v>2616</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393" t="s">
        <v>2614</v>
      </c>
      <c r="P157" s="1393"/>
      <c r="Q157" s="1393"/>
      <c r="R157" s="1393"/>
      <c r="S157" s="1393"/>
      <c r="T157" s="1393"/>
      <c r="U157" s="1393"/>
      <c r="V157" s="1393"/>
      <c r="W157" s="1393"/>
      <c r="X157" s="139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1">
        <v>94303</v>
      </c>
      <c r="P158" s="1791"/>
      <c r="Q158" s="1791"/>
      <c r="R158" s="179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396" t="s">
        <v>2617</v>
      </c>
      <c r="P159" s="1860"/>
      <c r="Q159" s="1860"/>
      <c r="R159" s="1860"/>
      <c r="S159" s="1860"/>
      <c r="T159" s="1860"/>
      <c r="V159" s="97" t="s">
        <v>270</v>
      </c>
      <c r="W159" s="1802"/>
      <c r="X159" s="1802"/>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396" t="s">
        <v>2618</v>
      </c>
      <c r="P160" s="1860"/>
      <c r="Q160" s="1860"/>
      <c r="R160" s="1860"/>
      <c r="S160" s="1860"/>
      <c r="T160" s="186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0" t="s">
        <v>2619</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9" t="s">
        <v>2216</v>
      </c>
      <c r="E164" s="1809"/>
      <c r="F164" s="1809"/>
      <c r="G164" s="1809"/>
      <c r="H164" s="1809"/>
      <c r="I164" s="1809"/>
      <c r="J164" s="1809"/>
      <c r="K164" s="1809"/>
      <c r="L164" s="1809"/>
      <c r="M164" s="1809"/>
      <c r="N164" s="1809"/>
      <c r="O164" s="1809"/>
      <c r="P164" s="1809"/>
      <c r="Q164" s="1809"/>
      <c r="R164" s="1809"/>
      <c r="S164" s="1809"/>
      <c r="T164" s="1809"/>
      <c r="U164" s="1809"/>
      <c r="V164" s="1809"/>
      <c r="W164" s="1809"/>
      <c r="X164" s="1809"/>
      <c r="Y164" s="1809"/>
      <c r="Z164" s="1809"/>
      <c r="AA164" s="1809"/>
      <c r="AB164" s="1809"/>
      <c r="AC164" s="1809"/>
      <c r="AD164" s="1809"/>
      <c r="AE164" s="1809"/>
      <c r="AF164" s="1809"/>
      <c r="AG164" s="1809"/>
      <c r="AH164" s="180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52" t="s">
        <v>539</v>
      </c>
      <c r="B169" s="1452"/>
      <c r="C169" s="1452"/>
      <c r="D169" s="1452"/>
      <c r="E169" s="1452"/>
      <c r="F169" s="1452"/>
      <c r="G169" s="1452"/>
      <c r="H169" s="1452"/>
      <c r="I169" s="1452"/>
      <c r="J169" s="1452"/>
      <c r="K169" s="1452"/>
      <c r="L169" s="1452"/>
      <c r="M169" s="1452"/>
      <c r="N169" s="1452"/>
      <c r="O169" s="1452"/>
      <c r="P169" s="1452"/>
      <c r="Q169" s="1452"/>
      <c r="R169" s="1452"/>
      <c r="S169" s="1452"/>
      <c r="T169" s="1452"/>
      <c r="U169" s="1452"/>
      <c r="V169" s="1452"/>
      <c r="W169" s="1452"/>
      <c r="X169" s="1452"/>
      <c r="Y169" s="1452"/>
      <c r="Z169" s="1452"/>
      <c r="AA169" s="1452"/>
      <c r="AB169" s="1452"/>
      <c r="AC169" s="1452"/>
      <c r="AD169" s="1452"/>
      <c r="AE169" s="1452"/>
      <c r="AF169" s="1452"/>
      <c r="AG169" s="1452"/>
      <c r="AH169" s="1452"/>
      <c r="AI169" s="1452"/>
      <c r="AJ169" s="1452"/>
      <c r="AK169" s="1452"/>
      <c r="AL169" s="1452"/>
      <c r="AM169" s="1452"/>
      <c r="AN169" s="1452"/>
      <c r="AO169" s="1452"/>
      <c r="AP169" s="1452"/>
      <c r="AQ169" s="1452"/>
      <c r="AR169" s="1452"/>
      <c r="AS169" s="1452"/>
      <c r="AT169" s="145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52"/>
      <c r="B170" s="1452"/>
      <c r="C170" s="1452"/>
      <c r="D170" s="1452"/>
      <c r="E170" s="1452"/>
      <c r="F170" s="1452"/>
      <c r="G170" s="1452"/>
      <c r="H170" s="1452"/>
      <c r="I170" s="1452"/>
      <c r="J170" s="1452"/>
      <c r="K170" s="1452"/>
      <c r="L170" s="1452"/>
      <c r="M170" s="1452"/>
      <c r="N170" s="1452"/>
      <c r="O170" s="1452"/>
      <c r="P170" s="1452"/>
      <c r="Q170" s="1452"/>
      <c r="R170" s="1452"/>
      <c r="S170" s="1452"/>
      <c r="T170" s="1452"/>
      <c r="U170" s="1452"/>
      <c r="V170" s="1452"/>
      <c r="W170" s="1452"/>
      <c r="X170" s="1452"/>
      <c r="Y170" s="1452"/>
      <c r="Z170" s="1452"/>
      <c r="AA170" s="1452"/>
      <c r="AB170" s="1452"/>
      <c r="AC170" s="1452"/>
      <c r="AD170" s="1452"/>
      <c r="AE170" s="1452"/>
      <c r="AF170" s="1452"/>
      <c r="AG170" s="1452"/>
      <c r="AH170" s="1452"/>
      <c r="AI170" s="1452"/>
      <c r="AJ170" s="1452"/>
      <c r="AK170" s="1452"/>
      <c r="AL170" s="1452"/>
      <c r="AM170" s="1452"/>
      <c r="AN170" s="1452"/>
      <c r="AO170" s="1452"/>
      <c r="AP170" s="1452"/>
      <c r="AQ170" s="1452"/>
      <c r="AR170" s="1452"/>
      <c r="AS170" s="1452"/>
      <c r="AT170" s="145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11" t="s">
        <v>370</v>
      </c>
      <c r="K173" s="1811"/>
      <c r="L173" s="1811"/>
      <c r="M173" s="1811"/>
      <c r="N173" s="1811"/>
      <c r="O173" s="1811"/>
      <c r="P173" s="1811"/>
      <c r="Q173" s="1811"/>
      <c r="R173" s="1811"/>
      <c r="S173" s="1811"/>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545</v>
      </c>
      <c r="V175" s="1332"/>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455">
        <v>23</v>
      </c>
      <c r="V176" s="1455"/>
      <c r="W176" s="1" t="s">
        <v>305</v>
      </c>
      <c r="X176" s="1788">
        <v>700</v>
      </c>
      <c r="Y176" s="1788"/>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669</v>
      </c>
      <c r="S177" s="1332"/>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787"/>
      <c r="AG178" s="1787"/>
      <c r="AH178" s="1" t="s">
        <v>305</v>
      </c>
      <c r="AI178" s="1776"/>
      <c r="AJ178" s="1776"/>
      <c r="AK178" s="1776"/>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32"/>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57" t="str">
        <f>H18</f>
        <v>851 Weeks Street Apartments</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95" t="s">
        <v>2620</v>
      </c>
      <c r="J185" s="1395"/>
      <c r="K185" s="1395"/>
      <c r="L185" s="1395"/>
      <c r="M185" s="1395"/>
      <c r="N185" s="1395"/>
      <c r="O185" s="1395"/>
      <c r="P185" s="1395"/>
      <c r="Q185" s="1395"/>
      <c r="R185" s="1395"/>
      <c r="S185" s="1395"/>
      <c r="T185" s="1395"/>
      <c r="U185" s="1395"/>
      <c r="V185" s="1395"/>
      <c r="W185" s="1395"/>
      <c r="X185" s="1395"/>
      <c r="Y185" s="1395"/>
      <c r="Z185" s="1395"/>
      <c r="AA185" s="1395"/>
      <c r="AB185" s="1395"/>
      <c r="AC185" s="1395"/>
      <c r="AD185" s="1395"/>
      <c r="AE185" s="1395"/>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13"/>
      <c r="F187" s="1813"/>
      <c r="G187" s="1813"/>
      <c r="H187" s="1813"/>
      <c r="I187" s="1813"/>
      <c r="J187" s="1813"/>
      <c r="K187" s="1813"/>
      <c r="L187" s="1813"/>
      <c r="M187" s="1813"/>
      <c r="N187" s="1813"/>
      <c r="O187" s="1813"/>
      <c r="P187" s="1813"/>
      <c r="Q187" s="1813"/>
      <c r="R187" s="1813"/>
      <c r="S187" s="1813"/>
      <c r="T187" s="1813"/>
      <c r="U187" s="1813"/>
      <c r="V187" s="1813"/>
      <c r="W187" s="1813"/>
      <c r="X187" s="1813"/>
      <c r="Y187" s="1813"/>
      <c r="Z187" s="1813"/>
      <c r="AA187" s="1813"/>
      <c r="AB187" s="1813"/>
      <c r="AC187" s="1813"/>
      <c r="AD187" s="1813"/>
      <c r="AE187" s="1813"/>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65"/>
      <c r="F188" s="1765"/>
      <c r="G188" s="1765"/>
      <c r="H188" s="1765"/>
      <c r="I188" s="1765"/>
      <c r="J188" s="1765"/>
      <c r="K188" s="1765"/>
      <c r="L188" s="1765"/>
      <c r="M188" s="1765"/>
      <c r="N188" s="1765"/>
      <c r="O188" s="1765"/>
      <c r="P188" s="1765"/>
      <c r="Q188" s="1765"/>
      <c r="R188" s="1765"/>
      <c r="S188" s="1765"/>
      <c r="T188" s="1765"/>
      <c r="U188" s="1765"/>
      <c r="V188" s="1765"/>
      <c r="W188" s="1765"/>
      <c r="X188" s="1765"/>
      <c r="Y188" s="1765"/>
      <c r="Z188" s="1765"/>
      <c r="AA188" s="1765"/>
      <c r="AB188" s="1765"/>
      <c r="AC188" s="1765"/>
      <c r="AD188" s="1765"/>
      <c r="AE188" s="176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393" t="s">
        <v>2614</v>
      </c>
      <c r="J189" s="1372"/>
      <c r="K189" s="1372"/>
      <c r="L189" s="1372"/>
      <c r="M189" s="1372"/>
      <c r="N189" s="1372"/>
      <c r="O189" s="1372"/>
      <c r="P189" s="1372"/>
      <c r="Q189" t="s">
        <v>582</v>
      </c>
      <c r="T189" s="1372" t="s">
        <v>70</v>
      </c>
      <c r="U189" s="1372"/>
      <c r="V189" s="1372"/>
      <c r="W189" s="1372"/>
      <c r="X189" s="1372"/>
      <c r="Y189" s="1372"/>
      <c r="Z189" s="1372"/>
      <c r="AA189" s="1372"/>
      <c r="AB189" s="1372"/>
      <c r="AC189" s="1372"/>
      <c r="AD189" s="1372"/>
      <c r="AE189" s="1372"/>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95">
        <v>94303</v>
      </c>
      <c r="J190" s="1395"/>
      <c r="K190" s="1395"/>
      <c r="L190" s="1395"/>
      <c r="M190" s="1395"/>
      <c r="N190" s="1395"/>
      <c r="O190" t="s">
        <v>585</v>
      </c>
      <c r="T190" s="1800">
        <v>6119.01</v>
      </c>
      <c r="U190" s="1800"/>
      <c r="V190" s="1800"/>
      <c r="W190" s="1800"/>
      <c r="X190" s="1800"/>
      <c r="Y190" s="1800"/>
      <c r="Z190" s="1800"/>
      <c r="AA190" s="1800"/>
      <c r="AB190" s="1800"/>
      <c r="AC190" s="1800"/>
      <c r="AD190" s="1800"/>
      <c r="AE190" s="180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61" t="s">
        <v>2621</v>
      </c>
      <c r="O191" s="1813"/>
      <c r="P191" s="1813"/>
      <c r="Q191" s="1813"/>
      <c r="R191" s="1813"/>
      <c r="S191" s="1813"/>
      <c r="T191" s="1813"/>
      <c r="U191" s="1813"/>
      <c r="V191" s="1813"/>
      <c r="W191" s="1813"/>
      <c r="X191" s="1813"/>
      <c r="Y191" s="1813"/>
      <c r="Z191" s="1813"/>
      <c r="AA191" s="1813"/>
      <c r="AB191" s="1813"/>
      <c r="AC191" s="1813"/>
      <c r="AD191" s="1813"/>
      <c r="AE191" s="181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65"/>
      <c r="O192" s="1765"/>
      <c r="P192" s="1765"/>
      <c r="Q192" s="1765"/>
      <c r="R192" s="1765"/>
      <c r="S192" s="1765"/>
      <c r="T192" s="1765"/>
      <c r="U192" s="1765"/>
      <c r="V192" s="1765"/>
      <c r="W192" s="1765"/>
      <c r="X192" s="1765"/>
      <c r="Y192" s="1765"/>
      <c r="Z192" s="1765"/>
      <c r="AA192" s="1765"/>
      <c r="AB192" s="1765"/>
      <c r="AC192" s="1765"/>
      <c r="AD192" s="1765"/>
      <c r="AE192" s="176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803" t="s">
        <v>2213</v>
      </c>
      <c r="U193" s="1803"/>
      <c r="V193" s="1803"/>
      <c r="W193" s="1803"/>
      <c r="X193" s="1803"/>
      <c r="Y193" s="1803"/>
      <c r="Z193" s="1803"/>
      <c r="AA193" s="1803"/>
      <c r="AB193" s="1803"/>
      <c r="AC193" s="1803"/>
      <c r="AD193" s="1803"/>
      <c r="AE193" s="1803"/>
      <c r="AF193" s="1803"/>
      <c r="AG193" s="1803"/>
      <c r="AH193" s="1803"/>
      <c r="AI193" s="1803"/>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669</v>
      </c>
      <c r="U195" s="1332"/>
      <c r="W195" t="s">
        <v>684</v>
      </c>
      <c r="AH195" s="1332">
        <v>15</v>
      </c>
      <c r="AI195" s="1332"/>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602" t="s">
        <v>669</v>
      </c>
      <c r="U196" s="1602"/>
      <c r="W196" t="s">
        <v>685</v>
      </c>
      <c r="AH196" s="1332">
        <v>21</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602" t="s">
        <v>669</v>
      </c>
      <c r="U197" s="1602"/>
      <c r="W197" t="s">
        <v>686</v>
      </c>
      <c r="AH197" s="1332">
        <v>13</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602"/>
      <c r="U198" s="1602"/>
      <c r="V198"/>
      <c r="X198" s="1445" t="s">
        <v>2513</v>
      </c>
      <c r="Y198" s="1445"/>
      <c r="Z198" s="1445"/>
      <c r="AA198" s="1445"/>
      <c r="AB198" s="1445"/>
      <c r="AC198" s="1445"/>
      <c r="AD198" s="1445"/>
      <c r="AE198" s="1445"/>
      <c r="AF198" s="1445"/>
      <c r="AG198" s="1445"/>
      <c r="AH198" s="1445"/>
      <c r="AI198" s="1445"/>
      <c r="AJ198" s="1445"/>
      <c r="AK198" s="1445"/>
      <c r="AL198" s="1445"/>
      <c r="AM198" s="1445"/>
      <c r="AN198" s="1445"/>
      <c r="AO198" s="1445"/>
      <c r="AP198" s="1445"/>
      <c r="AQ198" s="1445"/>
      <c r="AR198" s="1445"/>
      <c r="AS198" s="1445"/>
      <c r="AT198" s="144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2" t="s">
        <v>669</v>
      </c>
      <c r="U199" s="1332"/>
      <c r="V199"/>
      <c r="W199"/>
      <c r="X199" s="1445"/>
      <c r="Y199" s="1445"/>
      <c r="Z199" s="1445"/>
      <c r="AA199" s="1445"/>
      <c r="AB199" s="1445"/>
      <c r="AC199" s="1445"/>
      <c r="AD199" s="1445"/>
      <c r="AE199" s="1445"/>
      <c r="AF199" s="1445"/>
      <c r="AG199" s="1445"/>
      <c r="AH199" s="1445"/>
      <c r="AI199" s="1445"/>
      <c r="AJ199" s="1445"/>
      <c r="AK199" s="1445"/>
      <c r="AL199" s="1445"/>
      <c r="AM199" s="1445"/>
      <c r="AN199" s="1445"/>
      <c r="AO199" s="1445"/>
      <c r="AP199" s="1445"/>
      <c r="AQ199" s="1445"/>
      <c r="AR199" s="1445"/>
      <c r="AS199" s="1445"/>
      <c r="AT199" s="144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332"/>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57" t="s">
        <v>384</v>
      </c>
      <c r="E204" s="1457"/>
      <c r="F204" s="1457"/>
      <c r="G204" s="1457"/>
      <c r="H204" s="1457"/>
      <c r="I204" s="1457"/>
      <c r="J204" s="1457"/>
      <c r="K204" s="1457"/>
      <c r="L204" s="1457"/>
      <c r="M204" s="1457"/>
      <c r="P204" s="1810">
        <f>M26</f>
        <v>2180560</v>
      </c>
      <c r="Q204" s="1786"/>
      <c r="R204" s="1786"/>
      <c r="S204" s="1786"/>
      <c r="T204" s="1786"/>
      <c r="U204" s="1786"/>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792" t="s">
        <v>1247</v>
      </c>
      <c r="E205" s="1457"/>
      <c r="F205" s="1457"/>
      <c r="G205" s="1457"/>
      <c r="H205" s="1457"/>
      <c r="I205" s="1457"/>
      <c r="J205" s="1457"/>
      <c r="K205" s="1457"/>
      <c r="L205" s="1457"/>
      <c r="M205" s="1457"/>
      <c r="P205" s="1786">
        <f>M27</f>
        <v>15800000</v>
      </c>
      <c r="Q205" s="1786"/>
      <c r="R205" s="1786"/>
      <c r="S205" s="1786"/>
      <c r="T205" s="1786"/>
      <c r="U205" s="1786"/>
      <c r="V205" s="28"/>
      <c r="W205" s="3" t="s">
        <v>1720</v>
      </c>
      <c r="Z205" s="1814" t="s">
        <v>2219</v>
      </c>
      <c r="AA205" s="1814"/>
      <c r="AB205" s="1814"/>
      <c r="AC205" s="1814"/>
      <c r="AD205" s="1814"/>
      <c r="AE205" s="1814"/>
      <c r="AF205" s="1814"/>
      <c r="AG205" s="1814"/>
      <c r="AH205" s="1814"/>
      <c r="AI205" s="1814"/>
      <c r="AJ205" s="1814"/>
      <c r="AK205" s="1814"/>
      <c r="AL205" s="1814"/>
      <c r="AM205" s="1814"/>
      <c r="AN205" s="1814"/>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61" t="s">
        <v>2727</v>
      </c>
      <c r="E208" s="1461"/>
      <c r="F208" s="1461"/>
      <c r="G208" s="1461"/>
      <c r="H208" s="1461"/>
      <c r="I208" s="1461"/>
      <c r="J208" s="1461"/>
      <c r="K208" s="1461"/>
      <c r="L208" s="1461"/>
      <c r="M208" s="1461"/>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61" t="s">
        <v>1040</v>
      </c>
      <c r="E211" s="1461"/>
      <c r="F211" s="1461"/>
      <c r="G211" s="1461"/>
      <c r="H211" s="1461"/>
      <c r="I211" s="1461"/>
      <c r="J211" s="1461"/>
      <c r="K211" s="1461"/>
      <c r="L211" s="1461"/>
      <c r="M211" s="1461"/>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2"/>
      <c r="R212" s="1332"/>
      <c r="T212" s="1794">
        <f>IFERROR(Q212/AG440,0)</f>
        <v>0</v>
      </c>
      <c r="U212" s="1795"/>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7" t="s">
        <v>591</v>
      </c>
      <c r="E214" s="1807"/>
      <c r="F214" s="1807"/>
      <c r="G214" s="1807"/>
      <c r="H214" s="1807"/>
      <c r="I214" s="1807"/>
      <c r="J214" s="1807"/>
      <c r="K214" s="1807"/>
      <c r="L214" s="1807"/>
      <c r="M214" s="1807"/>
      <c r="N214" s="1807"/>
      <c r="O214" s="1807"/>
      <c r="P214" s="1807"/>
      <c r="Q214" s="1807"/>
      <c r="R214" s="1807"/>
      <c r="S214" s="1807"/>
      <c r="T214" s="1807"/>
      <c r="U214" s="1807"/>
      <c r="V214" s="1807"/>
      <c r="W214" s="1807"/>
      <c r="X214" s="1807"/>
      <c r="Y214" s="1807"/>
      <c r="Z214" s="1807"/>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806">
        <v>62</v>
      </c>
      <c r="AC215" s="1806"/>
      <c r="AD215" s="1806"/>
      <c r="AE215" s="1806"/>
      <c r="AF215" s="1806"/>
      <c r="AG215" s="1806"/>
      <c r="AH215" s="1806"/>
      <c r="AI215" s="1806"/>
      <c r="AJ215" s="1806"/>
      <c r="AK215" s="1806"/>
      <c r="AL215" s="1806"/>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806"/>
      <c r="AC216" s="1806"/>
      <c r="AD216" s="1806"/>
      <c r="AE216" s="1806"/>
      <c r="AF216" s="1806"/>
      <c r="AG216" s="1806"/>
      <c r="AH216" s="1806"/>
      <c r="AI216" s="1806"/>
      <c r="AJ216" s="1806"/>
      <c r="AK216" s="1806"/>
      <c r="AL216" s="1806"/>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461" t="s">
        <v>1026</v>
      </c>
      <c r="E220" s="1461"/>
      <c r="F220" s="1461"/>
      <c r="G220" s="1461"/>
      <c r="H220" s="1461"/>
      <c r="I220" s="1461"/>
      <c r="J220" s="1461"/>
      <c r="K220" s="1461"/>
      <c r="L220" s="1461"/>
      <c r="M220" s="1461"/>
      <c r="N220" s="1461"/>
      <c r="O220" s="1461"/>
      <c r="P220" s="1461"/>
      <c r="Q220" s="1461"/>
      <c r="R220" s="1461"/>
      <c r="S220" s="1461"/>
      <c r="T220" s="1461"/>
      <c r="U220" s="1461"/>
      <c r="V220" s="1461"/>
      <c r="W220" s="1461"/>
      <c r="X220" s="1461"/>
      <c r="Y220" s="1461"/>
      <c r="Z220" s="1461"/>
      <c r="AC220" s="1793" t="s">
        <v>2465</v>
      </c>
      <c r="AD220" s="1793"/>
      <c r="AE220" s="1793"/>
      <c r="AF220" s="1793"/>
      <c r="AG220" s="1793"/>
      <c r="AH220" s="1793"/>
      <c r="AI220" s="1793"/>
      <c r="AJ220" s="1793"/>
      <c r="AK220" s="1793"/>
      <c r="AL220" s="1793"/>
      <c r="AM220" s="1793"/>
      <c r="AN220" s="1793"/>
      <c r="AO220" s="1793"/>
      <c r="AP220" s="1793"/>
      <c r="AQ220" s="1793"/>
      <c r="BA220" s="3"/>
      <c r="BC220" t="s">
        <v>299</v>
      </c>
    </row>
    <row r="221" spans="1:108" ht="12.95" customHeight="1">
      <c r="A221" s="2"/>
      <c r="B221" s="14"/>
      <c r="C221" s="2"/>
      <c r="BA221" s="3"/>
    </row>
    <row r="222" spans="1:108" ht="12.95" customHeight="1">
      <c r="A222" s="1452" t="s">
        <v>540</v>
      </c>
      <c r="B222" s="1452"/>
      <c r="C222" s="1452"/>
      <c r="D222" s="1452"/>
      <c r="E222" s="1452"/>
      <c r="F222" s="1452"/>
      <c r="G222" s="1452"/>
      <c r="H222" s="1452"/>
      <c r="I222" s="1452"/>
      <c r="J222" s="1452"/>
      <c r="K222" s="1452"/>
      <c r="L222" s="1452"/>
      <c r="M222" s="1452"/>
      <c r="N222" s="1452"/>
      <c r="O222" s="1452"/>
      <c r="P222" s="1452"/>
      <c r="Q222" s="1452"/>
      <c r="R222" s="1452"/>
      <c r="S222" s="1452"/>
      <c r="T222" s="1452"/>
      <c r="U222" s="1452"/>
      <c r="V222" s="1452"/>
      <c r="W222" s="1452"/>
      <c r="X222" s="1452"/>
      <c r="Y222" s="1452"/>
      <c r="Z222" s="1452"/>
      <c r="AA222" s="1452"/>
      <c r="AB222" s="1452"/>
      <c r="AC222" s="1452"/>
      <c r="AD222" s="1452"/>
      <c r="AE222" s="1452"/>
      <c r="AF222" s="1452"/>
      <c r="AG222" s="1452"/>
      <c r="AH222" s="1452"/>
      <c r="AI222" s="1452"/>
      <c r="AJ222" s="1452"/>
      <c r="AK222" s="1452"/>
      <c r="AL222" s="1452"/>
      <c r="AM222" s="1452"/>
      <c r="AN222" s="1452"/>
      <c r="AO222" s="1452"/>
      <c r="AP222" s="1452"/>
      <c r="AQ222" s="1452"/>
      <c r="AR222" s="1452"/>
      <c r="AS222" s="1452"/>
      <c r="AT222" s="1452"/>
      <c r="AU222" s="95"/>
      <c r="AV222" s="95"/>
      <c r="AW222" s="95"/>
      <c r="AX222" s="95"/>
      <c r="AY222" s="95"/>
      <c r="AZ222" s="3"/>
      <c r="BA222" s="3"/>
      <c r="BP222" s="34"/>
    </row>
    <row r="223" spans="1:108" ht="12.95" customHeight="1">
      <c r="A223" s="1452"/>
      <c r="B223" s="1452"/>
      <c r="C223" s="1452"/>
      <c r="D223" s="1452"/>
      <c r="E223" s="1452"/>
      <c r="F223" s="1452"/>
      <c r="G223" s="1452"/>
      <c r="H223" s="1452"/>
      <c r="I223" s="1452"/>
      <c r="J223" s="1452"/>
      <c r="K223" s="1452"/>
      <c r="L223" s="1452"/>
      <c r="M223" s="1452"/>
      <c r="N223" s="1452"/>
      <c r="O223" s="1452"/>
      <c r="P223" s="1452"/>
      <c r="Q223" s="1452"/>
      <c r="R223" s="1452"/>
      <c r="S223" s="1452"/>
      <c r="T223" s="1452"/>
      <c r="U223" s="1452"/>
      <c r="V223" s="1452"/>
      <c r="W223" s="1452"/>
      <c r="X223" s="1452"/>
      <c r="Y223" s="1452"/>
      <c r="Z223" s="1452"/>
      <c r="AA223" s="1452"/>
      <c r="AB223" s="1452"/>
      <c r="AC223" s="1452"/>
      <c r="AD223" s="1452"/>
      <c r="AE223" s="1452"/>
      <c r="AF223" s="1452"/>
      <c r="AG223" s="1452"/>
      <c r="AH223" s="1452"/>
      <c r="AI223" s="1452"/>
      <c r="AJ223" s="1452"/>
      <c r="AK223" s="1452"/>
      <c r="AL223" s="1452"/>
      <c r="AM223" s="1452"/>
      <c r="AN223" s="1452"/>
      <c r="AO223" s="1452"/>
      <c r="AP223" s="1452"/>
      <c r="AQ223" s="1452"/>
      <c r="AR223" s="1452"/>
      <c r="AS223" s="1452"/>
      <c r="AT223" s="1452"/>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545</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591</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801" t="str">
        <f>H16</f>
        <v>Sand Hill Property, LLC on behalf of 851 Weeks LP (to be formed)</v>
      </c>
      <c r="N232" s="1801"/>
      <c r="O232" s="1801"/>
      <c r="P232" s="1801"/>
      <c r="Q232" s="1801"/>
      <c r="R232" s="1801"/>
      <c r="S232" s="1801"/>
      <c r="T232" s="1801"/>
      <c r="U232" s="1801"/>
      <c r="V232" s="1801"/>
      <c r="W232" s="1801"/>
      <c r="X232" s="1801"/>
      <c r="Y232" s="1801"/>
      <c r="Z232" s="1801"/>
      <c r="AA232" s="1801"/>
      <c r="AB232" s="1801"/>
      <c r="AC232" s="1801"/>
      <c r="AD232" s="1801"/>
      <c r="AE232" s="1801"/>
      <c r="AF232" s="1801"/>
      <c r="AG232" s="1801"/>
      <c r="AH232" s="1801"/>
      <c r="AI232" s="1801"/>
      <c r="AJ232" s="1801"/>
      <c r="AK232" s="1801"/>
      <c r="AZ232" s="4"/>
      <c r="BA232" s="3"/>
      <c r="BB232" s="205" t="s">
        <v>538</v>
      </c>
      <c r="BG232" s="241">
        <f>IF(AND(AND($M$249="nonprofit",$M$257="nonprofit",$M$265="for profit")),2,0)</f>
        <v>0</v>
      </c>
    </row>
    <row r="233" spans="1:59" ht="12.95" customHeight="1">
      <c r="D233" s="4" t="s">
        <v>85</v>
      </c>
      <c r="E233" s="4"/>
      <c r="F233" s="4"/>
      <c r="G233" s="4"/>
      <c r="H233" s="4"/>
      <c r="I233" s="4"/>
      <c r="J233" s="4"/>
      <c r="K233" s="4"/>
      <c r="M233" s="1393" t="s">
        <v>2622</v>
      </c>
      <c r="N233" s="1461"/>
      <c r="O233" s="1461"/>
      <c r="P233" s="1461"/>
      <c r="Q233" s="1461"/>
      <c r="R233" s="1461"/>
      <c r="S233" s="1461"/>
      <c r="T233" s="1461"/>
      <c r="U233" s="1461"/>
      <c r="V233" s="1461"/>
      <c r="W233" s="1461"/>
      <c r="X233" s="1461"/>
      <c r="Y233" s="1461"/>
      <c r="Z233" s="1461"/>
      <c r="AA233" s="1461"/>
      <c r="AB233" s="1461"/>
      <c r="AC233" s="1461"/>
      <c r="AD233" s="1461"/>
      <c r="AE233" s="1461"/>
      <c r="BB233" s="205" t="s">
        <v>538</v>
      </c>
      <c r="BG233" s="241">
        <f>IF(AND(AND($M$249="nonprofit",$M$257="for profit",$M$265="nonprofit")),2,0)</f>
        <v>0</v>
      </c>
    </row>
    <row r="234" spans="1:59" ht="12.95" customHeight="1">
      <c r="D234" s="4" t="s">
        <v>580</v>
      </c>
      <c r="E234" s="4"/>
      <c r="M234" s="1393" t="s">
        <v>2623</v>
      </c>
      <c r="N234" s="1461"/>
      <c r="O234" s="1461"/>
      <c r="P234" s="1461"/>
      <c r="Q234" s="1461"/>
      <c r="R234" s="1461"/>
      <c r="S234" s="1461"/>
      <c r="T234" s="1461"/>
      <c r="V234" s="33" t="s">
        <v>86</v>
      </c>
      <c r="W234" s="1394" t="s">
        <v>2624</v>
      </c>
      <c r="X234" s="1462"/>
      <c r="Y234" s="4" t="s">
        <v>583</v>
      </c>
      <c r="AC234" s="1461">
        <v>94306</v>
      </c>
      <c r="AD234" s="1461"/>
      <c r="AE234" s="1461"/>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393" t="s">
        <v>2625</v>
      </c>
      <c r="N235" s="1461"/>
      <c r="O235" s="1461"/>
      <c r="P235" s="1461"/>
      <c r="Q235" s="1461"/>
      <c r="R235" s="1461"/>
      <c r="S235" s="1461"/>
      <c r="T235" s="1461"/>
      <c r="U235" s="1461"/>
      <c r="V235" s="1461"/>
      <c r="W235" s="1461"/>
      <c r="X235" s="1461"/>
      <c r="Y235" s="1461"/>
      <c r="Z235" s="1461"/>
      <c r="AA235" s="1461"/>
      <c r="AB235" s="1461"/>
      <c r="AC235" s="1461"/>
      <c r="AD235" s="1461"/>
      <c r="AE235" s="1461"/>
      <c r="AI235" s="4"/>
      <c r="AJ235" s="4"/>
      <c r="AK235" s="4"/>
      <c r="AL235" s="4"/>
      <c r="AM235" s="4"/>
      <c r="AN235" s="4"/>
      <c r="AO235" s="4"/>
      <c r="AP235" s="4"/>
      <c r="AQ235" s="4"/>
      <c r="AR235" s="4"/>
      <c r="AS235" s="4"/>
      <c r="AT235" s="4"/>
      <c r="BB235" s="205"/>
      <c r="BG235" s="204"/>
    </row>
    <row r="236" spans="1:59" ht="12.95" customHeight="1">
      <c r="D236" s="4" t="s">
        <v>88</v>
      </c>
      <c r="E236" s="4"/>
      <c r="F236" s="4"/>
      <c r="M236" s="1785" t="s">
        <v>2626</v>
      </c>
      <c r="N236" s="1371"/>
      <c r="O236" s="1371"/>
      <c r="P236" s="1371"/>
      <c r="Q236" s="1371"/>
      <c r="R236" s="1371"/>
      <c r="S236" s="4" t="s">
        <v>205</v>
      </c>
      <c r="T236" s="4"/>
      <c r="U236" s="1462"/>
      <c r="V236" s="1462"/>
      <c r="W236" s="1462"/>
      <c r="X236" s="4" t="s">
        <v>89</v>
      </c>
      <c r="Z236" s="1371"/>
      <c r="AA236" s="1371"/>
      <c r="AB236" s="1371"/>
      <c r="AC236" s="1371"/>
      <c r="AD236" s="1371"/>
      <c r="AE236" s="1371"/>
      <c r="AU236" s="4"/>
      <c r="AV236" s="4"/>
      <c r="AW236" s="4"/>
      <c r="AX236" s="4"/>
      <c r="AY236" s="4"/>
      <c r="AZ236" s="4"/>
      <c r="BB236" s="204" t="s">
        <v>537</v>
      </c>
      <c r="BG236" s="241">
        <f>IF(AND(AND($M$249="nonprofit",$M$257="nonprofit",$M$265="(select one)")),1,0)</f>
        <v>0</v>
      </c>
    </row>
    <row r="237" spans="1:59" ht="12.95" customHeight="1">
      <c r="D237" s="4" t="s">
        <v>90</v>
      </c>
      <c r="E237" s="4"/>
      <c r="F237" s="4"/>
      <c r="M237" s="1780" t="s">
        <v>2627</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95" t="s">
        <v>528</v>
      </c>
      <c r="N238" s="1395"/>
      <c r="O238" s="1395"/>
      <c r="P238" s="1395"/>
      <c r="Q238" s="1395"/>
      <c r="R238" s="1395"/>
      <c r="S238" s="1395"/>
      <c r="T238" s="1395"/>
      <c r="U238" s="204" t="s">
        <v>906</v>
      </c>
      <c r="V238" s="204"/>
      <c r="W238" s="204"/>
      <c r="X238" s="204"/>
      <c r="Y238" s="204"/>
      <c r="Z238" s="204"/>
      <c r="AA238" s="1768" t="s">
        <v>2628</v>
      </c>
      <c r="AB238" s="1768"/>
      <c r="AC238" s="1768"/>
      <c r="AD238" s="1768"/>
      <c r="AE238" s="1768"/>
      <c r="AF238" s="1768"/>
      <c r="AG238" s="1768"/>
      <c r="AH238" s="1768"/>
      <c r="AI238" s="1768"/>
      <c r="AJ238" s="1768"/>
      <c r="AK238" s="176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51" t="s">
        <v>2709</v>
      </c>
      <c r="N243" s="1767"/>
      <c r="O243" s="1767"/>
      <c r="P243" s="1767"/>
      <c r="Q243" s="1767"/>
      <c r="R243" s="1767"/>
      <c r="S243" s="1767"/>
      <c r="T243" s="1767"/>
      <c r="U243" s="1767"/>
      <c r="V243" s="1767"/>
      <c r="W243" s="1767"/>
      <c r="X243" s="1767"/>
      <c r="Y243" s="1767"/>
      <c r="Z243" s="1767"/>
      <c r="AA243" s="1767"/>
      <c r="AB243" s="1767"/>
      <c r="AC243" s="1767"/>
      <c r="AD243" s="1767"/>
      <c r="AE243" s="1767"/>
      <c r="AF243" s="1767" t="s">
        <v>2710</v>
      </c>
      <c r="AG243" s="1767"/>
      <c r="AH243" s="1767"/>
      <c r="AI243" s="1767"/>
      <c r="AJ243" s="1767"/>
      <c r="AK243" s="1767"/>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393" t="s">
        <v>2629</v>
      </c>
      <c r="N244" s="1461"/>
      <c r="O244" s="1461"/>
      <c r="P244" s="1461"/>
      <c r="Q244" s="1461"/>
      <c r="R244" s="1461"/>
      <c r="S244" s="1461"/>
      <c r="T244" s="1461"/>
      <c r="U244" s="1461"/>
      <c r="V244" s="1461"/>
      <c r="W244" s="1461"/>
      <c r="X244" s="1461"/>
      <c r="Y244" s="1461"/>
      <c r="Z244" s="1461"/>
      <c r="AA244" s="1461"/>
      <c r="AB244" s="1461"/>
      <c r="AC244" s="1461"/>
      <c r="AD244" s="1461"/>
      <c r="AE244" s="1461"/>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393" t="s">
        <v>2630</v>
      </c>
      <c r="N245" s="1461"/>
      <c r="O245" s="1461"/>
      <c r="P245" s="1461"/>
      <c r="Q245" s="1461"/>
      <c r="R245" s="1461"/>
      <c r="S245" s="1461"/>
      <c r="T245" s="1461"/>
      <c r="V245" s="33" t="s">
        <v>86</v>
      </c>
      <c r="W245" s="1394" t="s">
        <v>2624</v>
      </c>
      <c r="X245" s="1462"/>
      <c r="Y245" s="4" t="s">
        <v>583</v>
      </c>
      <c r="AC245" s="1461">
        <v>94541</v>
      </c>
      <c r="AD245" s="1461"/>
      <c r="AE245" s="1461"/>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393" t="s">
        <v>2631</v>
      </c>
      <c r="N246" s="1461"/>
      <c r="O246" s="1461"/>
      <c r="P246" s="1461"/>
      <c r="Q246" s="1461"/>
      <c r="R246" s="1461"/>
      <c r="S246" s="1461"/>
      <c r="T246" s="1461"/>
      <c r="U246" s="1461"/>
      <c r="V246" s="1461"/>
      <c r="W246" s="1461"/>
      <c r="X246" s="1461"/>
      <c r="Y246" s="1461"/>
      <c r="Z246" s="1461"/>
      <c r="AA246" s="1461"/>
      <c r="AB246" s="1461"/>
      <c r="AC246" s="1461"/>
      <c r="AD246" s="1461"/>
      <c r="AE246" s="1461"/>
      <c r="AH246" s="1789">
        <v>4.8999999999999998E-3</v>
      </c>
      <c r="AI246" s="1789"/>
      <c r="AJ246" s="1789"/>
      <c r="AK246" s="1789"/>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785" t="s">
        <v>2632</v>
      </c>
      <c r="N247" s="1371"/>
      <c r="O247" s="1371"/>
      <c r="P247" s="1371"/>
      <c r="Q247" s="1371"/>
      <c r="R247" s="1371"/>
      <c r="S247" s="4" t="s">
        <v>205</v>
      </c>
      <c r="T247" s="4"/>
      <c r="U247" s="1462"/>
      <c r="V247" s="1462"/>
      <c r="W247" s="1462"/>
      <c r="X247" s="4" t="s">
        <v>89</v>
      </c>
      <c r="Z247" s="1371"/>
      <c r="AA247" s="1371"/>
      <c r="AB247" s="1371"/>
      <c r="AC247" s="1371"/>
      <c r="AD247" s="1371"/>
      <c r="AE247" s="1371"/>
      <c r="AU247" s="4"/>
      <c r="AV247" s="4"/>
      <c r="AW247" s="4"/>
      <c r="AX247" s="4"/>
      <c r="AY247" s="4"/>
      <c r="BG247">
        <v>0</v>
      </c>
      <c r="BH247" s="3" t="str">
        <f>""</f>
        <v/>
      </c>
      <c r="BN247" s="34"/>
    </row>
    <row r="248" spans="1:67" ht="12.95" customHeight="1">
      <c r="A248" s="19"/>
      <c r="B248" s="4"/>
      <c r="C248" s="4"/>
      <c r="D248" s="4" t="s">
        <v>90</v>
      </c>
      <c r="E248" s="4"/>
      <c r="F248" s="4"/>
      <c r="M248" s="1780" t="s">
        <v>2633</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95" t="s">
        <v>534</v>
      </c>
      <c r="N249" s="1395"/>
      <c r="O249" s="1395"/>
      <c r="P249" s="1395"/>
      <c r="Q249" s="1395"/>
      <c r="R249" s="1395"/>
      <c r="S249" s="1395"/>
      <c r="T249" s="1395"/>
      <c r="U249" s="204" t="s">
        <v>906</v>
      </c>
      <c r="V249" s="204"/>
      <c r="W249" s="204"/>
      <c r="X249" s="204"/>
      <c r="Y249" s="204"/>
      <c r="Z249" s="204"/>
      <c r="AA249" s="1804" t="s">
        <v>2634</v>
      </c>
      <c r="AB249" s="1768"/>
      <c r="AC249" s="1768"/>
      <c r="AD249" s="1768"/>
      <c r="AE249" s="1768"/>
      <c r="AF249" s="1768"/>
      <c r="AG249" s="1768"/>
      <c r="AH249" s="1768"/>
      <c r="AI249" s="1768"/>
      <c r="AJ249" s="1768"/>
      <c r="AK249" s="176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51" t="s">
        <v>2628</v>
      </c>
      <c r="N251" s="1767"/>
      <c r="O251" s="1767"/>
      <c r="P251" s="1767"/>
      <c r="Q251" s="1767"/>
      <c r="R251" s="1767"/>
      <c r="S251" s="1767"/>
      <c r="T251" s="1767"/>
      <c r="U251" s="1767"/>
      <c r="V251" s="1767"/>
      <c r="W251" s="1767"/>
      <c r="X251" s="1767"/>
      <c r="Y251" s="1767"/>
      <c r="Z251" s="1767"/>
      <c r="AA251" s="1767"/>
      <c r="AB251" s="1767"/>
      <c r="AC251" s="1767"/>
      <c r="AD251" s="1767"/>
      <c r="AE251" s="1767"/>
      <c r="AF251" s="1767" t="s">
        <v>2711</v>
      </c>
      <c r="AG251" s="1767"/>
      <c r="AH251" s="1767"/>
      <c r="AI251" s="1767"/>
      <c r="AJ251" s="1767"/>
      <c r="AK251" s="1767"/>
      <c r="AU251" s="4"/>
      <c r="AV251" s="4"/>
      <c r="AW251" s="4"/>
      <c r="AX251" s="4"/>
      <c r="AY251" s="4"/>
      <c r="BN251" s="34"/>
    </row>
    <row r="252" spans="1:67" ht="12.95" customHeight="1">
      <c r="A252" s="19"/>
      <c r="B252" s="4"/>
      <c r="C252" s="4"/>
      <c r="D252" s="4" t="s">
        <v>85</v>
      </c>
      <c r="E252" s="4"/>
      <c r="F252" s="4"/>
      <c r="G252" s="4"/>
      <c r="H252" s="4"/>
      <c r="I252" s="4"/>
      <c r="J252" s="4"/>
      <c r="K252" s="4"/>
      <c r="L252" s="4"/>
      <c r="M252" s="1393" t="s">
        <v>2622</v>
      </c>
      <c r="N252" s="1461"/>
      <c r="O252" s="1461"/>
      <c r="P252" s="1461"/>
      <c r="Q252" s="1461"/>
      <c r="R252" s="1461"/>
      <c r="S252" s="1461"/>
      <c r="T252" s="1461"/>
      <c r="U252" s="1461"/>
      <c r="V252" s="1461"/>
      <c r="W252" s="1461"/>
      <c r="X252" s="1461"/>
      <c r="Y252" s="1461"/>
      <c r="Z252" s="1461"/>
      <c r="AA252" s="1461"/>
      <c r="AB252" s="1461"/>
      <c r="AC252" s="1461"/>
      <c r="AD252" s="1461"/>
      <c r="AE252" s="1461"/>
      <c r="AF252" s="3" t="s">
        <v>1179</v>
      </c>
      <c r="AL252" s="4"/>
      <c r="AM252" s="4"/>
      <c r="AN252" s="4"/>
      <c r="AO252" s="4"/>
      <c r="AP252" s="4"/>
      <c r="AQ252" s="4"/>
      <c r="AR252" s="4"/>
      <c r="AS252" s="4"/>
      <c r="AT252" s="4"/>
      <c r="BN252" s="34"/>
    </row>
    <row r="253" spans="1:67" ht="12.95" customHeight="1">
      <c r="A253" s="19"/>
      <c r="B253" s="4"/>
      <c r="C253" s="4"/>
      <c r="D253" s="4" t="s">
        <v>580</v>
      </c>
      <c r="E253" s="4"/>
      <c r="M253" s="1393" t="s">
        <v>2623</v>
      </c>
      <c r="N253" s="1461"/>
      <c r="O253" s="1461"/>
      <c r="P253" s="1461"/>
      <c r="Q253" s="1461"/>
      <c r="R253" s="1461"/>
      <c r="S253" s="1461"/>
      <c r="T253" s="1461"/>
      <c r="V253" s="33" t="s">
        <v>86</v>
      </c>
      <c r="W253" s="1462"/>
      <c r="X253" s="1462"/>
      <c r="Y253" s="4" t="s">
        <v>583</v>
      </c>
      <c r="AC253" s="1461"/>
      <c r="AD253" s="1461"/>
      <c r="AE253" s="1461"/>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393" t="s">
        <v>2625</v>
      </c>
      <c r="N254" s="1461"/>
      <c r="O254" s="1461"/>
      <c r="P254" s="1461"/>
      <c r="Q254" s="1461"/>
      <c r="R254" s="1461"/>
      <c r="S254" s="1461"/>
      <c r="T254" s="1461"/>
      <c r="U254" s="1461"/>
      <c r="V254" s="1461"/>
      <c r="W254" s="1461"/>
      <c r="X254" s="1461"/>
      <c r="Y254" s="1461"/>
      <c r="Z254" s="1461"/>
      <c r="AA254" s="1461"/>
      <c r="AB254" s="1461"/>
      <c r="AC254" s="1461"/>
      <c r="AD254" s="1461"/>
      <c r="AE254" s="1461"/>
      <c r="AH254" s="1789">
        <v>5.1000000000000004E-3</v>
      </c>
      <c r="AI254" s="1789"/>
      <c r="AJ254" s="1789"/>
      <c r="AK254" s="1789"/>
      <c r="AL254" s="4"/>
      <c r="AM254" s="4"/>
      <c r="AN254" s="4"/>
      <c r="AO254" s="4"/>
      <c r="AP254" s="4"/>
      <c r="AQ254" s="4"/>
      <c r="AR254" s="4"/>
      <c r="AS254" s="4"/>
      <c r="AT254" s="4"/>
    </row>
    <row r="255" spans="1:67" ht="12.95" customHeight="1">
      <c r="A255" s="19"/>
      <c r="B255" s="4"/>
      <c r="C255" s="4"/>
      <c r="D255" s="4" t="s">
        <v>88</v>
      </c>
      <c r="E255" s="4"/>
      <c r="F255" s="4"/>
      <c r="M255" s="1785" t="s">
        <v>2626</v>
      </c>
      <c r="N255" s="1371"/>
      <c r="O255" s="1371"/>
      <c r="P255" s="1371"/>
      <c r="Q255" s="1371"/>
      <c r="R255" s="1371"/>
      <c r="S255" s="4" t="s">
        <v>205</v>
      </c>
      <c r="T255" s="4"/>
      <c r="U255" s="1462"/>
      <c r="V255" s="1462"/>
      <c r="W255" s="1462"/>
      <c r="X255" s="4" t="s">
        <v>89</v>
      </c>
      <c r="Z255" s="1371"/>
      <c r="AA255" s="1371"/>
      <c r="AB255" s="1371"/>
      <c r="AC255" s="1371"/>
      <c r="AD255" s="1371"/>
      <c r="AE255" s="1371"/>
      <c r="AU255" s="4"/>
      <c r="AV255" s="4"/>
      <c r="AW255" s="4"/>
      <c r="AX255" s="4"/>
      <c r="AY255" s="4"/>
      <c r="BN255" s="34"/>
    </row>
    <row r="256" spans="1:67" ht="12.95" customHeight="1">
      <c r="A256" s="19"/>
      <c r="B256" s="4"/>
      <c r="C256" s="4"/>
      <c r="D256" s="4" t="s">
        <v>90</v>
      </c>
      <c r="E256" s="4"/>
      <c r="F256" s="4"/>
      <c r="M256" s="1780" t="s">
        <v>2627</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95" t="s">
        <v>536</v>
      </c>
      <c r="N257" s="1395"/>
      <c r="O257" s="1395"/>
      <c r="P257" s="1395"/>
      <c r="Q257" s="1395"/>
      <c r="R257" s="1395"/>
      <c r="S257" s="1395"/>
      <c r="T257" s="1395"/>
      <c r="U257" s="204" t="s">
        <v>906</v>
      </c>
      <c r="V257" s="204"/>
      <c r="W257" s="204"/>
      <c r="X257" s="204"/>
      <c r="Y257" s="204"/>
      <c r="Z257" s="204"/>
      <c r="AA257" s="1768"/>
      <c r="AB257" s="1768"/>
      <c r="AC257" s="1768"/>
      <c r="AD257" s="1768"/>
      <c r="AE257" s="1768"/>
      <c r="AF257" s="1768"/>
      <c r="AG257" s="1768"/>
      <c r="AH257" s="1768"/>
      <c r="AI257" s="1768"/>
      <c r="AJ257" s="1768"/>
      <c r="AK257" s="176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767"/>
      <c r="N259" s="1767"/>
      <c r="O259" s="1767"/>
      <c r="P259" s="1767"/>
      <c r="Q259" s="1767"/>
      <c r="R259" s="1767"/>
      <c r="S259" s="1767"/>
      <c r="T259" s="1767"/>
      <c r="U259" s="1767"/>
      <c r="V259" s="1767"/>
      <c r="W259" s="1767"/>
      <c r="X259" s="1767"/>
      <c r="Y259" s="1767"/>
      <c r="Z259" s="1767"/>
      <c r="AA259" s="1767"/>
      <c r="AB259" s="1767"/>
      <c r="AC259" s="1767"/>
      <c r="AD259" s="1767"/>
      <c r="AE259" s="1767"/>
      <c r="AF259" s="1767" t="s">
        <v>306</v>
      </c>
      <c r="AG259" s="1767"/>
      <c r="AH259" s="1767"/>
      <c r="AI259" s="1767"/>
      <c r="AJ259" s="1767"/>
      <c r="AK259" s="1767"/>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61"/>
      <c r="N260" s="1461"/>
      <c r="O260" s="1461"/>
      <c r="P260" s="1461"/>
      <c r="Q260" s="1461"/>
      <c r="R260" s="1461"/>
      <c r="S260" s="1461"/>
      <c r="T260" s="1461"/>
      <c r="U260" s="1461"/>
      <c r="V260" s="1461"/>
      <c r="W260" s="1461"/>
      <c r="X260" s="1461"/>
      <c r="Y260" s="1461"/>
      <c r="Z260" s="1461"/>
      <c r="AA260" s="1461"/>
      <c r="AB260" s="1461"/>
      <c r="AC260" s="1461"/>
      <c r="AD260" s="1461"/>
      <c r="AE260" s="1461"/>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61"/>
      <c r="N261" s="1461"/>
      <c r="O261" s="1461"/>
      <c r="P261" s="1461"/>
      <c r="Q261" s="1461"/>
      <c r="R261" s="1461"/>
      <c r="S261" s="1461"/>
      <c r="T261" s="1461"/>
      <c r="V261" s="33" t="s">
        <v>86</v>
      </c>
      <c r="W261" s="1462"/>
      <c r="X261" s="1462"/>
      <c r="Y261" s="4" t="s">
        <v>583</v>
      </c>
      <c r="AC261" s="1461"/>
      <c r="AD261" s="1461"/>
      <c r="AE261" s="1461"/>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61"/>
      <c r="N262" s="1461"/>
      <c r="O262" s="1461"/>
      <c r="P262" s="1461"/>
      <c r="Q262" s="1461"/>
      <c r="R262" s="1461"/>
      <c r="S262" s="1461"/>
      <c r="T262" s="1461"/>
      <c r="U262" s="1461"/>
      <c r="V262" s="1461"/>
      <c r="W262" s="1461"/>
      <c r="X262" s="1461"/>
      <c r="Y262" s="1461"/>
      <c r="Z262" s="1461"/>
      <c r="AA262" s="1461"/>
      <c r="AB262" s="1461"/>
      <c r="AC262" s="1461"/>
      <c r="AD262" s="1461"/>
      <c r="AE262" s="1461"/>
      <c r="AH262" s="1789"/>
      <c r="AI262" s="1789"/>
      <c r="AJ262" s="1789"/>
      <c r="AK262" s="178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71"/>
      <c r="N263" s="1371"/>
      <c r="O263" s="1371"/>
      <c r="P263" s="1371"/>
      <c r="Q263" s="1371"/>
      <c r="R263" s="1371"/>
      <c r="S263" s="4" t="s">
        <v>205</v>
      </c>
      <c r="T263" s="4"/>
      <c r="U263" s="1462"/>
      <c r="V263" s="1462"/>
      <c r="W263" s="1462"/>
      <c r="X263" s="4" t="s">
        <v>89</v>
      </c>
      <c r="Z263" s="1371"/>
      <c r="AA263" s="1371"/>
      <c r="AB263" s="1371"/>
      <c r="AC263" s="1371"/>
      <c r="AD263" s="1371"/>
      <c r="AE263" s="1371"/>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15"/>
      <c r="AB264" s="1815"/>
      <c r="AC264" s="1815"/>
      <c r="AD264" s="1815"/>
      <c r="AE264" s="181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95" t="s">
        <v>306</v>
      </c>
      <c r="N265" s="1395"/>
      <c r="O265" s="1395"/>
      <c r="P265" s="1395"/>
      <c r="Q265" s="1395"/>
      <c r="R265" s="1395"/>
      <c r="S265" s="1395"/>
      <c r="T265" s="1395"/>
      <c r="U265" s="204" t="s">
        <v>906</v>
      </c>
      <c r="V265" s="204"/>
      <c r="W265" s="204"/>
      <c r="X265" s="204"/>
      <c r="Y265" s="204"/>
      <c r="Z265" s="204"/>
      <c r="AA265" s="1769"/>
      <c r="AB265" s="1769"/>
      <c r="AC265" s="1769"/>
      <c r="AD265" s="1769"/>
      <c r="AE265" s="1769"/>
      <c r="AF265" s="1769"/>
      <c r="AG265" s="1769"/>
      <c r="AH265" s="1769"/>
      <c r="AI265" s="1769"/>
      <c r="AJ265" s="1769"/>
      <c r="AK265" s="176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90" t="str">
        <f>IFERROR(BO245,"")</f>
        <v>Joint Venture</v>
      </c>
      <c r="U267" s="1790"/>
      <c r="V267" s="1790"/>
      <c r="W267" s="1790"/>
      <c r="X267" s="179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61" t="s">
        <v>172</v>
      </c>
      <c r="E270" s="1461"/>
      <c r="F270" s="1461"/>
      <c r="G270" s="1461"/>
      <c r="H270" s="1461"/>
      <c r="J270" t="s">
        <v>278</v>
      </c>
      <c r="X270" s="1672">
        <v>45930</v>
      </c>
      <c r="Y270" s="1672"/>
      <c r="Z270" s="1672"/>
      <c r="AA270" s="1672"/>
      <c r="AB270" s="1672"/>
      <c r="AC270" s="1672"/>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51" t="s">
        <v>2628</v>
      </c>
      <c r="M274" s="1767"/>
      <c r="N274" s="1767"/>
      <c r="O274" s="1767"/>
      <c r="P274" s="1767"/>
      <c r="Q274" s="1767"/>
      <c r="R274" s="1767"/>
      <c r="S274" s="1767"/>
      <c r="T274" s="1767"/>
      <c r="U274" s="1767"/>
      <c r="V274" s="1767"/>
      <c r="W274" s="1767"/>
      <c r="X274" s="1767"/>
      <c r="Y274" s="1767"/>
      <c r="Z274" s="1767"/>
      <c r="AA274" s="1767"/>
      <c r="AB274" s="1767"/>
      <c r="AC274" s="1767"/>
      <c r="AD274" s="1767"/>
      <c r="AE274" s="1767"/>
      <c r="AF274" s="1767"/>
      <c r="AG274" s="1767"/>
      <c r="AH274" s="1767"/>
      <c r="AI274" s="1767"/>
      <c r="AJ274" s="1767"/>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93" t="s">
        <v>2622</v>
      </c>
      <c r="M275" s="1461"/>
      <c r="N275" s="1461"/>
      <c r="O275" s="1461"/>
      <c r="P275" s="1461"/>
      <c r="Q275" s="1461"/>
      <c r="R275" s="1461"/>
      <c r="S275" s="1461"/>
      <c r="T275" s="1461"/>
      <c r="U275" s="1461"/>
      <c r="V275" s="1461"/>
      <c r="W275" s="1461"/>
      <c r="X275" s="1461"/>
      <c r="Y275" s="1461"/>
      <c r="Z275" s="1461"/>
      <c r="AA275" s="1461"/>
      <c r="AB275" s="1461"/>
      <c r="AC275" s="1461"/>
      <c r="AD275" s="1461"/>
      <c r="AK275" s="3"/>
      <c r="AL275" s="3"/>
      <c r="AM275" s="3"/>
      <c r="AN275" s="3"/>
      <c r="AO275" s="3"/>
      <c r="AP275" s="3"/>
      <c r="AQ275" s="3"/>
      <c r="AR275" s="3"/>
      <c r="AS275" s="3"/>
      <c r="AT275" s="3"/>
      <c r="AU275" s="3"/>
      <c r="AV275" s="3"/>
      <c r="AW275" s="3"/>
      <c r="AX275" s="3"/>
      <c r="AY275" s="3"/>
    </row>
    <row r="276" spans="1:51" ht="12.95" customHeight="1">
      <c r="D276" s="4" t="s">
        <v>580</v>
      </c>
      <c r="E276" s="4"/>
      <c r="L276" s="1393" t="s">
        <v>2623</v>
      </c>
      <c r="M276" s="1461"/>
      <c r="N276" s="1461"/>
      <c r="O276" s="1461"/>
      <c r="P276" s="1461"/>
      <c r="Q276" s="1461"/>
      <c r="R276" s="1461"/>
      <c r="S276" s="1461"/>
      <c r="U276" s="33" t="s">
        <v>86</v>
      </c>
      <c r="V276" s="1394" t="s">
        <v>2624</v>
      </c>
      <c r="W276" s="1462"/>
      <c r="X276" s="4" t="s">
        <v>583</v>
      </c>
      <c r="AB276" s="1461">
        <v>94306</v>
      </c>
      <c r="AC276" s="1461"/>
      <c r="AD276" s="1461"/>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93" t="s">
        <v>2625</v>
      </c>
      <c r="M277" s="1461"/>
      <c r="N277" s="1461"/>
      <c r="O277" s="1461"/>
      <c r="P277" s="1461"/>
      <c r="Q277" s="1461"/>
      <c r="R277" s="1461"/>
      <c r="S277" s="1461"/>
      <c r="T277" s="1461"/>
      <c r="U277" s="1461"/>
      <c r="V277" s="1461"/>
      <c r="W277" s="1461"/>
      <c r="X277" s="1461"/>
      <c r="Y277" s="1461"/>
      <c r="Z277" s="1461"/>
      <c r="AA277" s="1461"/>
      <c r="AB277" s="1461"/>
      <c r="AC277" s="1461"/>
      <c r="AD277" s="1461"/>
      <c r="AI277" s="4"/>
      <c r="AJ277" s="4"/>
      <c r="AK277" s="3"/>
      <c r="AL277" s="3"/>
      <c r="AM277" s="3"/>
      <c r="AN277" s="3"/>
      <c r="AO277" s="3"/>
      <c r="AP277" s="3"/>
      <c r="AQ277" s="3"/>
      <c r="AR277" s="3"/>
      <c r="AS277" s="3"/>
      <c r="AT277" s="3"/>
    </row>
    <row r="278" spans="1:51" ht="12.95" customHeight="1">
      <c r="D278" s="4" t="s">
        <v>88</v>
      </c>
      <c r="E278" s="4"/>
      <c r="F278" s="4"/>
      <c r="L278" s="1785" t="s">
        <v>2626</v>
      </c>
      <c r="M278" s="1371"/>
      <c r="N278" s="1371"/>
      <c r="O278" s="1371"/>
      <c r="P278" s="1371"/>
      <c r="Q278" s="1371"/>
      <c r="R278" s="4" t="s">
        <v>205</v>
      </c>
      <c r="S278" s="4"/>
      <c r="T278" s="1462"/>
      <c r="U278" s="1462"/>
      <c r="V278" s="1462"/>
      <c r="W278" s="4" t="s">
        <v>89</v>
      </c>
      <c r="Y278" s="1371"/>
      <c r="Z278" s="1371"/>
      <c r="AA278" s="1371"/>
      <c r="AB278" s="1371"/>
      <c r="AC278" s="1371"/>
      <c r="AD278" s="1371"/>
    </row>
    <row r="279" spans="1:51" ht="12.95" customHeight="1">
      <c r="D279" s="4" t="s">
        <v>90</v>
      </c>
      <c r="E279" s="4"/>
      <c r="F279" s="4"/>
      <c r="L279" s="1780" t="s">
        <v>2627</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row>
    <row r="280" spans="1:51" ht="12.95" customHeight="1">
      <c r="D280" s="3" t="s">
        <v>623</v>
      </c>
      <c r="E280" s="3"/>
      <c r="F280" s="3"/>
      <c r="G280" s="3"/>
      <c r="H280" s="3"/>
      <c r="I280" s="3"/>
      <c r="L280" s="1394" t="s">
        <v>2635</v>
      </c>
      <c r="M280" s="1394"/>
      <c r="N280" s="1394"/>
      <c r="O280" s="1394"/>
      <c r="P280" s="1394"/>
      <c r="Q280" s="1394"/>
      <c r="R280" s="1394"/>
      <c r="S280" s="1394"/>
      <c r="T280" s="1394"/>
      <c r="U280" s="1394"/>
      <c r="V280" s="1394"/>
      <c r="W280" s="1394"/>
      <c r="X280" s="1394"/>
      <c r="Y280" s="1394"/>
      <c r="Z280" s="1394"/>
      <c r="AA280" s="1394"/>
      <c r="AB280" s="1394"/>
      <c r="AC280" s="1394"/>
      <c r="AD280" s="1394"/>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52" t="s">
        <v>541</v>
      </c>
      <c r="B282" s="1452"/>
      <c r="C282" s="1452"/>
      <c r="D282" s="1452"/>
      <c r="E282" s="1452"/>
      <c r="F282" s="1452"/>
      <c r="G282" s="1452"/>
      <c r="H282" s="1452"/>
      <c r="I282" s="1452"/>
      <c r="J282" s="1452"/>
      <c r="K282" s="1452"/>
      <c r="L282" s="1452"/>
      <c r="M282" s="1452"/>
      <c r="N282" s="1452"/>
      <c r="O282" s="1452"/>
      <c r="P282" s="1452"/>
      <c r="Q282" s="1452"/>
      <c r="R282" s="1452"/>
      <c r="S282" s="1452"/>
      <c r="T282" s="1452"/>
      <c r="U282" s="1452"/>
      <c r="V282" s="1452"/>
      <c r="W282" s="1452"/>
      <c r="X282" s="1452"/>
      <c r="Y282" s="1452"/>
      <c r="Z282" s="1452"/>
      <c r="AA282" s="1452"/>
      <c r="AB282" s="1452"/>
      <c r="AC282" s="1452"/>
      <c r="AD282" s="1452"/>
      <c r="AE282" s="1452"/>
      <c r="AF282" s="1452"/>
      <c r="AG282" s="1452"/>
      <c r="AH282" s="1452"/>
      <c r="AI282" s="1452"/>
      <c r="AJ282" s="1452"/>
      <c r="AK282" s="1452"/>
      <c r="AL282" s="1452"/>
      <c r="AM282" s="1452"/>
      <c r="AN282" s="1452"/>
      <c r="AO282" s="1452"/>
      <c r="AP282" s="1452"/>
      <c r="AQ282" s="1452"/>
      <c r="AR282" s="1452"/>
      <c r="AS282" s="1452"/>
      <c r="AT282" s="1452"/>
      <c r="AU282" s="95"/>
      <c r="AV282" s="95"/>
      <c r="AW282" s="95"/>
      <c r="AX282" s="95"/>
      <c r="AY282" s="95"/>
    </row>
    <row r="283" spans="1:51" ht="12.95" customHeight="1">
      <c r="A283" s="1452"/>
      <c r="B283" s="1452"/>
      <c r="C283" s="1452"/>
      <c r="D283" s="1452"/>
      <c r="E283" s="1452"/>
      <c r="F283" s="1452"/>
      <c r="G283" s="1452"/>
      <c r="H283" s="1452"/>
      <c r="I283" s="1452"/>
      <c r="J283" s="1452"/>
      <c r="K283" s="1452"/>
      <c r="L283" s="1452"/>
      <c r="M283" s="1452"/>
      <c r="N283" s="1452"/>
      <c r="O283" s="1452"/>
      <c r="P283" s="1452"/>
      <c r="Q283" s="1452"/>
      <c r="R283" s="1452"/>
      <c r="S283" s="1452"/>
      <c r="T283" s="1452"/>
      <c r="U283" s="1452"/>
      <c r="V283" s="1452"/>
      <c r="W283" s="1452"/>
      <c r="X283" s="1452"/>
      <c r="Y283" s="1452"/>
      <c r="Z283" s="1452"/>
      <c r="AA283" s="1452"/>
      <c r="AB283" s="1452"/>
      <c r="AC283" s="1452"/>
      <c r="AD283" s="1452"/>
      <c r="AE283" s="1452"/>
      <c r="AF283" s="1452"/>
      <c r="AG283" s="1452"/>
      <c r="AH283" s="1452"/>
      <c r="AI283" s="1452"/>
      <c r="AJ283" s="1452"/>
      <c r="AK283" s="1452"/>
      <c r="AL283" s="1452"/>
      <c r="AM283" s="1452"/>
      <c r="AN283" s="1452"/>
      <c r="AO283" s="1452"/>
      <c r="AP283" s="1452"/>
      <c r="AQ283" s="1452"/>
      <c r="AR283" s="1452"/>
      <c r="AS283" s="1452"/>
      <c r="AT283" s="145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2628</v>
      </c>
      <c r="I287" s="1372"/>
      <c r="J287" s="1372"/>
      <c r="K287" s="1372"/>
      <c r="L287" s="1372"/>
      <c r="M287" s="1372"/>
      <c r="N287" s="1372"/>
      <c r="O287" s="1372"/>
      <c r="P287" s="1372"/>
      <c r="Q287" s="1372"/>
      <c r="R287" s="1372"/>
      <c r="T287" s="3" t="s">
        <v>567</v>
      </c>
      <c r="V287" s="3"/>
      <c r="W287" s="3"/>
      <c r="X287" s="3"/>
      <c r="Y287" s="3"/>
      <c r="AA287" s="1372" t="s">
        <v>2637</v>
      </c>
      <c r="AB287" s="1372"/>
      <c r="AC287" s="1372"/>
      <c r="AD287" s="1372"/>
      <c r="AE287" s="1372"/>
      <c r="AF287" s="1372"/>
      <c r="AG287" s="1372"/>
      <c r="AH287" s="1372"/>
      <c r="AI287" s="1372"/>
      <c r="AJ287" s="1372"/>
      <c r="AK287" s="1372"/>
    </row>
    <row r="288" spans="1:51" ht="12.95" customHeight="1">
      <c r="B288" s="3" t="s">
        <v>471</v>
      </c>
      <c r="C288" s="3"/>
      <c r="D288" s="3"/>
      <c r="E288" s="3"/>
      <c r="F288" s="3"/>
      <c r="H288" s="1395" t="s">
        <v>2622</v>
      </c>
      <c r="I288" s="1395"/>
      <c r="J288" s="1395"/>
      <c r="K288" s="1395"/>
      <c r="L288" s="1395"/>
      <c r="M288" s="1395"/>
      <c r="N288" s="1395"/>
      <c r="O288" s="1395"/>
      <c r="P288" s="1395"/>
      <c r="Q288" s="1395"/>
      <c r="R288" s="1395"/>
      <c r="T288" s="3" t="s">
        <v>471</v>
      </c>
      <c r="V288" s="3"/>
      <c r="W288" s="3"/>
      <c r="X288" s="3"/>
      <c r="Y288" s="3"/>
      <c r="AA288" s="1395" t="s">
        <v>2638</v>
      </c>
      <c r="AB288" s="1395"/>
      <c r="AC288" s="1395"/>
      <c r="AD288" s="1395"/>
      <c r="AE288" s="1395"/>
      <c r="AF288" s="1395"/>
      <c r="AG288" s="1395"/>
      <c r="AH288" s="1395"/>
      <c r="AI288" s="1395"/>
      <c r="AJ288" s="1395"/>
      <c r="AK288" s="1395"/>
    </row>
    <row r="289" spans="2:37" ht="12.95" customHeight="1">
      <c r="B289" s="3" t="s">
        <v>472</v>
      </c>
      <c r="C289" s="3"/>
      <c r="D289" s="3"/>
      <c r="E289" s="3"/>
      <c r="F289" s="3"/>
      <c r="H289" s="1395" t="s">
        <v>2636</v>
      </c>
      <c r="I289" s="1395"/>
      <c r="J289" s="1395"/>
      <c r="K289" s="1395"/>
      <c r="L289" s="1395"/>
      <c r="M289" s="1395"/>
      <c r="N289" s="1395"/>
      <c r="O289" s="1395"/>
      <c r="P289" s="1395"/>
      <c r="Q289" s="1395"/>
      <c r="R289" s="1395"/>
      <c r="T289" s="3" t="s">
        <v>75</v>
      </c>
      <c r="V289" s="3"/>
      <c r="W289" s="3"/>
      <c r="X289" s="3"/>
      <c r="Y289" s="3"/>
      <c r="AA289" s="1395" t="s">
        <v>2639</v>
      </c>
      <c r="AB289" s="1395"/>
      <c r="AC289" s="1395"/>
      <c r="AD289" s="1395"/>
      <c r="AE289" s="1395"/>
      <c r="AF289" s="1395"/>
      <c r="AG289" s="1395"/>
      <c r="AH289" s="1395"/>
      <c r="AI289" s="1395"/>
      <c r="AJ289" s="1395"/>
      <c r="AK289" s="1395"/>
    </row>
    <row r="290" spans="2:37" ht="12.95" customHeight="1">
      <c r="B290" s="3" t="s">
        <v>87</v>
      </c>
      <c r="C290" s="3"/>
      <c r="D290" s="3"/>
      <c r="E290" s="3"/>
      <c r="F290" s="3"/>
      <c r="H290" s="1395" t="s">
        <v>2625</v>
      </c>
      <c r="I290" s="1395"/>
      <c r="J290" s="1395"/>
      <c r="K290" s="1395"/>
      <c r="L290" s="1395"/>
      <c r="M290" s="1395"/>
      <c r="N290" s="1395"/>
      <c r="O290" s="1395"/>
      <c r="P290" s="1395"/>
      <c r="Q290" s="1395"/>
      <c r="R290" s="1395"/>
      <c r="T290" s="3" t="s">
        <v>87</v>
      </c>
      <c r="V290" s="3"/>
      <c r="W290" s="3"/>
      <c r="X290" s="3"/>
      <c r="Y290" s="3"/>
      <c r="AA290" s="1395" t="s">
        <v>2640</v>
      </c>
      <c r="AB290" s="1395"/>
      <c r="AC290" s="1395"/>
      <c r="AD290" s="1395"/>
      <c r="AE290" s="1395"/>
      <c r="AF290" s="1395"/>
      <c r="AG290" s="1395"/>
      <c r="AH290" s="1395"/>
      <c r="AI290" s="1395"/>
      <c r="AJ290" s="1395"/>
      <c r="AK290" s="1395"/>
    </row>
    <row r="291" spans="2:37" ht="12.95" customHeight="1">
      <c r="B291" s="3" t="s">
        <v>88</v>
      </c>
      <c r="C291" s="3"/>
      <c r="D291" s="3"/>
      <c r="E291" s="3"/>
      <c r="F291" s="3"/>
      <c r="G291" s="3"/>
      <c r="H291" s="1453" t="s">
        <v>2641</v>
      </c>
      <c r="I291" s="1453"/>
      <c r="J291" s="1453"/>
      <c r="K291" s="1453"/>
      <c r="L291" s="1453"/>
      <c r="M291" s="1453"/>
      <c r="N291" s="4" t="s">
        <v>205</v>
      </c>
      <c r="O291" s="4"/>
      <c r="P291" s="1461"/>
      <c r="Q291" s="1461"/>
      <c r="R291" s="1461"/>
      <c r="S291" s="3"/>
      <c r="T291" s="3" t="s">
        <v>88</v>
      </c>
      <c r="V291" s="3"/>
      <c r="W291" s="3"/>
      <c r="X291" s="3"/>
      <c r="Y291" s="3"/>
      <c r="AA291" s="1453" t="s">
        <v>2642</v>
      </c>
      <c r="AB291" s="1453"/>
      <c r="AC291" s="1453"/>
      <c r="AD291" s="1453"/>
      <c r="AE291" s="1453"/>
      <c r="AF291" s="1453"/>
      <c r="AG291" s="4" t="s">
        <v>205</v>
      </c>
      <c r="AH291" s="4"/>
      <c r="AI291" s="1461"/>
      <c r="AJ291" s="1461"/>
      <c r="AK291" s="1461"/>
    </row>
    <row r="292" spans="2:37" ht="12.95" customHeight="1">
      <c r="B292" s="3" t="s">
        <v>89</v>
      </c>
      <c r="C292" s="3"/>
      <c r="D292" s="3"/>
      <c r="E292" s="3"/>
      <c r="F292" s="3"/>
      <c r="G292" s="3"/>
      <c r="H292" s="1371"/>
      <c r="I292" s="1371"/>
      <c r="J292" s="1371"/>
      <c r="K292" s="1371"/>
      <c r="L292" s="1371"/>
      <c r="M292" s="1371"/>
      <c r="N292" s="4"/>
      <c r="O292" s="4"/>
      <c r="P292" s="35"/>
      <c r="Q292" s="35"/>
      <c r="R292" s="35"/>
      <c r="S292" s="3"/>
      <c r="T292" s="3" t="s">
        <v>89</v>
      </c>
      <c r="V292" s="3"/>
      <c r="W292" s="3"/>
      <c r="X292" s="3"/>
      <c r="Y292" s="3"/>
      <c r="AA292" s="1371"/>
      <c r="AB292" s="1371"/>
      <c r="AC292" s="1371"/>
      <c r="AD292" s="1371"/>
      <c r="AE292" s="1371"/>
      <c r="AF292" s="1371"/>
      <c r="AG292" s="4"/>
      <c r="AH292" s="4"/>
      <c r="AI292" s="35"/>
      <c r="AJ292" s="35"/>
      <c r="AK292" s="35"/>
    </row>
    <row r="293" spans="2:37" ht="12.95" customHeight="1">
      <c r="B293" s="3" t="s">
        <v>76</v>
      </c>
      <c r="C293" s="3"/>
      <c r="D293" s="3"/>
      <c r="E293" s="3"/>
      <c r="F293" s="3"/>
      <c r="G293" s="3"/>
      <c r="H293" s="1395" t="s">
        <v>2627</v>
      </c>
      <c r="I293" s="1395"/>
      <c r="J293" s="1395"/>
      <c r="K293" s="1395"/>
      <c r="L293" s="1395"/>
      <c r="M293" s="1395"/>
      <c r="N293" s="1372"/>
      <c r="O293" s="1372"/>
      <c r="P293" s="1372"/>
      <c r="Q293" s="1372"/>
      <c r="R293" s="1372"/>
      <c r="S293" s="3"/>
      <c r="T293" s="3" t="s">
        <v>76</v>
      </c>
      <c r="V293" s="3"/>
      <c r="W293" s="3"/>
      <c r="X293" s="3"/>
      <c r="Y293" s="3"/>
      <c r="AA293" s="1395" t="s">
        <v>2643</v>
      </c>
      <c r="AB293" s="1395"/>
      <c r="AC293" s="1395"/>
      <c r="AD293" s="1395"/>
      <c r="AE293" s="1395"/>
      <c r="AF293" s="1395"/>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93" t="s">
        <v>2712</v>
      </c>
      <c r="I295" s="1372"/>
      <c r="J295" s="1372"/>
      <c r="K295" s="1372"/>
      <c r="L295" s="1372"/>
      <c r="M295" s="1372"/>
      <c r="N295" s="1372"/>
      <c r="O295" s="1372"/>
      <c r="P295" s="1372"/>
      <c r="Q295" s="1372"/>
      <c r="R295" s="1372"/>
      <c r="T295" s="3" t="s">
        <v>363</v>
      </c>
      <c r="V295" s="3"/>
      <c r="W295" s="3"/>
      <c r="X295" s="3"/>
      <c r="Y295" s="3"/>
      <c r="AA295" s="1372" t="s">
        <v>2644</v>
      </c>
      <c r="AB295" s="1372"/>
      <c r="AC295" s="1372"/>
      <c r="AD295" s="1372"/>
      <c r="AE295" s="1372"/>
      <c r="AF295" s="1372"/>
      <c r="AG295" s="1372"/>
      <c r="AH295" s="1372"/>
      <c r="AI295" s="1372"/>
      <c r="AJ295" s="1372"/>
      <c r="AK295" s="1372"/>
    </row>
    <row r="296" spans="2:37" ht="12.95" customHeight="1">
      <c r="B296" s="3" t="s">
        <v>471</v>
      </c>
      <c r="C296" s="3"/>
      <c r="D296" s="3"/>
      <c r="E296" s="3"/>
      <c r="F296" s="3"/>
      <c r="H296" s="1394" t="s">
        <v>2713</v>
      </c>
      <c r="I296" s="1395"/>
      <c r="J296" s="1395"/>
      <c r="K296" s="1395"/>
      <c r="L296" s="1395"/>
      <c r="M296" s="1395"/>
      <c r="N296" s="1395"/>
      <c r="O296" s="1395"/>
      <c r="P296" s="1395"/>
      <c r="Q296" s="1395"/>
      <c r="R296" s="1395"/>
      <c r="T296" s="3" t="s">
        <v>471</v>
      </c>
      <c r="V296" s="3"/>
      <c r="W296" s="3"/>
      <c r="X296" s="3"/>
      <c r="Y296" s="3"/>
      <c r="AA296" s="1395"/>
      <c r="AB296" s="1395"/>
      <c r="AC296" s="1395"/>
      <c r="AD296" s="1395"/>
      <c r="AE296" s="1395"/>
      <c r="AF296" s="1395"/>
      <c r="AG296" s="1395"/>
      <c r="AH296" s="1395"/>
      <c r="AI296" s="1395"/>
      <c r="AJ296" s="1395"/>
      <c r="AK296" s="1395"/>
    </row>
    <row r="297" spans="2:37" ht="12.95" customHeight="1">
      <c r="B297" s="3" t="s">
        <v>472</v>
      </c>
      <c r="C297" s="3"/>
      <c r="D297" s="3"/>
      <c r="E297" s="3"/>
      <c r="F297" s="3"/>
      <c r="H297" s="1394" t="s">
        <v>2714</v>
      </c>
      <c r="I297" s="1395"/>
      <c r="J297" s="1395"/>
      <c r="K297" s="1395"/>
      <c r="L297" s="1395"/>
      <c r="M297" s="1395"/>
      <c r="N297" s="1395"/>
      <c r="O297" s="1395"/>
      <c r="P297" s="1395"/>
      <c r="Q297" s="1395"/>
      <c r="R297" s="1395"/>
      <c r="T297" s="3" t="s">
        <v>75</v>
      </c>
      <c r="V297" s="3"/>
      <c r="W297" s="3"/>
      <c r="X297" s="3"/>
      <c r="Y297" s="3"/>
      <c r="AA297" s="1395"/>
      <c r="AB297" s="1395"/>
      <c r="AC297" s="1395"/>
      <c r="AD297" s="1395"/>
      <c r="AE297" s="1395"/>
      <c r="AF297" s="1395"/>
      <c r="AG297" s="1395"/>
      <c r="AH297" s="1395"/>
      <c r="AI297" s="1395"/>
      <c r="AJ297" s="1395"/>
      <c r="AK297" s="1395"/>
    </row>
    <row r="298" spans="2:37" ht="12.95" customHeight="1">
      <c r="B298" s="3" t="s">
        <v>87</v>
      </c>
      <c r="C298" s="3"/>
      <c r="D298" s="3"/>
      <c r="E298" s="3"/>
      <c r="F298" s="3"/>
      <c r="H298" s="1394" t="s">
        <v>2715</v>
      </c>
      <c r="I298" s="1395"/>
      <c r="J298" s="1395"/>
      <c r="K298" s="1395"/>
      <c r="L298" s="1395"/>
      <c r="M298" s="1395"/>
      <c r="N298" s="1395"/>
      <c r="O298" s="1395"/>
      <c r="P298" s="1395"/>
      <c r="Q298" s="1395"/>
      <c r="R298" s="1395"/>
      <c r="T298" s="3" t="s">
        <v>87</v>
      </c>
      <c r="V298" s="3"/>
      <c r="W298" s="3"/>
      <c r="X298" s="3"/>
      <c r="Y298" s="3"/>
      <c r="AA298" s="1395"/>
      <c r="AB298" s="1395"/>
      <c r="AC298" s="1395"/>
      <c r="AD298" s="1395"/>
      <c r="AE298" s="1395"/>
      <c r="AF298" s="1395"/>
      <c r="AG298" s="1395"/>
      <c r="AH298" s="1395"/>
      <c r="AI298" s="1395"/>
      <c r="AJ298" s="1395"/>
      <c r="AK298" s="1395"/>
    </row>
    <row r="299" spans="2:37" ht="12.95" customHeight="1">
      <c r="B299" s="3" t="s">
        <v>88</v>
      </c>
      <c r="C299" s="3"/>
      <c r="D299" s="3"/>
      <c r="E299" s="3"/>
      <c r="F299" s="3"/>
      <c r="G299" s="3"/>
      <c r="H299" s="1396" t="s">
        <v>2716</v>
      </c>
      <c r="I299" s="1396"/>
      <c r="J299" s="1396"/>
      <c r="K299" s="1396"/>
      <c r="L299" s="1396"/>
      <c r="M299" s="1396"/>
      <c r="N299" s="4" t="s">
        <v>205</v>
      </c>
      <c r="O299" s="4"/>
      <c r="P299" s="1461"/>
      <c r="Q299" s="1461"/>
      <c r="R299" s="1461"/>
      <c r="S299" s="3"/>
      <c r="T299" s="3" t="s">
        <v>88</v>
      </c>
      <c r="V299" s="3"/>
      <c r="W299" s="3"/>
      <c r="X299" s="3"/>
      <c r="Y299" s="3"/>
      <c r="AA299" s="1453"/>
      <c r="AB299" s="1453"/>
      <c r="AC299" s="1453"/>
      <c r="AD299" s="1453"/>
      <c r="AE299" s="1453"/>
      <c r="AF299" s="1453"/>
      <c r="AG299" s="4" t="s">
        <v>205</v>
      </c>
      <c r="AH299" s="4"/>
      <c r="AI299" s="1461"/>
      <c r="AJ299" s="1461"/>
      <c r="AK299" s="1461"/>
    </row>
    <row r="300" spans="2:37" ht="12.95" customHeight="1">
      <c r="B300" s="3" t="s">
        <v>89</v>
      </c>
      <c r="C300" s="3"/>
      <c r="D300" s="3"/>
      <c r="E300" s="3"/>
      <c r="F300" s="3"/>
      <c r="G300" s="3"/>
      <c r="H300" s="1371"/>
      <c r="I300" s="1371"/>
      <c r="J300" s="1371"/>
      <c r="K300" s="1371"/>
      <c r="L300" s="1371"/>
      <c r="M300" s="1371"/>
      <c r="N300" s="4"/>
      <c r="O300" s="4"/>
      <c r="P300" s="35"/>
      <c r="Q300" s="35"/>
      <c r="R300" s="35"/>
      <c r="S300" s="3"/>
      <c r="T300" s="3" t="s">
        <v>89</v>
      </c>
      <c r="V300" s="3"/>
      <c r="W300" s="3"/>
      <c r="X300" s="3"/>
      <c r="Y300" s="3"/>
      <c r="AA300" s="1371"/>
      <c r="AB300" s="1371"/>
      <c r="AC300" s="1371"/>
      <c r="AD300" s="1371"/>
      <c r="AE300" s="1371"/>
      <c r="AF300" s="1371"/>
      <c r="AG300" s="4"/>
      <c r="AH300" s="4"/>
      <c r="AI300" s="35"/>
      <c r="AJ300" s="35"/>
      <c r="AK300" s="35"/>
    </row>
    <row r="301" spans="2:37" ht="12.95" customHeight="1">
      <c r="B301" s="3" t="s">
        <v>76</v>
      </c>
      <c r="C301" s="3"/>
      <c r="D301" s="3"/>
      <c r="E301" s="3"/>
      <c r="F301" s="3"/>
      <c r="G301" s="3"/>
      <c r="H301" s="1394" t="s">
        <v>2717</v>
      </c>
      <c r="I301" s="1395"/>
      <c r="J301" s="1395"/>
      <c r="K301" s="1395"/>
      <c r="L301" s="1395"/>
      <c r="M301" s="1395"/>
      <c r="N301" s="1372"/>
      <c r="O301" s="1372"/>
      <c r="P301" s="1372"/>
      <c r="Q301" s="1372"/>
      <c r="R301" s="1372"/>
      <c r="S301" s="3"/>
      <c r="T301" s="3" t="s">
        <v>76</v>
      </c>
      <c r="V301" s="3"/>
      <c r="W301" s="3"/>
      <c r="X301" s="3"/>
      <c r="Y301" s="3"/>
      <c r="AA301" s="1395"/>
      <c r="AB301" s="1395"/>
      <c r="AC301" s="1395"/>
      <c r="AD301" s="1395"/>
      <c r="AE301" s="1395"/>
      <c r="AF301" s="1395"/>
      <c r="AG301" s="1372"/>
      <c r="AH301" s="1372"/>
      <c r="AI301" s="1372"/>
      <c r="AJ301" s="1372"/>
      <c r="AK301" s="1372"/>
    </row>
    <row r="302" spans="2:37" ht="12.95" customHeight="1"/>
    <row r="303" spans="2:37" ht="12.95" customHeight="1">
      <c r="B303" s="3" t="s">
        <v>77</v>
      </c>
      <c r="C303" s="3"/>
      <c r="D303" s="3"/>
      <c r="E303" s="3"/>
      <c r="F303" s="3"/>
      <c r="H303" s="1372" t="s">
        <v>2741</v>
      </c>
      <c r="I303" s="1372"/>
      <c r="J303" s="1372"/>
      <c r="K303" s="1372"/>
      <c r="L303" s="1372"/>
      <c r="M303" s="1372"/>
      <c r="N303" s="1372"/>
      <c r="O303" s="1372"/>
      <c r="P303" s="1372"/>
      <c r="Q303" s="1372"/>
      <c r="R303" s="1372"/>
      <c r="T303" s="4" t="s">
        <v>878</v>
      </c>
      <c r="V303" s="3"/>
      <c r="W303" s="3"/>
      <c r="X303" s="3"/>
      <c r="Y303" s="3"/>
      <c r="AA303" s="1372"/>
      <c r="AB303" s="1372"/>
      <c r="AC303" s="1372"/>
      <c r="AD303" s="1372"/>
      <c r="AE303" s="1372"/>
      <c r="AF303" s="1372"/>
      <c r="AG303" s="1372"/>
      <c r="AH303" s="1372"/>
      <c r="AI303" s="1372"/>
      <c r="AJ303" s="1372"/>
      <c r="AK303" s="1372"/>
    </row>
    <row r="304" spans="2:37" ht="12.95" customHeight="1">
      <c r="B304" s="3" t="s">
        <v>471</v>
      </c>
      <c r="C304" s="3"/>
      <c r="D304" s="3"/>
      <c r="E304" s="3"/>
      <c r="F304" s="3"/>
      <c r="H304" s="1395" t="s">
        <v>2742</v>
      </c>
      <c r="I304" s="1395"/>
      <c r="J304" s="1395"/>
      <c r="K304" s="1395"/>
      <c r="L304" s="1395"/>
      <c r="M304" s="1395"/>
      <c r="N304" s="1395"/>
      <c r="O304" s="1395"/>
      <c r="P304" s="1395"/>
      <c r="Q304" s="1395"/>
      <c r="R304" s="1395"/>
      <c r="T304" s="3" t="s">
        <v>471</v>
      </c>
      <c r="V304" s="3"/>
      <c r="W304" s="3"/>
      <c r="X304" s="3"/>
      <c r="Y304" s="3"/>
      <c r="AA304" s="1395"/>
      <c r="AB304" s="1395"/>
      <c r="AC304" s="1395"/>
      <c r="AD304" s="1395"/>
      <c r="AE304" s="1395"/>
      <c r="AF304" s="1395"/>
      <c r="AG304" s="1395"/>
      <c r="AH304" s="1395"/>
      <c r="AI304" s="1395"/>
      <c r="AJ304" s="1395"/>
      <c r="AK304" s="1395"/>
    </row>
    <row r="305" spans="2:37" ht="12.95" customHeight="1">
      <c r="B305" s="3" t="s">
        <v>472</v>
      </c>
      <c r="C305" s="3"/>
      <c r="D305" s="3"/>
      <c r="E305" s="3"/>
      <c r="F305" s="3"/>
      <c r="H305" s="1395" t="s">
        <v>2714</v>
      </c>
      <c r="I305" s="1395"/>
      <c r="J305" s="1395"/>
      <c r="K305" s="1395"/>
      <c r="L305" s="1395"/>
      <c r="M305" s="1395"/>
      <c r="N305" s="1395"/>
      <c r="O305" s="1395"/>
      <c r="P305" s="1395"/>
      <c r="Q305" s="1395"/>
      <c r="R305" s="1395"/>
      <c r="T305" s="3" t="s">
        <v>75</v>
      </c>
      <c r="V305" s="3"/>
      <c r="W305" s="3"/>
      <c r="X305" s="3"/>
      <c r="Y305" s="3"/>
      <c r="AA305" s="1395"/>
      <c r="AB305" s="1395"/>
      <c r="AC305" s="1395"/>
      <c r="AD305" s="1395"/>
      <c r="AE305" s="1395"/>
      <c r="AF305" s="1395"/>
      <c r="AG305" s="1395"/>
      <c r="AH305" s="1395"/>
      <c r="AI305" s="1395"/>
      <c r="AJ305" s="1395"/>
      <c r="AK305" s="1395"/>
    </row>
    <row r="306" spans="2:37" ht="12.95" customHeight="1">
      <c r="B306" s="3" t="s">
        <v>87</v>
      </c>
      <c r="C306" s="3"/>
      <c r="D306" s="3"/>
      <c r="E306" s="3"/>
      <c r="F306" s="3"/>
      <c r="H306" s="1395" t="s">
        <v>2743</v>
      </c>
      <c r="I306" s="1395"/>
      <c r="J306" s="1395"/>
      <c r="K306" s="1395"/>
      <c r="L306" s="1395"/>
      <c r="M306" s="1395"/>
      <c r="N306" s="1395"/>
      <c r="O306" s="1395"/>
      <c r="P306" s="1395"/>
      <c r="Q306" s="1395"/>
      <c r="R306" s="1395"/>
      <c r="T306" s="3" t="s">
        <v>87</v>
      </c>
      <c r="V306" s="3"/>
      <c r="W306" s="3"/>
      <c r="X306" s="3"/>
      <c r="Y306" s="3"/>
      <c r="AA306" s="1395"/>
      <c r="AB306" s="1395"/>
      <c r="AC306" s="1395"/>
      <c r="AD306" s="1395"/>
      <c r="AE306" s="1395"/>
      <c r="AF306" s="1395"/>
      <c r="AG306" s="1395"/>
      <c r="AH306" s="1395"/>
      <c r="AI306" s="1395"/>
      <c r="AJ306" s="1395"/>
      <c r="AK306" s="1395"/>
    </row>
    <row r="307" spans="2:37" ht="12.95" customHeight="1">
      <c r="B307" s="3" t="s">
        <v>88</v>
      </c>
      <c r="C307" s="3"/>
      <c r="D307" s="3"/>
      <c r="E307" s="3"/>
      <c r="F307" s="3"/>
      <c r="G307" s="3"/>
      <c r="H307" s="1396" t="s">
        <v>2744</v>
      </c>
      <c r="I307" s="1453"/>
      <c r="J307" s="1453"/>
      <c r="K307" s="1453"/>
      <c r="L307" s="1453"/>
      <c r="M307" s="1453"/>
      <c r="N307" s="4" t="s">
        <v>205</v>
      </c>
      <c r="O307" s="4"/>
      <c r="P307" s="1461"/>
      <c r="Q307" s="1461"/>
      <c r="R307" s="1461"/>
      <c r="S307" s="3"/>
      <c r="T307" s="3" t="s">
        <v>88</v>
      </c>
      <c r="V307" s="3"/>
      <c r="W307" s="3"/>
      <c r="X307" s="3"/>
      <c r="Y307" s="3"/>
      <c r="AA307" s="1453"/>
      <c r="AB307" s="1453"/>
      <c r="AC307" s="1453"/>
      <c r="AD307" s="1453"/>
      <c r="AE307" s="1453"/>
      <c r="AF307" s="1453"/>
      <c r="AG307" s="4" t="s">
        <v>205</v>
      </c>
      <c r="AH307" s="4"/>
      <c r="AI307" s="1461"/>
      <c r="AJ307" s="1461"/>
      <c r="AK307" s="1461"/>
    </row>
    <row r="308" spans="2:37" ht="12.95" customHeight="1">
      <c r="B308" s="3" t="s">
        <v>89</v>
      </c>
      <c r="C308" s="3"/>
      <c r="D308" s="3"/>
      <c r="E308" s="3"/>
      <c r="F308" s="3"/>
      <c r="G308" s="3"/>
      <c r="H308" s="1371"/>
      <c r="I308" s="1371"/>
      <c r="J308" s="1371"/>
      <c r="K308" s="1371"/>
      <c r="L308" s="1371"/>
      <c r="M308" s="1371"/>
      <c r="N308" s="4"/>
      <c r="O308" s="4"/>
      <c r="P308" s="35"/>
      <c r="Q308" s="35"/>
      <c r="R308" s="35"/>
      <c r="S308" s="3"/>
      <c r="T308" s="3" t="s">
        <v>89</v>
      </c>
      <c r="V308" s="3"/>
      <c r="W308" s="3"/>
      <c r="X308" s="3"/>
      <c r="Y308" s="3"/>
      <c r="AA308" s="1371"/>
      <c r="AB308" s="1371"/>
      <c r="AC308" s="1371"/>
      <c r="AD308" s="1371"/>
      <c r="AE308" s="1371"/>
      <c r="AF308" s="1371"/>
      <c r="AG308" s="4"/>
      <c r="AH308" s="4"/>
      <c r="AI308" s="35"/>
      <c r="AJ308" s="35"/>
      <c r="AK308" s="35"/>
    </row>
    <row r="309" spans="2:37" ht="12.95" customHeight="1">
      <c r="B309" s="3" t="s">
        <v>76</v>
      </c>
      <c r="C309" s="3"/>
      <c r="D309" s="3"/>
      <c r="E309" s="3"/>
      <c r="F309" s="3"/>
      <c r="G309" s="3"/>
      <c r="H309" s="1395" t="s">
        <v>2745</v>
      </c>
      <c r="I309" s="1395"/>
      <c r="J309" s="1395"/>
      <c r="K309" s="1395"/>
      <c r="L309" s="1395"/>
      <c r="M309" s="1395"/>
      <c r="N309" s="1372"/>
      <c r="O309" s="1372"/>
      <c r="P309" s="1372"/>
      <c r="Q309" s="1372"/>
      <c r="R309" s="1372"/>
      <c r="S309" s="3"/>
      <c r="T309" s="3" t="s">
        <v>76</v>
      </c>
      <c r="V309" s="3"/>
      <c r="W309" s="3"/>
      <c r="X309" s="3"/>
      <c r="Y309" s="3"/>
      <c r="AA309" s="1395"/>
      <c r="AB309" s="1395"/>
      <c r="AC309" s="1395"/>
      <c r="AD309" s="1395"/>
      <c r="AE309" s="1395"/>
      <c r="AF309" s="1395"/>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2741</v>
      </c>
      <c r="I311" s="1372"/>
      <c r="J311" s="1372"/>
      <c r="K311" s="1372"/>
      <c r="L311" s="1372"/>
      <c r="M311" s="1372"/>
      <c r="N311" s="1372"/>
      <c r="O311" s="1372"/>
      <c r="P311" s="1372"/>
      <c r="Q311" s="1372"/>
      <c r="R311" s="1372"/>
      <c r="S311" s="3"/>
      <c r="T311" s="3" t="s">
        <v>364</v>
      </c>
      <c r="V311" s="3"/>
      <c r="W311" s="3"/>
      <c r="X311" s="3"/>
      <c r="Y311" s="3"/>
      <c r="AA311" s="1372" t="s">
        <v>2644</v>
      </c>
      <c r="AB311" s="1372"/>
      <c r="AC311" s="1372"/>
      <c r="AD311" s="1372"/>
      <c r="AE311" s="1372"/>
      <c r="AF311" s="1372"/>
      <c r="AG311" s="1372"/>
      <c r="AH311" s="1372"/>
      <c r="AI311" s="1372"/>
      <c r="AJ311" s="1372"/>
      <c r="AK311" s="1372"/>
    </row>
    <row r="312" spans="2:37" ht="12.95" customHeight="1">
      <c r="B312" s="3" t="s">
        <v>471</v>
      </c>
      <c r="C312" s="3"/>
      <c r="D312" s="3"/>
      <c r="E312" s="3"/>
      <c r="F312" s="3"/>
      <c r="H312" s="1395" t="s">
        <v>2742</v>
      </c>
      <c r="I312" s="1395"/>
      <c r="J312" s="1395"/>
      <c r="K312" s="1395"/>
      <c r="L312" s="1395"/>
      <c r="M312" s="1395"/>
      <c r="N312" s="1395"/>
      <c r="O312" s="1395"/>
      <c r="P312" s="1395"/>
      <c r="Q312" s="1395"/>
      <c r="R312" s="1395"/>
      <c r="S312" s="3"/>
      <c r="T312" s="3" t="s">
        <v>471</v>
      </c>
      <c r="V312" s="3"/>
      <c r="W312" s="3"/>
      <c r="X312" s="3"/>
      <c r="Y312" s="3"/>
      <c r="AA312" s="1395"/>
      <c r="AB312" s="1395"/>
      <c r="AC312" s="1395"/>
      <c r="AD312" s="1395"/>
      <c r="AE312" s="1395"/>
      <c r="AF312" s="1395"/>
      <c r="AG312" s="1395"/>
      <c r="AH312" s="1395"/>
      <c r="AI312" s="1395"/>
      <c r="AJ312" s="1395"/>
      <c r="AK312" s="1395"/>
    </row>
    <row r="313" spans="2:37" ht="12.95" customHeight="1">
      <c r="B313" s="3" t="s">
        <v>472</v>
      </c>
      <c r="C313" s="3"/>
      <c r="D313" s="3"/>
      <c r="E313" s="3"/>
      <c r="F313" s="3"/>
      <c r="H313" s="1395" t="s">
        <v>2714</v>
      </c>
      <c r="I313" s="1395"/>
      <c r="J313" s="1395"/>
      <c r="K313" s="1395"/>
      <c r="L313" s="1395"/>
      <c r="M313" s="1395"/>
      <c r="N313" s="1395"/>
      <c r="O313" s="1395"/>
      <c r="P313" s="1395"/>
      <c r="Q313" s="1395"/>
      <c r="R313" s="1395"/>
      <c r="S313" s="3"/>
      <c r="T313" s="3" t="s">
        <v>75</v>
      </c>
      <c r="V313" s="3"/>
      <c r="W313" s="3"/>
      <c r="X313" s="3"/>
      <c r="Y313" s="3"/>
      <c r="AA313" s="1395"/>
      <c r="AB313" s="1395"/>
      <c r="AC313" s="1395"/>
      <c r="AD313" s="1395"/>
      <c r="AE313" s="1395"/>
      <c r="AF313" s="1395"/>
      <c r="AG313" s="1395"/>
      <c r="AH313" s="1395"/>
      <c r="AI313" s="1395"/>
      <c r="AJ313" s="1395"/>
      <c r="AK313" s="1395"/>
    </row>
    <row r="314" spans="2:37" ht="12.95" customHeight="1">
      <c r="B314" s="3" t="s">
        <v>87</v>
      </c>
      <c r="C314" s="3"/>
      <c r="D314" s="3"/>
      <c r="E314" s="3"/>
      <c r="F314" s="3"/>
      <c r="H314" s="1395" t="s">
        <v>2743</v>
      </c>
      <c r="I314" s="1395"/>
      <c r="J314" s="1395"/>
      <c r="K314" s="1395"/>
      <c r="L314" s="1395"/>
      <c r="M314" s="1395"/>
      <c r="N314" s="1395"/>
      <c r="O314" s="1395"/>
      <c r="P314" s="1395"/>
      <c r="Q314" s="1395"/>
      <c r="R314" s="1395"/>
      <c r="S314" s="3"/>
      <c r="T314" s="3" t="s">
        <v>87</v>
      </c>
      <c r="V314" s="3"/>
      <c r="W314" s="3"/>
      <c r="X314" s="3"/>
      <c r="Y314" s="3"/>
      <c r="AA314" s="1395"/>
      <c r="AB314" s="1395"/>
      <c r="AC314" s="1395"/>
      <c r="AD314" s="1395"/>
      <c r="AE314" s="1395"/>
      <c r="AF314" s="1395"/>
      <c r="AG314" s="1395"/>
      <c r="AH314" s="1395"/>
      <c r="AI314" s="1395"/>
      <c r="AJ314" s="1395"/>
      <c r="AK314" s="1395"/>
    </row>
    <row r="315" spans="2:37" ht="12.95" customHeight="1">
      <c r="B315" s="3" t="s">
        <v>88</v>
      </c>
      <c r="C315" s="3"/>
      <c r="D315" s="3"/>
      <c r="E315" s="3"/>
      <c r="F315" s="3"/>
      <c r="G315" s="3"/>
      <c r="H315" s="1396" t="s">
        <v>2744</v>
      </c>
      <c r="I315" s="1396"/>
      <c r="J315" s="1396"/>
      <c r="K315" s="1396"/>
      <c r="L315" s="1396"/>
      <c r="M315" s="1396"/>
      <c r="N315" s="4" t="s">
        <v>205</v>
      </c>
      <c r="O315" s="4"/>
      <c r="P315" s="1461"/>
      <c r="Q315" s="1461"/>
      <c r="R315" s="1461"/>
      <c r="S315" s="3"/>
      <c r="T315" s="3" t="s">
        <v>88</v>
      </c>
      <c r="V315" s="3"/>
      <c r="W315" s="3"/>
      <c r="X315" s="3"/>
      <c r="Y315" s="3"/>
      <c r="AA315" s="1453"/>
      <c r="AB315" s="1453"/>
      <c r="AC315" s="1453"/>
      <c r="AD315" s="1453"/>
      <c r="AE315" s="1453"/>
      <c r="AF315" s="1453"/>
      <c r="AG315" s="4" t="s">
        <v>205</v>
      </c>
      <c r="AH315" s="4"/>
      <c r="AI315" s="1461"/>
      <c r="AJ315" s="1461"/>
      <c r="AK315" s="1461"/>
    </row>
    <row r="316" spans="2:37" ht="12.95" customHeight="1">
      <c r="B316" s="3" t="s">
        <v>89</v>
      </c>
      <c r="C316" s="3"/>
      <c r="D316" s="3"/>
      <c r="E316" s="3"/>
      <c r="F316" s="3"/>
      <c r="G316" s="3"/>
      <c r="H316" s="1371"/>
      <c r="I316" s="1371"/>
      <c r="J316" s="1371"/>
      <c r="K316" s="1371"/>
      <c r="L316" s="1371"/>
      <c r="M316" s="1371"/>
      <c r="N316" s="4"/>
      <c r="O316" s="4"/>
      <c r="P316" s="35"/>
      <c r="Q316" s="35"/>
      <c r="R316" s="35"/>
      <c r="S316" s="3"/>
      <c r="T316" s="3" t="s">
        <v>89</v>
      </c>
      <c r="V316" s="3"/>
      <c r="W316" s="3"/>
      <c r="X316" s="3"/>
      <c r="Y316" s="3"/>
      <c r="AA316" s="1371"/>
      <c r="AB316" s="1371"/>
      <c r="AC316" s="1371"/>
      <c r="AD316" s="1371"/>
      <c r="AE316" s="1371"/>
      <c r="AF316" s="1371"/>
      <c r="AG316" s="4"/>
      <c r="AH316" s="4"/>
      <c r="AI316" s="35"/>
      <c r="AJ316" s="35"/>
      <c r="AK316" s="35"/>
    </row>
    <row r="317" spans="2:37" ht="12.95" customHeight="1">
      <c r="B317" s="3" t="s">
        <v>76</v>
      </c>
      <c r="C317" s="3"/>
      <c r="D317" s="3"/>
      <c r="E317" s="3"/>
      <c r="F317" s="3"/>
      <c r="G317" s="3"/>
      <c r="H317" s="1394" t="s">
        <v>2745</v>
      </c>
      <c r="I317" s="1395"/>
      <c r="J317" s="1395"/>
      <c r="K317" s="1395"/>
      <c r="L317" s="1395"/>
      <c r="M317" s="1395"/>
      <c r="N317" s="1372"/>
      <c r="O317" s="1372"/>
      <c r="P317" s="1372"/>
      <c r="Q317" s="1372"/>
      <c r="R317" s="1372"/>
      <c r="S317" s="3"/>
      <c r="T317" s="3" t="s">
        <v>76</v>
      </c>
      <c r="V317" s="3"/>
      <c r="W317" s="3"/>
      <c r="X317" s="3"/>
      <c r="Y317" s="3"/>
      <c r="AA317" s="1395"/>
      <c r="AB317" s="1395"/>
      <c r="AC317" s="1395"/>
      <c r="AD317" s="1395"/>
      <c r="AE317" s="1395"/>
      <c r="AF317" s="1395"/>
      <c r="AG317" s="1372"/>
      <c r="AH317" s="1372"/>
      <c r="AI317" s="1372"/>
      <c r="AJ317" s="1372"/>
      <c r="AK317" s="1372"/>
    </row>
    <row r="318" spans="2:37" ht="12.95" customHeight="1"/>
    <row r="319" spans="2:37" ht="12.95" customHeight="1">
      <c r="B319" s="4" t="s">
        <v>908</v>
      </c>
      <c r="C319" s="3"/>
      <c r="D319" s="3"/>
      <c r="E319" s="3"/>
      <c r="F319" s="3"/>
      <c r="H319" s="1372" t="s">
        <v>2668</v>
      </c>
      <c r="I319" s="1372"/>
      <c r="J319" s="1372"/>
      <c r="K319" s="1372"/>
      <c r="L319" s="1372"/>
      <c r="M319" s="1372"/>
      <c r="N319" s="1372"/>
      <c r="O319" s="1372"/>
      <c r="P319" s="1372"/>
      <c r="Q319" s="1372"/>
      <c r="R319" s="1372"/>
      <c r="T319" s="3" t="s">
        <v>365</v>
      </c>
      <c r="V319" s="3"/>
      <c r="W319" s="3"/>
      <c r="X319" s="3"/>
      <c r="Y319" s="3"/>
      <c r="AA319" s="1372" t="s">
        <v>2645</v>
      </c>
      <c r="AB319" s="1372"/>
      <c r="AC319" s="1372"/>
      <c r="AD319" s="1372"/>
      <c r="AE319" s="1372"/>
      <c r="AF319" s="1372"/>
      <c r="AG319" s="1372"/>
      <c r="AH319" s="1372"/>
      <c r="AI319" s="1372"/>
      <c r="AJ319" s="1372"/>
      <c r="AK319" s="1372"/>
    </row>
    <row r="320" spans="2:37" ht="12.95" customHeight="1">
      <c r="B320" s="3" t="s">
        <v>471</v>
      </c>
      <c r="C320" s="3"/>
      <c r="D320" s="3"/>
      <c r="E320" s="3"/>
      <c r="F320" s="3"/>
      <c r="H320" s="1395" t="s">
        <v>2671</v>
      </c>
      <c r="I320" s="1395"/>
      <c r="J320" s="1395"/>
      <c r="K320" s="1395"/>
      <c r="L320" s="1395"/>
      <c r="M320" s="1395"/>
      <c r="N320" s="1395"/>
      <c r="O320" s="1395"/>
      <c r="P320" s="1395"/>
      <c r="Q320" s="1395"/>
      <c r="R320" s="1395"/>
      <c r="T320" s="3" t="s">
        <v>471</v>
      </c>
      <c r="V320" s="3"/>
      <c r="W320" s="3"/>
      <c r="X320" s="3"/>
      <c r="Y320" s="3"/>
      <c r="AA320" s="1395" t="s">
        <v>2646</v>
      </c>
      <c r="AB320" s="1395"/>
      <c r="AC320" s="1395"/>
      <c r="AD320" s="1395"/>
      <c r="AE320" s="1395"/>
      <c r="AF320" s="1395"/>
      <c r="AG320" s="1395"/>
      <c r="AH320" s="1395"/>
      <c r="AI320" s="1395"/>
      <c r="AJ320" s="1395"/>
      <c r="AK320" s="1395"/>
    </row>
    <row r="321" spans="2:37" ht="12.95" customHeight="1">
      <c r="B321" s="3" t="s">
        <v>472</v>
      </c>
      <c r="C321" s="3"/>
      <c r="D321" s="3"/>
      <c r="E321" s="3"/>
      <c r="F321" s="3"/>
      <c r="H321" s="1395" t="s">
        <v>2672</v>
      </c>
      <c r="I321" s="1395"/>
      <c r="J321" s="1395"/>
      <c r="K321" s="1395"/>
      <c r="L321" s="1395"/>
      <c r="M321" s="1395"/>
      <c r="N321" s="1395"/>
      <c r="O321" s="1395"/>
      <c r="P321" s="1395"/>
      <c r="Q321" s="1395"/>
      <c r="R321" s="1395"/>
      <c r="T321" s="3" t="s">
        <v>75</v>
      </c>
      <c r="V321" s="3"/>
      <c r="W321" s="3"/>
      <c r="X321" s="3"/>
      <c r="Y321" s="3"/>
      <c r="AA321" s="1395" t="s">
        <v>2647</v>
      </c>
      <c r="AB321" s="1395"/>
      <c r="AC321" s="1395"/>
      <c r="AD321" s="1395"/>
      <c r="AE321" s="1395"/>
      <c r="AF321" s="1395"/>
      <c r="AG321" s="1395"/>
      <c r="AH321" s="1395"/>
      <c r="AI321" s="1395"/>
      <c r="AJ321" s="1395"/>
      <c r="AK321" s="1395"/>
    </row>
    <row r="322" spans="2:37" ht="12.95" customHeight="1">
      <c r="B322" s="3" t="s">
        <v>87</v>
      </c>
      <c r="C322" s="3"/>
      <c r="D322" s="3"/>
      <c r="E322" s="3"/>
      <c r="F322" s="3"/>
      <c r="H322" s="1395" t="s">
        <v>2670</v>
      </c>
      <c r="I322" s="1395"/>
      <c r="J322" s="1395"/>
      <c r="K322" s="1395"/>
      <c r="L322" s="1395"/>
      <c r="M322" s="1395"/>
      <c r="N322" s="1395"/>
      <c r="O322" s="1395"/>
      <c r="P322" s="1395"/>
      <c r="Q322" s="1395"/>
      <c r="R322" s="1395"/>
      <c r="T322" s="3" t="s">
        <v>87</v>
      </c>
      <c r="V322" s="3"/>
      <c r="W322" s="3"/>
      <c r="X322" s="3"/>
      <c r="Y322" s="3"/>
      <c r="AA322" s="1395" t="s">
        <v>2648</v>
      </c>
      <c r="AB322" s="1395"/>
      <c r="AC322" s="1395"/>
      <c r="AD322" s="1395"/>
      <c r="AE322" s="1395"/>
      <c r="AF322" s="1395"/>
      <c r="AG322" s="1395"/>
      <c r="AH322" s="1395"/>
      <c r="AI322" s="1395"/>
      <c r="AJ322" s="1395"/>
      <c r="AK322" s="1395"/>
    </row>
    <row r="323" spans="2:37" ht="12.95" customHeight="1">
      <c r="B323" s="3" t="s">
        <v>88</v>
      </c>
      <c r="C323" s="3"/>
      <c r="D323" s="3"/>
      <c r="E323" s="3"/>
      <c r="F323" s="3"/>
      <c r="G323" s="3"/>
      <c r="H323" s="1453" t="s">
        <v>2669</v>
      </c>
      <c r="I323" s="1453"/>
      <c r="J323" s="1453"/>
      <c r="K323" s="1453"/>
      <c r="L323" s="1453"/>
      <c r="M323" s="1453"/>
      <c r="N323" s="4" t="s">
        <v>205</v>
      </c>
      <c r="O323" s="4"/>
      <c r="P323" s="1461"/>
      <c r="Q323" s="1461"/>
      <c r="R323" s="1461"/>
      <c r="S323" s="3"/>
      <c r="T323" s="3" t="s">
        <v>88</v>
      </c>
      <c r="V323" s="3"/>
      <c r="W323" s="3"/>
      <c r="X323" s="3"/>
      <c r="Y323" s="3"/>
      <c r="AA323" s="1453" t="s">
        <v>2649</v>
      </c>
      <c r="AB323" s="1453"/>
      <c r="AC323" s="1453"/>
      <c r="AD323" s="1453"/>
      <c r="AE323" s="1453"/>
      <c r="AF323" s="1453"/>
      <c r="AG323" s="4" t="s">
        <v>205</v>
      </c>
      <c r="AH323" s="4"/>
      <c r="AI323" s="1461"/>
      <c r="AJ323" s="1461"/>
      <c r="AK323" s="1461"/>
    </row>
    <row r="324" spans="2:37" ht="12.95" customHeight="1">
      <c r="B324" s="3" t="s">
        <v>89</v>
      </c>
      <c r="C324" s="3"/>
      <c r="D324" s="3"/>
      <c r="E324" s="3"/>
      <c r="F324" s="3"/>
      <c r="G324" s="3"/>
      <c r="H324" s="1371"/>
      <c r="I324" s="1371"/>
      <c r="J324" s="1371"/>
      <c r="K324" s="1371"/>
      <c r="L324" s="1371"/>
      <c r="M324" s="1371"/>
      <c r="N324" s="4"/>
      <c r="O324" s="4"/>
      <c r="P324" s="35"/>
      <c r="Q324" s="35"/>
      <c r="R324" s="35"/>
      <c r="S324" s="3"/>
      <c r="T324" s="3" t="s">
        <v>89</v>
      </c>
      <c r="V324" s="3"/>
      <c r="W324" s="3"/>
      <c r="X324" s="3"/>
      <c r="Y324" s="3"/>
      <c r="AA324" s="1371"/>
      <c r="AB324" s="1371"/>
      <c r="AC324" s="1371"/>
      <c r="AD324" s="1371"/>
      <c r="AE324" s="1371"/>
      <c r="AF324" s="1371"/>
      <c r="AG324" s="4"/>
      <c r="AH324" s="4"/>
      <c r="AI324" s="35"/>
      <c r="AJ324" s="35"/>
      <c r="AK324" s="35"/>
    </row>
    <row r="325" spans="2:37" ht="12.95" customHeight="1">
      <c r="B325" s="3" t="s">
        <v>76</v>
      </c>
      <c r="C325" s="3"/>
      <c r="D325" s="3"/>
      <c r="E325" s="3"/>
      <c r="F325" s="3"/>
      <c r="G325" s="3"/>
      <c r="H325" s="1395" t="s">
        <v>2673</v>
      </c>
      <c r="I325" s="1395"/>
      <c r="J325" s="1395"/>
      <c r="K325" s="1395"/>
      <c r="L325" s="1395"/>
      <c r="M325" s="1395"/>
      <c r="N325" s="1372"/>
      <c r="O325" s="1372"/>
      <c r="P325" s="1372"/>
      <c r="Q325" s="1372"/>
      <c r="R325" s="1372"/>
      <c r="S325" s="3"/>
      <c r="T325" s="3" t="s">
        <v>76</v>
      </c>
      <c r="V325" s="3"/>
      <c r="W325" s="3"/>
      <c r="X325" s="3"/>
      <c r="Y325" s="3"/>
      <c r="AA325" s="1395" t="s">
        <v>2650</v>
      </c>
      <c r="AB325" s="1395"/>
      <c r="AC325" s="1395"/>
      <c r="AD325" s="1395"/>
      <c r="AE325" s="1395"/>
      <c r="AF325" s="1395"/>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2" t="s">
        <v>2651</v>
      </c>
      <c r="I327" s="1372"/>
      <c r="J327" s="1372"/>
      <c r="K327" s="1372"/>
      <c r="L327" s="1372"/>
      <c r="M327" s="1372"/>
      <c r="N327" s="1372"/>
      <c r="O327" s="1372"/>
      <c r="P327" s="1372"/>
      <c r="Q327" s="1372"/>
      <c r="R327" s="1372"/>
      <c r="T327" s="3" t="s">
        <v>367</v>
      </c>
      <c r="V327" s="3"/>
      <c r="W327" s="3"/>
      <c r="X327" s="3"/>
      <c r="Y327" s="3"/>
      <c r="AA327" s="1372"/>
      <c r="AB327" s="1372"/>
      <c r="AC327" s="1372"/>
      <c r="AD327" s="1372"/>
      <c r="AE327" s="1372"/>
      <c r="AF327" s="1372"/>
      <c r="AG327" s="1372"/>
      <c r="AH327" s="1372"/>
      <c r="AI327" s="1372"/>
      <c r="AJ327" s="1372"/>
      <c r="AK327" s="1372"/>
    </row>
    <row r="328" spans="2:37" ht="12.95" customHeight="1">
      <c r="B328" s="3" t="s">
        <v>471</v>
      </c>
      <c r="C328" s="3"/>
      <c r="D328" s="3"/>
      <c r="E328" s="3"/>
      <c r="F328" s="3"/>
      <c r="H328" s="1395" t="s">
        <v>2652</v>
      </c>
      <c r="I328" s="1395"/>
      <c r="J328" s="1395"/>
      <c r="K328" s="1395"/>
      <c r="L328" s="1395"/>
      <c r="M328" s="1395"/>
      <c r="N328" s="1395"/>
      <c r="O328" s="1395"/>
      <c r="P328" s="1395"/>
      <c r="Q328" s="1395"/>
      <c r="R328" s="1395"/>
      <c r="T328" s="3" t="s">
        <v>471</v>
      </c>
      <c r="V328" s="3"/>
      <c r="W328" s="3"/>
      <c r="X328" s="3"/>
      <c r="Y328" s="3"/>
      <c r="AA328" s="1395"/>
      <c r="AB328" s="1395"/>
      <c r="AC328" s="1395"/>
      <c r="AD328" s="1395"/>
      <c r="AE328" s="1395"/>
      <c r="AF328" s="1395"/>
      <c r="AG328" s="1395"/>
      <c r="AH328" s="1395"/>
      <c r="AI328" s="1395"/>
      <c r="AJ328" s="1395"/>
      <c r="AK328" s="1395"/>
    </row>
    <row r="329" spans="2:37" ht="12.95" customHeight="1">
      <c r="B329" s="3" t="s">
        <v>472</v>
      </c>
      <c r="C329" s="3"/>
      <c r="D329" s="3"/>
      <c r="E329" s="3"/>
      <c r="F329" s="3"/>
      <c r="H329" s="1395" t="s">
        <v>2653</v>
      </c>
      <c r="I329" s="1395"/>
      <c r="J329" s="1395"/>
      <c r="K329" s="1395"/>
      <c r="L329" s="1395"/>
      <c r="M329" s="1395"/>
      <c r="N329" s="1395"/>
      <c r="O329" s="1395"/>
      <c r="P329" s="1395"/>
      <c r="Q329" s="1395"/>
      <c r="R329" s="1395"/>
      <c r="T329" s="3" t="s">
        <v>75</v>
      </c>
      <c r="V329" s="3"/>
      <c r="W329" s="3"/>
      <c r="X329" s="3"/>
      <c r="Y329" s="3"/>
      <c r="AA329" s="1395"/>
      <c r="AB329" s="1395"/>
      <c r="AC329" s="1395"/>
      <c r="AD329" s="1395"/>
      <c r="AE329" s="1395"/>
      <c r="AF329" s="1395"/>
      <c r="AG329" s="1395"/>
      <c r="AH329" s="1395"/>
      <c r="AI329" s="1395"/>
      <c r="AJ329" s="1395"/>
      <c r="AK329" s="1395"/>
    </row>
    <row r="330" spans="2:37" ht="12.95" customHeight="1">
      <c r="B330" s="3" t="s">
        <v>87</v>
      </c>
      <c r="C330" s="3"/>
      <c r="D330" s="3"/>
      <c r="E330" s="3"/>
      <c r="F330" s="3"/>
      <c r="H330" s="1395" t="s">
        <v>2654</v>
      </c>
      <c r="I330" s="1395"/>
      <c r="J330" s="1395"/>
      <c r="K330" s="1395"/>
      <c r="L330" s="1395"/>
      <c r="M330" s="1395"/>
      <c r="N330" s="1395"/>
      <c r="O330" s="1395"/>
      <c r="P330" s="1395"/>
      <c r="Q330" s="1395"/>
      <c r="R330" s="1395"/>
      <c r="T330" s="3" t="s">
        <v>87</v>
      </c>
      <c r="V330" s="3"/>
      <c r="W330" s="3"/>
      <c r="X330" s="3"/>
      <c r="Y330" s="3"/>
      <c r="AA330" s="1395"/>
      <c r="AB330" s="1395"/>
      <c r="AC330" s="1395"/>
      <c r="AD330" s="1395"/>
      <c r="AE330" s="1395"/>
      <c r="AF330" s="1395"/>
      <c r="AG330" s="1395"/>
      <c r="AH330" s="1395"/>
      <c r="AI330" s="1395"/>
      <c r="AJ330" s="1395"/>
      <c r="AK330" s="1395"/>
    </row>
    <row r="331" spans="2:37" ht="12.95" customHeight="1">
      <c r="B331" s="3" t="s">
        <v>88</v>
      </c>
      <c r="C331" s="3"/>
      <c r="D331" s="3"/>
      <c r="E331" s="3"/>
      <c r="F331" s="3"/>
      <c r="G331" s="3"/>
      <c r="H331" s="1453" t="s">
        <v>2655</v>
      </c>
      <c r="I331" s="1453"/>
      <c r="J331" s="1453"/>
      <c r="K331" s="1453"/>
      <c r="L331" s="1453"/>
      <c r="M331" s="1453"/>
      <c r="N331" s="4" t="s">
        <v>205</v>
      </c>
      <c r="O331" s="4"/>
      <c r="P331" s="1461"/>
      <c r="Q331" s="1461"/>
      <c r="R331" s="1461"/>
      <c r="S331" s="3"/>
      <c r="T331" s="3" t="s">
        <v>88</v>
      </c>
      <c r="V331" s="3"/>
      <c r="W331" s="3"/>
      <c r="X331" s="3"/>
      <c r="Y331" s="3"/>
      <c r="AA331" s="1453"/>
      <c r="AB331" s="1453"/>
      <c r="AC331" s="1453"/>
      <c r="AD331" s="1453"/>
      <c r="AE331" s="1453"/>
      <c r="AF331" s="1453"/>
      <c r="AG331" s="4" t="s">
        <v>205</v>
      </c>
      <c r="AH331" s="4"/>
      <c r="AI331" s="1461"/>
      <c r="AJ331" s="1461"/>
      <c r="AK331" s="1461"/>
    </row>
    <row r="332" spans="2:37" ht="12.95" customHeight="1">
      <c r="B332" s="3" t="s">
        <v>89</v>
      </c>
      <c r="C332" s="3"/>
      <c r="D332" s="3"/>
      <c r="E332" s="3"/>
      <c r="F332" s="3"/>
      <c r="G332" s="3"/>
      <c r="H332" s="1371"/>
      <c r="I332" s="1371"/>
      <c r="J332" s="1371"/>
      <c r="K332" s="1371"/>
      <c r="L332" s="1371"/>
      <c r="M332" s="1371"/>
      <c r="N332" s="4"/>
      <c r="O332" s="4"/>
      <c r="P332" s="35"/>
      <c r="Q332" s="35"/>
      <c r="R332" s="35"/>
      <c r="S332" s="3"/>
      <c r="T332" s="3" t="s">
        <v>89</v>
      </c>
      <c r="V332" s="3"/>
      <c r="W332" s="3"/>
      <c r="X332" s="3"/>
      <c r="Y332" s="3"/>
      <c r="AA332" s="1371"/>
      <c r="AB332" s="1371"/>
      <c r="AC332" s="1371"/>
      <c r="AD332" s="1371"/>
      <c r="AE332" s="1371"/>
      <c r="AF332" s="1371"/>
      <c r="AG332" s="4"/>
      <c r="AH332" s="4"/>
      <c r="AI332" s="35"/>
      <c r="AJ332" s="35"/>
      <c r="AK332" s="35"/>
    </row>
    <row r="333" spans="2:37" ht="12.95" customHeight="1">
      <c r="B333" s="3" t="s">
        <v>76</v>
      </c>
      <c r="C333" s="3"/>
      <c r="D333" s="3"/>
      <c r="E333" s="3"/>
      <c r="F333" s="3"/>
      <c r="G333" s="3"/>
      <c r="H333" s="1395" t="s">
        <v>2656</v>
      </c>
      <c r="I333" s="1395"/>
      <c r="J333" s="1395"/>
      <c r="K333" s="1395"/>
      <c r="L333" s="1395"/>
      <c r="M333" s="1395"/>
      <c r="N333" s="1372"/>
      <c r="O333" s="1372"/>
      <c r="P333" s="1372"/>
      <c r="Q333" s="1372"/>
      <c r="R333" s="1372"/>
      <c r="S333" s="3"/>
      <c r="T333" s="3" t="s">
        <v>76</v>
      </c>
      <c r="V333" s="3"/>
      <c r="W333" s="3"/>
      <c r="X333" s="3"/>
      <c r="Y333" s="3"/>
      <c r="AA333" s="1395"/>
      <c r="AB333" s="1395"/>
      <c r="AC333" s="1395"/>
      <c r="AD333" s="1395"/>
      <c r="AE333" s="1395"/>
      <c r="AF333" s="1395"/>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2" t="s">
        <v>2657</v>
      </c>
      <c r="I335" s="1372"/>
      <c r="J335" s="1372"/>
      <c r="K335" s="1372"/>
      <c r="L335" s="1372"/>
      <c r="M335" s="1372"/>
      <c r="N335" s="1372"/>
      <c r="O335" s="1372"/>
      <c r="P335" s="1372"/>
      <c r="Q335" s="1372"/>
      <c r="R335" s="1372"/>
      <c r="T335" s="204" t="s">
        <v>886</v>
      </c>
      <c r="V335" s="3"/>
      <c r="W335" s="3"/>
      <c r="X335" s="3"/>
      <c r="Y335" s="3"/>
      <c r="AA335" s="1372" t="s">
        <v>2663</v>
      </c>
      <c r="AB335" s="1372"/>
      <c r="AC335" s="1372"/>
      <c r="AD335" s="1372"/>
      <c r="AE335" s="1372"/>
      <c r="AF335" s="1372"/>
      <c r="AG335" s="1372"/>
      <c r="AH335" s="1372"/>
      <c r="AI335" s="1372"/>
      <c r="AJ335" s="1372"/>
      <c r="AK335" s="1372"/>
    </row>
    <row r="336" spans="2:37" ht="12.95" customHeight="1">
      <c r="B336" s="3" t="s">
        <v>471</v>
      </c>
      <c r="C336" s="3"/>
      <c r="D336" s="3"/>
      <c r="E336" s="3"/>
      <c r="F336" s="3"/>
      <c r="H336" s="1395" t="s">
        <v>2658</v>
      </c>
      <c r="I336" s="1395"/>
      <c r="J336" s="1395"/>
      <c r="K336" s="1395"/>
      <c r="L336" s="1395"/>
      <c r="M336" s="1395"/>
      <c r="N336" s="1395"/>
      <c r="O336" s="1395"/>
      <c r="P336" s="1395"/>
      <c r="Q336" s="1395"/>
      <c r="R336" s="1395"/>
      <c r="T336" s="3" t="s">
        <v>471</v>
      </c>
      <c r="V336" s="3"/>
      <c r="W336" s="3"/>
      <c r="X336" s="3"/>
      <c r="Y336" s="3"/>
      <c r="AA336" s="1395" t="s">
        <v>2629</v>
      </c>
      <c r="AB336" s="1395"/>
      <c r="AC336" s="1395"/>
      <c r="AD336" s="1395"/>
      <c r="AE336" s="1395"/>
      <c r="AF336" s="1395"/>
      <c r="AG336" s="1395"/>
      <c r="AH336" s="1395"/>
      <c r="AI336" s="1395"/>
      <c r="AJ336" s="1395"/>
      <c r="AK336" s="1395"/>
    </row>
    <row r="337" spans="1:66" ht="12.95" customHeight="1">
      <c r="B337" s="3" t="s">
        <v>75</v>
      </c>
      <c r="C337" s="3"/>
      <c r="D337" s="3"/>
      <c r="E337" s="3"/>
      <c r="F337" s="3"/>
      <c r="H337" s="1395" t="s">
        <v>2659</v>
      </c>
      <c r="I337" s="1395"/>
      <c r="J337" s="1395"/>
      <c r="K337" s="1395"/>
      <c r="L337" s="1395"/>
      <c r="M337" s="1395"/>
      <c r="N337" s="1395"/>
      <c r="O337" s="1395"/>
      <c r="P337" s="1395"/>
      <c r="Q337" s="1395"/>
      <c r="R337" s="1395"/>
      <c r="T337" s="3" t="s">
        <v>75</v>
      </c>
      <c r="V337" s="3"/>
      <c r="W337" s="3"/>
      <c r="X337" s="3"/>
      <c r="Y337" s="3"/>
      <c r="AA337" s="1395" t="s">
        <v>2664</v>
      </c>
      <c r="AB337" s="1395"/>
      <c r="AC337" s="1395"/>
      <c r="AD337" s="1395"/>
      <c r="AE337" s="1395"/>
      <c r="AF337" s="1395"/>
      <c r="AG337" s="1395"/>
      <c r="AH337" s="1395"/>
      <c r="AI337" s="1395"/>
      <c r="AJ337" s="1395"/>
      <c r="AK337" s="1395"/>
    </row>
    <row r="338" spans="1:66" ht="12.95" customHeight="1">
      <c r="B338" s="3" t="s">
        <v>87</v>
      </c>
      <c r="C338" s="3"/>
      <c r="D338" s="3"/>
      <c r="E338" s="3"/>
      <c r="F338" s="3"/>
      <c r="G338" s="3"/>
      <c r="H338" s="1395" t="s">
        <v>2660</v>
      </c>
      <c r="I338" s="1395"/>
      <c r="J338" s="1395"/>
      <c r="K338" s="1395"/>
      <c r="L338" s="1395"/>
      <c r="M338" s="1395"/>
      <c r="N338" s="1395"/>
      <c r="O338" s="1395"/>
      <c r="P338" s="1395"/>
      <c r="Q338" s="1395"/>
      <c r="R338" s="1395"/>
      <c r="T338" s="3" t="s">
        <v>87</v>
      </c>
      <c r="V338" s="3"/>
      <c r="W338" s="3"/>
      <c r="X338" s="3"/>
      <c r="Y338" s="3"/>
      <c r="AA338" s="1395" t="s">
        <v>2665</v>
      </c>
      <c r="AB338" s="1395"/>
      <c r="AC338" s="1395"/>
      <c r="AD338" s="1395"/>
      <c r="AE338" s="1395"/>
      <c r="AF338" s="1395"/>
      <c r="AG338" s="1395"/>
      <c r="AH338" s="1395"/>
      <c r="AI338" s="1395"/>
      <c r="AJ338" s="1395"/>
      <c r="AK338" s="1395"/>
    </row>
    <row r="339" spans="1:66" ht="12.95" customHeight="1">
      <c r="B339" s="3" t="s">
        <v>88</v>
      </c>
      <c r="C339" s="3"/>
      <c r="D339" s="3"/>
      <c r="E339" s="3"/>
      <c r="F339" s="3"/>
      <c r="G339" s="3"/>
      <c r="H339" s="1453" t="s">
        <v>2661</v>
      </c>
      <c r="I339" s="1453"/>
      <c r="J339" s="1453"/>
      <c r="K339" s="1453"/>
      <c r="L339" s="1453"/>
      <c r="M339" s="1453"/>
      <c r="N339" s="4" t="s">
        <v>205</v>
      </c>
      <c r="O339" s="4"/>
      <c r="P339" s="1461"/>
      <c r="Q339" s="1461"/>
      <c r="R339" s="1461"/>
      <c r="S339" s="3"/>
      <c r="T339" s="3" t="s">
        <v>88</v>
      </c>
      <c r="V339" s="3"/>
      <c r="W339" s="3"/>
      <c r="X339" s="3"/>
      <c r="Y339" s="3"/>
      <c r="AA339" s="1453" t="s">
        <v>2666</v>
      </c>
      <c r="AB339" s="1453"/>
      <c r="AC339" s="1453"/>
      <c r="AD339" s="1453"/>
      <c r="AE339" s="1453"/>
      <c r="AF339" s="1453"/>
      <c r="AG339" s="4" t="s">
        <v>205</v>
      </c>
      <c r="AH339" s="4"/>
      <c r="AI339" s="1461"/>
      <c r="AJ339" s="1461"/>
      <c r="AK339" s="1461"/>
    </row>
    <row r="340" spans="1:66" ht="12.95" customHeight="1">
      <c r="B340" s="3" t="s">
        <v>89</v>
      </c>
      <c r="C340" s="3"/>
      <c r="D340" s="3"/>
      <c r="E340" s="3"/>
      <c r="F340" s="3"/>
      <c r="G340" s="3"/>
      <c r="H340" s="1371"/>
      <c r="I340" s="1371"/>
      <c r="J340" s="1371"/>
      <c r="K340" s="1371"/>
      <c r="L340" s="1371"/>
      <c r="M340" s="1371"/>
      <c r="N340" s="4"/>
      <c r="O340" s="4"/>
      <c r="P340" s="35"/>
      <c r="Q340" s="35"/>
      <c r="R340" s="35"/>
      <c r="S340" s="3"/>
      <c r="T340" s="3" t="s">
        <v>89</v>
      </c>
      <c r="V340" s="3"/>
      <c r="W340" s="3"/>
      <c r="X340" s="3"/>
      <c r="Y340" s="3"/>
      <c r="AA340" s="1371"/>
      <c r="AB340" s="1371"/>
      <c r="AC340" s="1371"/>
      <c r="AD340" s="1371"/>
      <c r="AE340" s="1371"/>
      <c r="AF340" s="1371"/>
      <c r="AG340" s="4"/>
      <c r="AH340" s="4"/>
      <c r="AI340" s="35"/>
      <c r="AJ340" s="35"/>
      <c r="AK340" s="35"/>
    </row>
    <row r="341" spans="1:66" ht="12.95" customHeight="1">
      <c r="B341" s="3" t="s">
        <v>76</v>
      </c>
      <c r="C341" s="3"/>
      <c r="D341" s="3"/>
      <c r="E341" s="3"/>
      <c r="F341" s="3"/>
      <c r="G341" s="3"/>
      <c r="H341" s="1395" t="s">
        <v>2662</v>
      </c>
      <c r="I341" s="1395"/>
      <c r="J341" s="1395"/>
      <c r="K341" s="1395"/>
      <c r="L341" s="1395"/>
      <c r="M341" s="1395"/>
      <c r="N341" s="1372"/>
      <c r="O341" s="1372"/>
      <c r="P341" s="1372"/>
      <c r="Q341" s="1372"/>
      <c r="R341" s="1372"/>
      <c r="S341" s="3"/>
      <c r="T341" s="3" t="s">
        <v>76</v>
      </c>
      <c r="V341" s="3"/>
      <c r="W341" s="3"/>
      <c r="X341" s="3"/>
      <c r="Y341" s="3"/>
      <c r="AA341" s="1395" t="s">
        <v>2667</v>
      </c>
      <c r="AB341" s="1395"/>
      <c r="AC341" s="1395"/>
      <c r="AD341" s="1395"/>
      <c r="AE341" s="1395"/>
      <c r="AF341" s="1395"/>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95"/>
      <c r="Q344" s="1395"/>
      <c r="R344" s="1395"/>
      <c r="S344" s="1395"/>
      <c r="T344" s="1395"/>
      <c r="U344" s="1395"/>
      <c r="V344" s="1395"/>
      <c r="W344" s="1395"/>
      <c r="X344" s="1395"/>
      <c r="Y344" s="1395"/>
      <c r="Z344" s="1395"/>
      <c r="AA344" s="1395"/>
      <c r="AB344" s="1395"/>
      <c r="AC344" s="1395"/>
      <c r="AD344" s="1395"/>
      <c r="AE344" s="1395"/>
      <c r="BN344" t="s">
        <v>545</v>
      </c>
    </row>
    <row r="345" spans="1:66" ht="12.95" customHeight="1">
      <c r="B345" s="4"/>
      <c r="C345" s="4"/>
      <c r="D345" s="4"/>
      <c r="E345" s="4"/>
      <c r="F345" s="4"/>
      <c r="I345" s="4" t="s">
        <v>75</v>
      </c>
      <c r="P345" s="1395"/>
      <c r="Q345" s="1395"/>
      <c r="R345" s="1395"/>
      <c r="S345" s="1395"/>
      <c r="T345" s="1395"/>
      <c r="U345" s="1395"/>
      <c r="V345" s="1395"/>
      <c r="W345" s="1395"/>
      <c r="X345" s="1395"/>
      <c r="Y345" s="1395"/>
      <c r="Z345" s="1395"/>
      <c r="AA345" s="1395"/>
      <c r="AB345" s="1395"/>
      <c r="AC345" s="1395"/>
      <c r="AD345" s="1395"/>
      <c r="AE345" s="1395"/>
    </row>
    <row r="346" spans="1:66" ht="12.95" customHeight="1">
      <c r="B346" s="4"/>
      <c r="C346" s="4"/>
      <c r="D346" s="4"/>
      <c r="E346" s="4"/>
      <c r="F346" s="4"/>
      <c r="G346" s="4"/>
      <c r="I346" s="4" t="s">
        <v>87</v>
      </c>
      <c r="P346" s="1395"/>
      <c r="Q346" s="1395"/>
      <c r="R346" s="1395"/>
      <c r="S346" s="1395"/>
      <c r="T346" s="1395"/>
      <c r="U346" s="1395"/>
      <c r="V346" s="1395"/>
      <c r="W346" s="1395"/>
      <c r="X346" s="1395"/>
      <c r="Y346" s="1395"/>
      <c r="Z346" s="1395"/>
      <c r="AA346" s="1395"/>
      <c r="AB346" s="1395"/>
      <c r="AC346" s="1395"/>
      <c r="AD346" s="1395"/>
      <c r="AE346" s="1395"/>
    </row>
    <row r="347" spans="1:66" ht="12.95" customHeight="1">
      <c r="B347" s="4"/>
      <c r="C347" s="4"/>
      <c r="D347" s="4"/>
      <c r="E347" s="4"/>
      <c r="F347" s="4"/>
      <c r="G347" s="4"/>
      <c r="H347" s="302"/>
      <c r="I347" s="4" t="s">
        <v>88</v>
      </c>
      <c r="P347" s="1371"/>
      <c r="Q347" s="1371"/>
      <c r="R347" s="1371"/>
      <c r="S347" s="1371"/>
      <c r="T347" s="1371"/>
      <c r="U347" s="1371"/>
      <c r="V347" s="1371"/>
      <c r="W347" s="1371"/>
      <c r="X347" s="1371"/>
      <c r="Y347" s="1371"/>
      <c r="Z347" s="1371"/>
      <c r="AA347" s="4" t="s">
        <v>205</v>
      </c>
      <c r="AB347" s="4"/>
      <c r="AC347" s="1462"/>
      <c r="AD347" s="1462"/>
      <c r="AE347" s="1462"/>
      <c r="AF347" s="302"/>
      <c r="AG347" s="4"/>
      <c r="AH347" s="4"/>
      <c r="AI347" s="4"/>
      <c r="AJ347" s="4"/>
      <c r="AK347" s="4"/>
    </row>
    <row r="348" spans="1:66" ht="12.95" customHeight="1">
      <c r="B348" s="4"/>
      <c r="C348" s="4"/>
      <c r="D348" s="4"/>
      <c r="E348" s="4"/>
      <c r="F348" s="4"/>
      <c r="G348" s="4"/>
      <c r="H348" s="302"/>
      <c r="I348" s="4" t="s">
        <v>89</v>
      </c>
      <c r="P348" s="1371"/>
      <c r="Q348" s="1371"/>
      <c r="R348" s="1371"/>
      <c r="S348" s="1371"/>
      <c r="T348" s="1371"/>
      <c r="U348" s="1371"/>
      <c r="V348" s="1371"/>
      <c r="W348" s="1371"/>
      <c r="X348" s="1371"/>
      <c r="Y348" s="1371"/>
      <c r="Z348" s="1371"/>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52" t="s">
        <v>542</v>
      </c>
      <c r="B351" s="1452"/>
      <c r="C351" s="1452"/>
      <c r="D351" s="1452"/>
      <c r="E351" s="1452"/>
      <c r="F351" s="1452"/>
      <c r="G351" s="1452"/>
      <c r="H351" s="1452"/>
      <c r="I351" s="1452"/>
      <c r="J351" s="1452"/>
      <c r="K351" s="1452"/>
      <c r="L351" s="1452"/>
      <c r="M351" s="1452"/>
      <c r="N351" s="1452"/>
      <c r="O351" s="1452"/>
      <c r="P351" s="1452"/>
      <c r="Q351" s="1452"/>
      <c r="R351" s="1452"/>
      <c r="S351" s="1452"/>
      <c r="T351" s="1452"/>
      <c r="U351" s="1452"/>
      <c r="V351" s="1452"/>
      <c r="W351" s="1452"/>
      <c r="X351" s="1452"/>
      <c r="Y351" s="1452"/>
      <c r="Z351" s="1452"/>
      <c r="AA351" s="1452"/>
      <c r="AB351" s="1452"/>
      <c r="AC351" s="1452"/>
      <c r="AD351" s="1452"/>
      <c r="AE351" s="1452"/>
      <c r="AF351" s="1452"/>
      <c r="AG351" s="1452"/>
      <c r="AH351" s="1452"/>
      <c r="AI351" s="1452"/>
      <c r="AJ351" s="1452"/>
      <c r="AK351" s="1452"/>
      <c r="AL351" s="1452"/>
      <c r="AM351" s="1452"/>
      <c r="AN351" s="1452"/>
      <c r="AO351" s="1452"/>
      <c r="AP351" s="1452"/>
      <c r="AQ351" s="1452"/>
      <c r="AR351" s="1452"/>
      <c r="AS351" s="1452"/>
      <c r="AT351" s="1452"/>
      <c r="AU351" s="95"/>
      <c r="AV351" s="95"/>
      <c r="AW351" s="95"/>
      <c r="AX351" s="95"/>
      <c r="AY351" s="95"/>
    </row>
    <row r="352" spans="1:66" ht="12.95" customHeight="1">
      <c r="A352" s="1452"/>
      <c r="B352" s="1452"/>
      <c r="C352" s="1452"/>
      <c r="D352" s="1452"/>
      <c r="E352" s="1452"/>
      <c r="F352" s="1452"/>
      <c r="G352" s="1452"/>
      <c r="H352" s="1452"/>
      <c r="I352" s="1452"/>
      <c r="J352" s="1452"/>
      <c r="K352" s="1452"/>
      <c r="L352" s="1452"/>
      <c r="M352" s="1452"/>
      <c r="N352" s="1452"/>
      <c r="O352" s="1452"/>
      <c r="P352" s="1452"/>
      <c r="Q352" s="1452"/>
      <c r="R352" s="1452"/>
      <c r="S352" s="1452"/>
      <c r="T352" s="1452"/>
      <c r="U352" s="1452"/>
      <c r="V352" s="1452"/>
      <c r="W352" s="1452"/>
      <c r="X352" s="1452"/>
      <c r="Y352" s="1452"/>
      <c r="Z352" s="1452"/>
      <c r="AA352" s="1452"/>
      <c r="AB352" s="1452"/>
      <c r="AC352" s="1452"/>
      <c r="AD352" s="1452"/>
      <c r="AE352" s="1452"/>
      <c r="AF352" s="1452"/>
      <c r="AG352" s="1452"/>
      <c r="AH352" s="1452"/>
      <c r="AI352" s="1452"/>
      <c r="AJ352" s="1452"/>
      <c r="AK352" s="1452"/>
      <c r="AL352" s="1452"/>
      <c r="AM352" s="1452"/>
      <c r="AN352" s="1452"/>
      <c r="AO352" s="1452"/>
      <c r="AP352" s="1452"/>
      <c r="AQ352" s="1452"/>
      <c r="AR352" s="1452"/>
      <c r="AS352" s="1452"/>
      <c r="AT352" s="145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332" t="s">
        <v>545</v>
      </c>
      <c r="N355" s="1332"/>
      <c r="P355" t="s">
        <v>1650</v>
      </c>
      <c r="AJ355" s="1332" t="s">
        <v>669</v>
      </c>
      <c r="AK355" s="1332"/>
    </row>
    <row r="356" spans="1:46" ht="12.95" customHeight="1">
      <c r="D356" s="3" t="s">
        <v>1639</v>
      </c>
      <c r="M356" s="1332" t="s">
        <v>591</v>
      </c>
      <c r="N356" s="1332"/>
      <c r="P356" s="3" t="s">
        <v>1719</v>
      </c>
      <c r="AJ356" s="1623"/>
      <c r="AK356" s="1623"/>
    </row>
    <row r="357" spans="1:46" ht="12.95" customHeight="1">
      <c r="D357" s="3" t="s">
        <v>704</v>
      </c>
      <c r="M357" s="1332" t="s">
        <v>591</v>
      </c>
      <c r="N357" s="1332"/>
      <c r="P357" t="s">
        <v>1649</v>
      </c>
      <c r="AJ357" s="1332" t="s">
        <v>669</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47" t="s">
        <v>706</v>
      </c>
      <c r="F368" s="1447"/>
      <c r="G368" s="1447"/>
      <c r="H368" s="1447"/>
      <c r="I368" s="1447"/>
      <c r="J368" s="1447"/>
      <c r="K368" s="1447"/>
      <c r="L368" s="1447"/>
      <c r="M368" s="1447"/>
      <c r="N368" s="1447"/>
      <c r="O368" s="1447"/>
      <c r="P368" s="1447"/>
      <c r="Q368" s="1447"/>
      <c r="R368" s="1447"/>
      <c r="S368" s="1447"/>
      <c r="T368" s="1447"/>
      <c r="U368" s="1447"/>
      <c r="V368" s="1447"/>
      <c r="W368" s="1447"/>
      <c r="X368" s="1447"/>
      <c r="Y368" s="1447"/>
      <c r="Z368" s="1447"/>
      <c r="AA368" s="1447"/>
      <c r="AB368" s="1447"/>
      <c r="AC368" s="1447"/>
      <c r="AD368" s="1447"/>
      <c r="AE368" s="1447"/>
      <c r="AF368" s="1447"/>
      <c r="AG368" s="1447"/>
      <c r="AH368" s="1447"/>
    </row>
    <row r="369" spans="1:34" ht="12.95" customHeight="1">
      <c r="E369" s="1447"/>
      <c r="F369" s="1447"/>
      <c r="G369" s="1447"/>
      <c r="H369" s="1447"/>
      <c r="I369" s="1447"/>
      <c r="J369" s="1447"/>
      <c r="K369" s="1447"/>
      <c r="L369" s="1447"/>
      <c r="M369" s="1447"/>
      <c r="N369" s="1447"/>
      <c r="O369" s="1447"/>
      <c r="P369" s="1447"/>
      <c r="Q369" s="1447"/>
      <c r="R369" s="1447"/>
      <c r="S369" s="1447"/>
      <c r="T369" s="1447"/>
      <c r="U369" s="1447"/>
      <c r="V369" s="1447"/>
      <c r="W369" s="1447"/>
      <c r="X369" s="1447"/>
      <c r="Y369" s="1447"/>
      <c r="Z369" s="1447"/>
      <c r="AA369" s="1447"/>
      <c r="AB369" s="1447"/>
      <c r="AC369" s="1447"/>
      <c r="AD369" s="1447"/>
      <c r="AE369" s="1447"/>
      <c r="AF369" s="1447"/>
      <c r="AG369" s="1447"/>
      <c r="AH369" s="1447"/>
    </row>
    <row r="370" spans="1:34" ht="12.95" customHeight="1">
      <c r="E370" s="4" t="s">
        <v>448</v>
      </c>
      <c r="F370" s="4"/>
      <c r="G370" s="4"/>
      <c r="H370" s="4"/>
      <c r="I370" s="4"/>
      <c r="J370" s="4"/>
      <c r="K370" s="4"/>
      <c r="L370" s="4"/>
      <c r="N370" s="1689"/>
      <c r="O370" s="1689"/>
      <c r="P370" s="1689"/>
      <c r="Q370" s="1689"/>
      <c r="R370" s="4"/>
      <c r="U370" s="4" t="s">
        <v>449</v>
      </c>
      <c r="V370" s="4"/>
      <c r="W370" s="4"/>
      <c r="X370" s="4"/>
      <c r="Y370" s="4"/>
      <c r="Z370" s="4"/>
      <c r="AA370" s="4"/>
      <c r="AB370" s="4"/>
      <c r="AC370" s="1689"/>
      <c r="AD370" s="1689"/>
      <c r="AE370" s="1689"/>
      <c r="AF370" s="1689"/>
    </row>
    <row r="371" spans="1:34" ht="12.95" customHeight="1">
      <c r="E371" s="4" t="s">
        <v>450</v>
      </c>
      <c r="F371" s="4"/>
      <c r="G371" s="4"/>
      <c r="H371" s="4"/>
      <c r="I371" s="4"/>
      <c r="J371" s="4"/>
      <c r="K371" s="4"/>
      <c r="L371" s="4"/>
      <c r="N371" s="1689"/>
      <c r="O371" s="1689"/>
      <c r="P371" s="1689"/>
      <c r="Q371" s="1689"/>
      <c r="R371" s="4"/>
      <c r="U371" s="4" t="s">
        <v>0</v>
      </c>
      <c r="V371" s="4"/>
      <c r="W371" s="4"/>
      <c r="X371" s="4"/>
      <c r="Y371" s="4"/>
      <c r="Z371" s="4"/>
      <c r="AA371" s="4"/>
      <c r="AB371" s="4"/>
      <c r="AC371" s="1689"/>
      <c r="AD371" s="1689"/>
      <c r="AE371" s="1689"/>
      <c r="AF371" s="1689"/>
    </row>
    <row r="372" spans="1:34" ht="12.95" customHeight="1">
      <c r="E372" s="4" t="s">
        <v>1</v>
      </c>
      <c r="F372" s="4"/>
      <c r="G372" s="4"/>
      <c r="H372" s="4"/>
      <c r="I372" s="4"/>
      <c r="J372" s="4"/>
      <c r="K372" s="4"/>
      <c r="L372" s="4"/>
      <c r="N372" s="1689"/>
      <c r="O372" s="1689"/>
      <c r="P372" s="1689"/>
      <c r="Q372" s="1689"/>
      <c r="R372" s="4"/>
      <c r="V372" s="4"/>
      <c r="W372" s="4"/>
      <c r="X372" s="4"/>
      <c r="Y372" s="4"/>
      <c r="Z372" s="4"/>
      <c r="AA372" s="4"/>
      <c r="AB372" s="4"/>
    </row>
    <row r="373" spans="1:34" ht="12.95" customHeight="1">
      <c r="E373" s="4" t="s">
        <v>2</v>
      </c>
      <c r="F373" s="4"/>
      <c r="G373" s="4"/>
      <c r="H373" s="4"/>
      <c r="I373" s="4"/>
      <c r="J373" s="4"/>
      <c r="K373" s="4"/>
      <c r="L373" s="4"/>
      <c r="N373" s="1819"/>
      <c r="O373" s="1819"/>
      <c r="P373" s="1819"/>
      <c r="Q373" s="1819"/>
      <c r="R373" s="1819"/>
      <c r="S373" s="1819"/>
      <c r="T373" s="1819"/>
      <c r="U373" s="1819"/>
      <c r="V373" s="1819"/>
      <c r="W373" s="1819"/>
      <c r="X373" s="1819"/>
      <c r="Y373" s="1819"/>
      <c r="Z373" s="1819"/>
      <c r="AA373" s="1819"/>
      <c r="AB373" s="1819"/>
      <c r="AC373" s="1819"/>
      <c r="AD373" s="1819"/>
      <c r="AE373" s="1819"/>
      <c r="AF373" s="1819"/>
    </row>
    <row r="374" spans="1:34" ht="12.95" customHeight="1">
      <c r="E374" s="4"/>
      <c r="F374" s="4"/>
      <c r="G374" s="4"/>
      <c r="H374" s="4"/>
      <c r="I374" s="4"/>
      <c r="J374" s="4"/>
      <c r="K374" s="4"/>
      <c r="L374" s="4"/>
      <c r="N374" s="1820"/>
      <c r="O374" s="1820"/>
      <c r="P374" s="1820"/>
      <c r="Q374" s="1820"/>
      <c r="R374" s="1820"/>
      <c r="S374" s="1820"/>
      <c r="T374" s="1820"/>
      <c r="U374" s="1820"/>
      <c r="V374" s="1820"/>
      <c r="W374" s="1820"/>
      <c r="X374" s="1820"/>
      <c r="Y374" s="1820"/>
      <c r="Z374" s="1820"/>
      <c r="AA374" s="1820"/>
      <c r="AB374" s="1820"/>
      <c r="AC374" s="1820"/>
      <c r="AD374" s="1820"/>
      <c r="AE374" s="1820"/>
      <c r="AF374" s="1820"/>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783"/>
      <c r="T377" s="1783"/>
      <c r="U377" s="1" t="s">
        <v>305</v>
      </c>
      <c r="V377" s="1783"/>
      <c r="W377" s="1783"/>
      <c r="Y377" t="s">
        <v>2079</v>
      </c>
      <c r="AC377" s="27" t="s">
        <v>304</v>
      </c>
      <c r="AD377" s="1783"/>
      <c r="AE377" s="1783"/>
      <c r="AF377" s="1" t="s">
        <v>305</v>
      </c>
      <c r="AG377" s="1783"/>
      <c r="AH377" s="1783"/>
    </row>
    <row r="378" spans="1:34" ht="12.95" customHeight="1">
      <c r="E378" s="4" t="s">
        <v>987</v>
      </c>
      <c r="F378" s="4"/>
      <c r="G378" s="4"/>
      <c r="H378" s="4"/>
      <c r="I378" s="4"/>
      <c r="J378" s="4"/>
      <c r="K378" s="4"/>
      <c r="L378" s="4"/>
      <c r="N378" s="1783"/>
      <c r="O378" s="1783"/>
      <c r="P378" s="1783"/>
    </row>
    <row r="379" spans="1:34" ht="12.95" customHeight="1">
      <c r="E379" s="204" t="s">
        <v>2085</v>
      </c>
      <c r="F379" s="4"/>
      <c r="G379" s="4"/>
      <c r="H379" s="4"/>
      <c r="I379" s="4"/>
      <c r="J379" s="4"/>
      <c r="K379" s="4"/>
      <c r="L379" s="4"/>
      <c r="AG379" s="1776" t="s">
        <v>591</v>
      </c>
      <c r="AH379" s="1776"/>
    </row>
    <row r="380" spans="1:34" ht="12.95" customHeight="1">
      <c r="E380" s="4"/>
      <c r="F380" s="4"/>
      <c r="G380" s="4" t="s">
        <v>2086</v>
      </c>
      <c r="H380" s="4"/>
      <c r="I380" s="4"/>
      <c r="J380" s="4"/>
      <c r="K380" s="4"/>
      <c r="L380" s="4"/>
      <c r="AG380" s="1776" t="s">
        <v>591</v>
      </c>
      <c r="AH380" s="1776"/>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2" t="s">
        <v>2674</v>
      </c>
      <c r="K385" s="1372"/>
      <c r="L385" s="1372"/>
      <c r="M385" s="1372"/>
      <c r="N385" s="1372"/>
      <c r="O385" s="1372"/>
      <c r="P385" s="1372"/>
      <c r="Q385" s="1372"/>
      <c r="R385" s="1372"/>
      <c r="S385" s="1372"/>
      <c r="T385" s="1372"/>
      <c r="U385" s="1372"/>
      <c r="V385" s="8" t="s">
        <v>83</v>
      </c>
      <c r="W385" s="8"/>
      <c r="X385" s="8"/>
      <c r="Y385" s="8"/>
      <c r="Z385" s="8"/>
      <c r="AA385" s="8"/>
      <c r="AB385" s="8"/>
      <c r="AC385" s="1372" t="s">
        <v>2675</v>
      </c>
      <c r="AD385" s="1372"/>
      <c r="AE385" s="1372"/>
      <c r="AF385" s="1372"/>
      <c r="AG385" s="1372"/>
      <c r="AH385" s="1372"/>
      <c r="AI385" s="1372"/>
      <c r="AJ385" s="1372"/>
    </row>
    <row r="386" spans="4:36" ht="12.95" customHeight="1">
      <c r="D386" s="3" t="s">
        <v>1182</v>
      </c>
      <c r="J386" s="1395" t="s">
        <v>2675</v>
      </c>
      <c r="K386" s="1395"/>
      <c r="L386" s="1395"/>
      <c r="M386" s="1395"/>
      <c r="N386" s="1395"/>
      <c r="O386" s="1395"/>
      <c r="P386" s="1395"/>
      <c r="Q386" s="1395"/>
      <c r="R386" s="1395"/>
      <c r="S386" s="1395"/>
      <c r="T386" s="1395"/>
      <c r="U386" s="1395"/>
      <c r="V386" s="3" t="s">
        <v>1182</v>
      </c>
      <c r="W386" s="8"/>
      <c r="X386" s="8"/>
      <c r="Y386" s="8"/>
      <c r="Z386" s="8"/>
      <c r="AA386" s="8"/>
      <c r="AB386" s="8"/>
      <c r="AC386" s="1372"/>
      <c r="AD386" s="1372"/>
      <c r="AE386" s="1372"/>
      <c r="AF386" s="1372"/>
      <c r="AG386" s="1372"/>
      <c r="AH386" s="1372"/>
      <c r="AI386" s="1372"/>
      <c r="AJ386" s="1372"/>
    </row>
    <row r="387" spans="4:36" ht="12.95" customHeight="1">
      <c r="D387" s="3" t="s">
        <v>441</v>
      </c>
      <c r="J387" s="1395" t="s">
        <v>2676</v>
      </c>
      <c r="K387" s="1395"/>
      <c r="L387" s="1395"/>
      <c r="M387" s="1395"/>
      <c r="N387" s="1395"/>
      <c r="O387" s="1395"/>
      <c r="P387" s="1395"/>
      <c r="Q387" s="1395"/>
      <c r="R387" s="1395"/>
      <c r="S387" s="1395"/>
      <c r="T387" s="1395"/>
      <c r="U387" s="1395"/>
      <c r="V387" s="3" t="s">
        <v>441</v>
      </c>
      <c r="W387" s="8"/>
      <c r="X387" s="8"/>
      <c r="Y387" s="8"/>
      <c r="Z387" s="8"/>
      <c r="AA387" s="8"/>
      <c r="AB387" s="8"/>
      <c r="AC387" s="1372"/>
      <c r="AD387" s="1372"/>
      <c r="AE387" s="1372"/>
      <c r="AF387" s="1372"/>
      <c r="AG387" s="1372"/>
      <c r="AH387" s="1372"/>
      <c r="AI387" s="1372"/>
      <c r="AJ387" s="1372"/>
    </row>
    <row r="388" spans="4:36" ht="12.95" customHeight="1">
      <c r="D388" t="s">
        <v>1178</v>
      </c>
      <c r="J388" s="1602" t="s">
        <v>2677</v>
      </c>
      <c r="K388" s="1602"/>
      <c r="L388" s="1602"/>
      <c r="M388" s="1602"/>
      <c r="N388" s="1602"/>
      <c r="O388" s="1602"/>
      <c r="P388" s="1602"/>
      <c r="Q388" s="1602"/>
      <c r="R388" s="1602"/>
      <c r="S388" s="1602"/>
      <c r="T388" s="1602"/>
      <c r="U388" s="1602"/>
      <c r="V388" s="1372" t="s">
        <v>2678</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79">
        <v>45627</v>
      </c>
      <c r="R389" s="1779"/>
      <c r="S389" s="1779"/>
      <c r="T389" s="1779"/>
      <c r="U389" s="1779"/>
      <c r="V389" t="s">
        <v>308</v>
      </c>
      <c r="AI389" s="1332" t="s">
        <v>669</v>
      </c>
      <c r="AJ389" s="1332"/>
    </row>
    <row r="390" spans="4:36" ht="12.95" customHeight="1">
      <c r="D390" t="s">
        <v>5</v>
      </c>
      <c r="Q390" s="1557">
        <v>46022</v>
      </c>
      <c r="R390" s="1824"/>
      <c r="S390" s="1824"/>
      <c r="T390" s="1824"/>
      <c r="U390" s="1824"/>
      <c r="W390" s="21" t="s">
        <v>74</v>
      </c>
      <c r="AG390" s="1817"/>
      <c r="AH390" s="1817"/>
      <c r="AI390" s="1817"/>
      <c r="AJ390" s="1817"/>
    </row>
    <row r="391" spans="4:36" ht="12.95" customHeight="1">
      <c r="D391" t="s">
        <v>426</v>
      </c>
      <c r="Q391" s="1830">
        <v>3550000</v>
      </c>
      <c r="R391" s="1830"/>
      <c r="S391" s="1830"/>
      <c r="T391" s="1830"/>
      <c r="U391" s="1830"/>
      <c r="V391" s="3" t="s">
        <v>1181</v>
      </c>
      <c r="AG391" s="1823">
        <v>46022</v>
      </c>
      <c r="AH391" s="1823"/>
      <c r="AI391" s="1823"/>
      <c r="AJ391" s="1823"/>
    </row>
    <row r="392" spans="4:36" ht="12.95" customHeight="1">
      <c r="D392" t="s">
        <v>88</v>
      </c>
      <c r="I392" s="1453"/>
      <c r="J392" s="1453"/>
      <c r="K392" s="1453"/>
      <c r="L392" s="1453"/>
      <c r="M392" s="1453"/>
      <c r="N392" s="1453"/>
      <c r="Q392" s="4" t="s">
        <v>205</v>
      </c>
      <c r="S392" s="1829"/>
      <c r="T392" s="1829"/>
      <c r="U392" s="1829"/>
      <c r="V392" t="s">
        <v>73</v>
      </c>
      <c r="AI392" s="1332" t="s">
        <v>669</v>
      </c>
      <c r="AJ392" s="1332"/>
    </row>
    <row r="393" spans="4:36" ht="12.95" customHeight="1">
      <c r="D393" t="s">
        <v>309</v>
      </c>
      <c r="Q393" s="1391"/>
      <c r="R393" s="1391"/>
      <c r="S393" s="1391"/>
      <c r="T393" s="1391"/>
      <c r="U393" s="1391"/>
      <c r="V393" t="s">
        <v>310</v>
      </c>
      <c r="AG393" s="1817"/>
      <c r="AH393" s="1817"/>
      <c r="AI393" s="1817"/>
      <c r="AJ393" s="1817"/>
    </row>
    <row r="394" spans="4:36" ht="12.95" customHeight="1">
      <c r="D394" t="s">
        <v>311</v>
      </c>
      <c r="Q394" s="1770"/>
      <c r="R394" s="1770"/>
      <c r="S394" s="1770"/>
      <c r="T394" s="1770"/>
      <c r="U394" s="1770"/>
      <c r="V394" t="s">
        <v>1163</v>
      </c>
      <c r="AG394" s="1817"/>
      <c r="AH394" s="1817"/>
      <c r="AI394" s="1817"/>
      <c r="AJ394" s="1817"/>
    </row>
    <row r="395" spans="4:36" ht="12.95" customHeight="1">
      <c r="D395" t="s">
        <v>1162</v>
      </c>
      <c r="AG395" s="1817"/>
      <c r="AH395" s="1817"/>
      <c r="AI395" s="1817"/>
      <c r="AJ395" s="1817"/>
    </row>
    <row r="396" spans="4:36" ht="12.95" customHeight="1">
      <c r="AG396" s="456"/>
      <c r="AH396" s="456"/>
      <c r="AI396" s="456"/>
      <c r="AJ396" s="456"/>
    </row>
    <row r="397" spans="4:36" ht="12.95" customHeight="1">
      <c r="D397" s="3" t="s">
        <v>2142</v>
      </c>
      <c r="AG397" s="456"/>
      <c r="AH397" s="456"/>
      <c r="AI397" s="1332" t="s">
        <v>545</v>
      </c>
      <c r="AJ397" s="1332"/>
    </row>
    <row r="398" spans="4:36" ht="12.95" customHeight="1">
      <c r="D398" s="3" t="s">
        <v>1667</v>
      </c>
      <c r="T398" s="1749" t="s">
        <v>2679</v>
      </c>
      <c r="U398" s="1749"/>
      <c r="V398" s="1749"/>
      <c r="W398" s="1749"/>
      <c r="X398" s="1749"/>
      <c r="Y398" s="1749"/>
      <c r="Z398" s="1749"/>
      <c r="AA398" s="1749"/>
      <c r="AB398" s="1749"/>
      <c r="AC398" s="1749"/>
      <c r="AD398" s="1749"/>
      <c r="AE398" s="1749"/>
      <c r="AF398" s="1749"/>
      <c r="AG398" s="1749"/>
      <c r="AH398" s="1749"/>
      <c r="AI398" s="1749"/>
      <c r="AJ398" s="1749"/>
    </row>
    <row r="399" spans="4:36" ht="12.95" customHeight="1">
      <c r="D399" s="3" t="s">
        <v>1666</v>
      </c>
      <c r="T399" s="1749"/>
      <c r="U399" s="1749"/>
      <c r="V399" s="1749"/>
      <c r="W399" s="1749"/>
      <c r="X399" s="1749"/>
      <c r="Y399" s="1749"/>
      <c r="Z399" s="1749"/>
      <c r="AA399" s="1749"/>
      <c r="AB399" s="1749"/>
      <c r="AC399" s="1749"/>
      <c r="AD399" s="1749"/>
      <c r="AE399" s="1749"/>
      <c r="AF399" s="1749"/>
      <c r="AG399" s="1749"/>
      <c r="AH399" s="1749"/>
      <c r="AI399" s="1749"/>
      <c r="AJ399" s="1749"/>
    </row>
    <row r="400" spans="4:36" ht="12.95" customHeight="1">
      <c r="AG400" s="456"/>
      <c r="AH400" s="456"/>
      <c r="AI400" s="456"/>
      <c r="AJ400" s="456"/>
    </row>
    <row r="401" spans="1:36" ht="12.95" customHeight="1">
      <c r="D401" s="3" t="s">
        <v>1660</v>
      </c>
      <c r="S401" s="1749" t="s">
        <v>669</v>
      </c>
      <c r="T401" s="1749"/>
      <c r="U401" s="1749"/>
      <c r="V401" t="s">
        <v>1661</v>
      </c>
      <c r="AG401" s="1778"/>
      <c r="AH401" s="1778"/>
      <c r="AI401" s="1778"/>
      <c r="AJ401" s="1778"/>
    </row>
    <row r="402" spans="1:36" ht="12.95" customHeight="1">
      <c r="D402" s="3" t="s">
        <v>1658</v>
      </c>
      <c r="S402" s="1749" t="s">
        <v>591</v>
      </c>
      <c r="T402" s="1749"/>
      <c r="U402" s="1749"/>
      <c r="V402" t="s">
        <v>1663</v>
      </c>
      <c r="AE402" s="1822"/>
      <c r="AF402" s="1822"/>
      <c r="AG402" s="1822"/>
      <c r="AH402" s="1822"/>
      <c r="AI402" s="1822"/>
      <c r="AJ402" s="1822"/>
    </row>
    <row r="403" spans="1:36" ht="12.95" customHeight="1">
      <c r="D403" s="3" t="s">
        <v>1659</v>
      </c>
      <c r="K403" s="1806"/>
      <c r="L403" s="1806"/>
      <c r="M403" s="1806"/>
      <c r="N403" s="1806"/>
      <c r="O403" s="1806"/>
      <c r="P403" s="1806"/>
      <c r="Q403" s="1806"/>
      <c r="R403" s="1806"/>
      <c r="S403" s="1806"/>
      <c r="T403" s="1806"/>
      <c r="U403" s="1806"/>
      <c r="V403" s="1806"/>
      <c r="W403" s="1806"/>
      <c r="X403" s="1806"/>
      <c r="Y403" s="1806"/>
      <c r="Z403" s="1806"/>
      <c r="AA403" s="1806"/>
      <c r="AB403" s="1806"/>
      <c r="AC403" s="1806"/>
      <c r="AD403" s="1806"/>
      <c r="AE403" s="1806"/>
      <c r="AF403" s="1806"/>
      <c r="AG403" s="1806"/>
      <c r="AH403" s="1806"/>
      <c r="AI403" s="1806"/>
      <c r="AJ403" s="1806"/>
    </row>
    <row r="404" spans="1:36" ht="12.95" customHeight="1">
      <c r="D404" s="3" t="s">
        <v>1662</v>
      </c>
      <c r="K404" s="1806"/>
      <c r="L404" s="1806"/>
      <c r="M404" s="1806"/>
      <c r="N404" s="1806"/>
      <c r="O404" s="1806"/>
      <c r="P404" s="1806"/>
      <c r="Q404" s="1806"/>
      <c r="R404" s="1806"/>
      <c r="S404" s="1806"/>
      <c r="T404" s="1806"/>
      <c r="U404" s="1806"/>
      <c r="V404" s="1806"/>
      <c r="W404" s="1806"/>
      <c r="X404" s="1806"/>
      <c r="Y404" s="1806"/>
      <c r="Z404" s="1806"/>
      <c r="AA404" s="1806"/>
      <c r="AB404" s="1806"/>
      <c r="AC404" s="1806"/>
      <c r="AD404" s="1806"/>
      <c r="AE404" s="1806"/>
      <c r="AF404" s="1806"/>
      <c r="AG404" s="1806"/>
      <c r="AH404" s="1806"/>
      <c r="AI404" s="1806"/>
      <c r="AJ404" s="1806"/>
    </row>
    <row r="405" spans="1:36" ht="12.95" customHeight="1">
      <c r="D405" s="3" t="s">
        <v>1665</v>
      </c>
      <c r="E405" s="477"/>
      <c r="F405" s="477"/>
      <c r="G405" s="477"/>
      <c r="H405" s="477"/>
      <c r="I405" s="477"/>
      <c r="J405" s="477"/>
      <c r="K405" s="477"/>
      <c r="L405" s="477"/>
      <c r="M405" s="477"/>
      <c r="N405" s="477"/>
      <c r="O405" s="477"/>
      <c r="P405" s="477"/>
      <c r="Q405" s="477"/>
      <c r="R405" s="477"/>
      <c r="S405" s="1828" t="s">
        <v>2680</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393" t="s">
        <v>2681</v>
      </c>
      <c r="J410" s="1393"/>
      <c r="K410" s="1393"/>
      <c r="L410" s="1393"/>
      <c r="M410" s="1393"/>
      <c r="N410" s="1393"/>
      <c r="O410" s="1393"/>
      <c r="P410" s="1393"/>
      <c r="Q410" s="1393"/>
      <c r="R410" s="1393"/>
      <c r="S410" s="1393"/>
      <c r="T410" s="1393"/>
      <c r="U410" s="1393"/>
      <c r="V410" s="1393"/>
      <c r="W410" s="1393"/>
      <c r="X410" s="1393"/>
      <c r="Y410" s="1393"/>
      <c r="Z410" s="1393"/>
      <c r="AA410" s="1393"/>
      <c r="AB410" s="1393"/>
      <c r="AC410" s="1393"/>
      <c r="AD410" s="1393"/>
      <c r="AE410" s="1393"/>
    </row>
    <row r="411" spans="1:36" ht="12.95" customHeight="1">
      <c r="E411" t="s">
        <v>106</v>
      </c>
      <c r="R411" s="1332" t="s">
        <v>545</v>
      </c>
      <c r="S411" s="1332"/>
      <c r="AC411" s="27" t="s">
        <v>570</v>
      </c>
      <c r="AD411" s="1689">
        <v>6</v>
      </c>
      <c r="AE411" s="1689"/>
    </row>
    <row r="412" spans="1:36" ht="12.95" customHeight="1">
      <c r="E412" t="s">
        <v>107</v>
      </c>
      <c r="R412" s="1332" t="s">
        <v>591</v>
      </c>
      <c r="S412" s="1332"/>
      <c r="AC412" s="27" t="s">
        <v>570</v>
      </c>
      <c r="AD412" s="1689"/>
      <c r="AE412" s="1689"/>
    </row>
    <row r="413" spans="1:36" ht="12.95" customHeight="1">
      <c r="E413" t="s">
        <v>108</v>
      </c>
      <c r="S413" s="1332" t="s">
        <v>591</v>
      </c>
      <c r="T413" s="1332"/>
    </row>
    <row r="414" spans="1:36" ht="12.95" customHeight="1">
      <c r="E414" t="s">
        <v>169</v>
      </c>
      <c r="H414" s="1771" t="s">
        <v>333</v>
      </c>
      <c r="I414" s="1771"/>
      <c r="J414" s="1771"/>
      <c r="K414" s="1771"/>
      <c r="L414" s="1771"/>
      <c r="M414" s="1771"/>
      <c r="N414" s="1771"/>
      <c r="O414" s="1771"/>
      <c r="P414" s="1771"/>
      <c r="Q414" s="1771"/>
      <c r="R414" s="1771"/>
      <c r="S414" s="1771"/>
      <c r="T414" s="1771"/>
      <c r="U414" s="1771"/>
      <c r="V414" s="1771"/>
      <c r="W414" s="1771"/>
      <c r="X414" s="1771"/>
      <c r="Y414" s="1771"/>
      <c r="Z414" s="1771"/>
      <c r="AA414" s="1771"/>
      <c r="AB414" s="1771"/>
      <c r="AC414" s="1771"/>
      <c r="AD414" s="1771"/>
      <c r="AE414" s="1771"/>
    </row>
    <row r="415" spans="1:36" ht="12.95" customHeight="1">
      <c r="H415" s="1772"/>
      <c r="I415" s="1772"/>
      <c r="J415" s="1772"/>
      <c r="K415" s="1772"/>
      <c r="L415" s="1772"/>
      <c r="M415" s="1772"/>
      <c r="N415" s="1772"/>
      <c r="O415" s="1772"/>
      <c r="P415" s="1772"/>
      <c r="Q415" s="1772"/>
      <c r="R415" s="1772"/>
      <c r="S415" s="1772"/>
      <c r="T415" s="1772"/>
      <c r="U415" s="1772"/>
      <c r="V415" s="1772"/>
      <c r="W415" s="1772"/>
      <c r="X415" s="1772"/>
      <c r="Y415" s="1772"/>
      <c r="Z415" s="1772"/>
      <c r="AA415" s="1772"/>
      <c r="AB415" s="1772"/>
      <c r="AC415" s="1772"/>
      <c r="AD415" s="1772"/>
      <c r="AE415" s="1772"/>
    </row>
    <row r="416" spans="1:36" ht="12.95" customHeight="1"/>
    <row r="417" spans="1:39" ht="12.95" customHeight="1">
      <c r="A417" s="2" t="s">
        <v>590</v>
      </c>
      <c r="B417" s="2"/>
      <c r="C417" s="2"/>
      <c r="D417" s="2" t="s">
        <v>114</v>
      </c>
      <c r="AF417" s="2" t="s">
        <v>957</v>
      </c>
    </row>
    <row r="418" spans="1:39" ht="12.95" customHeight="1">
      <c r="E418" s="1783"/>
      <c r="F418" s="1783"/>
      <c r="G418" s="1783"/>
      <c r="H418" s="13" t="s">
        <v>115</v>
      </c>
      <c r="I418" s="1783"/>
      <c r="J418" s="1783"/>
      <c r="K418" s="1783"/>
      <c r="L418" t="s">
        <v>116</v>
      </c>
      <c r="N418" s="27" t="s">
        <v>575</v>
      </c>
      <c r="P418" s="1816">
        <v>0.65400000000000003</v>
      </c>
      <c r="Q418" s="1816"/>
      <c r="R418" s="1816"/>
      <c r="S418" t="s">
        <v>117</v>
      </c>
      <c r="W418" s="1827">
        <f>IF(E418&gt;0,(E418*I418),(P418*43560))</f>
        <v>28488.240000000002</v>
      </c>
      <c r="X418" s="1827"/>
      <c r="Y418" s="1827"/>
      <c r="Z418" t="s">
        <v>118</v>
      </c>
      <c r="AF418" s="1737">
        <f>IFERROR(IF(P418&gt;0,(AG437/P418),(AG437/(W418/43560))),0)</f>
        <v>120.79510703363914</v>
      </c>
      <c r="AG418" s="1737"/>
      <c r="AH418" s="1737"/>
      <c r="AM418" s="3"/>
    </row>
    <row r="419" spans="1:39" ht="12.95" customHeight="1">
      <c r="E419" t="s">
        <v>51</v>
      </c>
    </row>
    <row r="420" spans="1:39" ht="12.95" customHeight="1">
      <c r="E420" s="1818"/>
      <c r="F420" s="1818"/>
      <c r="G420" s="1818"/>
      <c r="H420" s="1818"/>
      <c r="I420" s="1818"/>
      <c r="J420" s="1818"/>
      <c r="K420" s="1818"/>
      <c r="L420" s="1818"/>
      <c r="M420" s="1818"/>
      <c r="N420" s="1818"/>
      <c r="O420" s="1818"/>
      <c r="P420" s="1818"/>
      <c r="Q420" s="1818"/>
      <c r="R420" s="1818"/>
      <c r="S420" s="1818"/>
      <c r="T420" s="1818"/>
      <c r="U420" s="1818"/>
      <c r="V420" s="1818"/>
      <c r="W420" s="1818"/>
      <c r="X420" s="1818"/>
      <c r="Y420" s="1818"/>
      <c r="Z420" s="1818"/>
      <c r="AA420" s="1818"/>
      <c r="AB420" s="1818"/>
      <c r="AC420" s="1818"/>
      <c r="AD420" s="1818"/>
      <c r="AE420" s="1818"/>
      <c r="AF420" s="1818"/>
      <c r="AG420" s="1818"/>
      <c r="AH420" s="1818"/>
      <c r="AI420" s="1818"/>
      <c r="AJ420" s="1818"/>
    </row>
    <row r="421" spans="1:39" ht="12.95" customHeight="1">
      <c r="E421" s="118" t="s">
        <v>1736</v>
      </c>
      <c r="F421" s="1013"/>
      <c r="G421" s="1013"/>
      <c r="H421" s="1013"/>
      <c r="I421" s="1777">
        <v>0.65400000000000003</v>
      </c>
      <c r="J421" s="1777"/>
      <c r="K421" s="1777"/>
      <c r="L421" s="1013"/>
      <c r="M421" s="118"/>
      <c r="N421" s="1013"/>
      <c r="O421" s="1013"/>
      <c r="P421" s="1466">
        <f>(DU755+DU778+DU800)/I421</f>
        <v>122.32415902140673</v>
      </c>
      <c r="Q421" s="1466"/>
      <c r="R421" s="1466"/>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13"/>
      <c r="G427" s="1813"/>
      <c r="H427" s="1813"/>
      <c r="I427" s="1813"/>
      <c r="J427" s="1813"/>
      <c r="K427" s="1813"/>
      <c r="L427" s="1813"/>
      <c r="M427" s="1813"/>
      <c r="N427" s="1813"/>
      <c r="O427" s="1813"/>
      <c r="P427" s="1813"/>
      <c r="Q427" s="1813"/>
      <c r="R427" s="1813"/>
      <c r="S427" s="1813"/>
      <c r="T427" s="1813"/>
      <c r="U427" s="1813"/>
      <c r="V427" s="1813"/>
      <c r="W427" s="1813"/>
      <c r="X427" s="1813"/>
      <c r="Y427" s="1813"/>
      <c r="Z427" s="1813"/>
      <c r="AA427" s="1813"/>
      <c r="AB427" s="1813"/>
      <c r="AC427" s="1813"/>
      <c r="AD427" s="1813"/>
      <c r="AE427" s="1813"/>
      <c r="AF427" s="1813"/>
      <c r="AG427" s="1813"/>
      <c r="AH427" s="1813"/>
    </row>
    <row r="428" spans="1:39" ht="12.95" customHeight="1">
      <c r="F428" s="1765"/>
      <c r="G428" s="1765"/>
      <c r="H428" s="1765"/>
      <c r="I428" s="1765"/>
      <c r="J428" s="1765"/>
      <c r="K428" s="1765"/>
      <c r="L428" s="1765"/>
      <c r="M428" s="1765"/>
      <c r="N428" s="1765"/>
      <c r="O428" s="1765"/>
      <c r="P428" s="1765"/>
      <c r="Q428" s="1765"/>
      <c r="R428" s="1765"/>
      <c r="S428" s="1765"/>
      <c r="T428" s="1765"/>
      <c r="U428" s="1765"/>
      <c r="V428" s="1765"/>
      <c r="W428" s="1765"/>
      <c r="X428" s="1765"/>
      <c r="Y428" s="1765"/>
      <c r="Z428" s="1765"/>
      <c r="AA428" s="1765"/>
      <c r="AB428" s="1765"/>
      <c r="AC428" s="1765"/>
      <c r="AD428" s="1765"/>
      <c r="AE428" s="1765"/>
      <c r="AF428" s="1765"/>
      <c r="AG428" s="1765"/>
      <c r="AH428" s="1765"/>
    </row>
    <row r="429" spans="1:39" ht="12.95" customHeight="1">
      <c r="E429" t="s">
        <v>608</v>
      </c>
      <c r="P429" s="1"/>
      <c r="Q429" s="1332" t="s">
        <v>545</v>
      </c>
      <c r="R429" s="1332"/>
    </row>
    <row r="430" spans="1:39" ht="12.95" customHeight="1">
      <c r="F430" t="s">
        <v>609</v>
      </c>
      <c r="P430" s="1"/>
      <c r="Q430" s="1"/>
      <c r="AF430" s="1332" t="s">
        <v>591</v>
      </c>
      <c r="AG430" s="1784"/>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32" t="s">
        <v>43</v>
      </c>
      <c r="E437" s="1633"/>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739"/>
      <c r="AG437" s="1825">
        <v>79</v>
      </c>
      <c r="AH437" s="1825"/>
      <c r="AI437" s="1825"/>
      <c r="AJ437" s="1825"/>
    </row>
    <row r="438" spans="1:55" ht="12.95" customHeight="1">
      <c r="D438" s="1738" t="s">
        <v>1222</v>
      </c>
      <c r="E438" s="1773"/>
      <c r="F438" s="1773"/>
      <c r="G438" s="1773"/>
      <c r="H438" s="1773"/>
      <c r="I438" s="1773"/>
      <c r="J438" s="1773"/>
      <c r="K438" s="1773"/>
      <c r="L438" s="1773"/>
      <c r="M438" s="1773"/>
      <c r="N438" s="1773"/>
      <c r="O438" s="1773"/>
      <c r="P438" s="1773"/>
      <c r="Q438" s="1773"/>
      <c r="R438" s="1773"/>
      <c r="S438" s="1773"/>
      <c r="T438" s="1773"/>
      <c r="U438" s="1773"/>
      <c r="V438" s="1773"/>
      <c r="W438" s="1773"/>
      <c r="X438" s="1773"/>
      <c r="Y438" s="1773"/>
      <c r="Z438" s="1773"/>
      <c r="AA438" s="1773"/>
      <c r="AB438" s="1773"/>
      <c r="AC438" s="1773"/>
      <c r="AD438" s="1773"/>
      <c r="AE438" s="1773"/>
      <c r="AF438" s="1774"/>
      <c r="AG438" s="1826">
        <v>0</v>
      </c>
      <c r="AH438" s="1620"/>
      <c r="AI438" s="1620"/>
      <c r="AJ438" s="1620"/>
    </row>
    <row r="439" spans="1:55" ht="12.95" customHeight="1">
      <c r="D439" s="1738" t="s">
        <v>1031</v>
      </c>
      <c r="E439" s="1773"/>
      <c r="F439" s="1773"/>
      <c r="G439" s="1773"/>
      <c r="H439" s="1773"/>
      <c r="I439" s="1773"/>
      <c r="J439" s="1773"/>
      <c r="K439" s="1773"/>
      <c r="L439" s="1773"/>
      <c r="M439" s="1773"/>
      <c r="N439" s="1773"/>
      <c r="O439" s="1773"/>
      <c r="P439" s="1773"/>
      <c r="Q439" s="1773"/>
      <c r="R439" s="1773"/>
      <c r="S439" s="1773"/>
      <c r="T439" s="1773"/>
      <c r="U439" s="1773"/>
      <c r="V439" s="1773"/>
      <c r="W439" s="1773"/>
      <c r="X439" s="1773"/>
      <c r="Y439" s="1773"/>
      <c r="Z439" s="1773"/>
      <c r="AA439" s="1773"/>
      <c r="AB439" s="1773"/>
      <c r="AC439" s="1773"/>
      <c r="AD439" s="1773"/>
      <c r="AE439" s="1773"/>
      <c r="AF439" s="1774"/>
      <c r="AG439" s="1825">
        <v>78</v>
      </c>
      <c r="AH439" s="1825"/>
      <c r="AI439" s="1825"/>
      <c r="AJ439" s="1825"/>
    </row>
    <row r="440" spans="1:55" ht="12.95" customHeight="1">
      <c r="D440" s="1738" t="s">
        <v>1032</v>
      </c>
      <c r="E440" s="1773"/>
      <c r="F440" s="1773"/>
      <c r="G440" s="1773"/>
      <c r="H440" s="1773"/>
      <c r="I440" s="1773"/>
      <c r="J440" s="1773"/>
      <c r="K440" s="1773"/>
      <c r="L440" s="1773"/>
      <c r="M440" s="1773"/>
      <c r="N440" s="1773"/>
      <c r="O440" s="1773"/>
      <c r="P440" s="1773"/>
      <c r="Q440" s="1773"/>
      <c r="R440" s="1773"/>
      <c r="S440" s="1773"/>
      <c r="T440" s="1773"/>
      <c r="U440" s="1773"/>
      <c r="V440" s="1773"/>
      <c r="W440" s="1773"/>
      <c r="X440" s="1773"/>
      <c r="Y440" s="1773"/>
      <c r="Z440" s="1773"/>
      <c r="AA440" s="1773"/>
      <c r="AB440" s="1773"/>
      <c r="AC440" s="1773"/>
      <c r="AD440" s="1773"/>
      <c r="AE440" s="1773"/>
      <c r="AF440" s="1774"/>
      <c r="AG440" s="1825">
        <v>78</v>
      </c>
      <c r="AH440" s="1825"/>
      <c r="AI440" s="1825"/>
      <c r="AJ440" s="1825"/>
    </row>
    <row r="441" spans="1:55" ht="12.95" customHeight="1">
      <c r="D441" s="1738" t="s">
        <v>1034</v>
      </c>
      <c r="E441" s="1773"/>
      <c r="F441" s="1773"/>
      <c r="G441" s="1773"/>
      <c r="H441" s="1773"/>
      <c r="I441" s="1773"/>
      <c r="J441" s="1773"/>
      <c r="K441" s="1773"/>
      <c r="L441" s="1773"/>
      <c r="M441" s="1773"/>
      <c r="N441" s="1773"/>
      <c r="O441" s="1773"/>
      <c r="P441" s="1773"/>
      <c r="Q441" s="1773"/>
      <c r="R441" s="1773"/>
      <c r="S441" s="1773"/>
      <c r="T441" s="1773"/>
      <c r="U441" s="1773"/>
      <c r="V441" s="1773"/>
      <c r="W441" s="1773"/>
      <c r="X441" s="1773"/>
      <c r="Y441" s="1773"/>
      <c r="Z441" s="1773"/>
      <c r="AA441" s="1773"/>
      <c r="AB441" s="1773"/>
      <c r="AC441" s="1773"/>
      <c r="AD441" s="1773"/>
      <c r="AE441" s="1773"/>
      <c r="AF441" s="1774"/>
      <c r="AG441" s="1821">
        <f>IF(ISERROR(AG440/AG439),0,AG440/AG439)</f>
        <v>1</v>
      </c>
      <c r="AH441" s="1821"/>
      <c r="AI441" s="1821"/>
      <c r="AJ441" s="1821"/>
    </row>
    <row r="442" spans="1:55" ht="12.95" customHeight="1">
      <c r="D442" s="1738" t="s">
        <v>1033</v>
      </c>
      <c r="E442" s="1773"/>
      <c r="F442" s="1773"/>
      <c r="G442" s="1773"/>
      <c r="H442" s="1773"/>
      <c r="I442" s="1773"/>
      <c r="J442" s="1773"/>
      <c r="K442" s="1773"/>
      <c r="L442" s="1773"/>
      <c r="M442" s="1773"/>
      <c r="N442" s="1773"/>
      <c r="O442" s="1773"/>
      <c r="P442" s="1773"/>
      <c r="Q442" s="1773"/>
      <c r="R442" s="1773"/>
      <c r="S442" s="1773"/>
      <c r="T442" s="1773"/>
      <c r="U442" s="1773"/>
      <c r="V442" s="1773"/>
      <c r="W442" s="1773"/>
      <c r="X442" s="1773"/>
      <c r="Y442" s="1773"/>
      <c r="Z442" s="1773"/>
      <c r="AA442" s="1773"/>
      <c r="AB442" s="1773"/>
      <c r="AC442" s="1773"/>
      <c r="AD442" s="1773"/>
      <c r="AE442" s="1773"/>
      <c r="AF442" s="1774"/>
      <c r="AG442" s="1743">
        <v>38902</v>
      </c>
      <c r="AH442" s="1743"/>
      <c r="AI442" s="1743"/>
      <c r="AJ442" s="1743"/>
    </row>
    <row r="443" spans="1:55" ht="12.95" customHeight="1">
      <c r="D443" s="1738" t="s">
        <v>1035</v>
      </c>
      <c r="E443" s="1773"/>
      <c r="F443" s="1773"/>
      <c r="G443" s="1773"/>
      <c r="H443" s="1773"/>
      <c r="I443" s="1773"/>
      <c r="J443" s="1773"/>
      <c r="K443" s="1773"/>
      <c r="L443" s="1773"/>
      <c r="M443" s="1773"/>
      <c r="N443" s="1773"/>
      <c r="O443" s="1773"/>
      <c r="P443" s="1773"/>
      <c r="Q443" s="1773"/>
      <c r="R443" s="1773"/>
      <c r="S443" s="1773"/>
      <c r="T443" s="1773"/>
      <c r="U443" s="1773"/>
      <c r="V443" s="1773"/>
      <c r="W443" s="1773"/>
      <c r="X443" s="1773"/>
      <c r="Y443" s="1773"/>
      <c r="Z443" s="1773"/>
      <c r="AA443" s="1773"/>
      <c r="AB443" s="1773"/>
      <c r="AC443" s="1773"/>
      <c r="AD443" s="1773"/>
      <c r="AE443" s="1773"/>
      <c r="AF443" s="1774"/>
      <c r="AG443" s="1743">
        <v>38902</v>
      </c>
      <c r="AH443" s="1743"/>
      <c r="AI443" s="1743"/>
      <c r="AJ443" s="1743"/>
    </row>
    <row r="444" spans="1:55" ht="12.95" customHeight="1">
      <c r="D444" s="1738" t="s">
        <v>1036</v>
      </c>
      <c r="E444" s="1773"/>
      <c r="F444" s="1773"/>
      <c r="G444" s="1773"/>
      <c r="H444" s="1773"/>
      <c r="I444" s="1773"/>
      <c r="J444" s="1773"/>
      <c r="K444" s="1773"/>
      <c r="L444" s="1773"/>
      <c r="M444" s="1773"/>
      <c r="N444" s="1773"/>
      <c r="O444" s="1773"/>
      <c r="P444" s="1773"/>
      <c r="Q444" s="1773"/>
      <c r="R444" s="1773"/>
      <c r="S444" s="1773"/>
      <c r="T444" s="1773"/>
      <c r="U444" s="1773"/>
      <c r="V444" s="1773"/>
      <c r="W444" s="1773"/>
      <c r="X444" s="1773"/>
      <c r="Y444" s="1773"/>
      <c r="Z444" s="1773"/>
      <c r="AA444" s="1773"/>
      <c r="AB444" s="1773"/>
      <c r="AC444" s="1773"/>
      <c r="AD444" s="1773"/>
      <c r="AE444" s="1773"/>
      <c r="AF444" s="1774"/>
      <c r="AG444" s="1821">
        <f>IF(ISERROR(AG443/AG442),0,AG443/AG442)</f>
        <v>1</v>
      </c>
      <c r="AH444" s="1821"/>
      <c r="AI444" s="1821"/>
      <c r="AJ444" s="1821"/>
    </row>
    <row r="445" spans="1:55" ht="12.95" customHeight="1">
      <c r="D445" s="1738" t="s">
        <v>1037</v>
      </c>
      <c r="E445" s="1773"/>
      <c r="F445" s="1773"/>
      <c r="G445" s="1773"/>
      <c r="H445" s="1773"/>
      <c r="I445" s="1773"/>
      <c r="J445" s="1773"/>
      <c r="K445" s="1773"/>
      <c r="L445" s="1773"/>
      <c r="M445" s="1773"/>
      <c r="N445" s="1773"/>
      <c r="O445" s="1773"/>
      <c r="P445" s="1773"/>
      <c r="Q445" s="1773"/>
      <c r="R445" s="1773"/>
      <c r="S445" s="1773"/>
      <c r="T445" s="1773"/>
      <c r="U445" s="1773"/>
      <c r="V445" s="1773"/>
      <c r="W445" s="1773"/>
      <c r="X445" s="1773"/>
      <c r="Y445" s="1773"/>
      <c r="Z445" s="1773"/>
      <c r="AA445" s="1773"/>
      <c r="AB445" s="1773"/>
      <c r="AC445" s="1773"/>
      <c r="AD445" s="1773"/>
      <c r="AE445" s="1773"/>
      <c r="AF445" s="1774"/>
      <c r="AG445" s="1821">
        <f>MIN(IF(AG441&gt;AG444,AG444,AG441),1)</f>
        <v>1</v>
      </c>
      <c r="AH445" s="1821"/>
      <c r="AI445" s="1821"/>
      <c r="AJ445" s="1821"/>
    </row>
    <row r="446" spans="1:55" ht="12.95" customHeight="1">
      <c r="D446" s="1738" t="s">
        <v>2087</v>
      </c>
      <c r="E446" s="1633"/>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739"/>
      <c r="AG446" s="1743">
        <v>4628</v>
      </c>
      <c r="AH446" s="1743"/>
      <c r="AI446" s="1743"/>
      <c r="AJ446" s="1743"/>
      <c r="AZ446" s="34"/>
      <c r="BA446" s="34"/>
      <c r="BB446" s="34"/>
      <c r="BC446" s="34"/>
    </row>
    <row r="447" spans="1:55" ht="12.95" customHeight="1">
      <c r="D447" s="1632" t="s">
        <v>569</v>
      </c>
      <c r="E447" s="1633"/>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F447" s="1739"/>
      <c r="AG447" s="1743">
        <v>0</v>
      </c>
      <c r="AH447" s="1743"/>
      <c r="AI447" s="1743"/>
      <c r="AJ447" s="1743"/>
      <c r="AZ447" s="3"/>
      <c r="BA447" s="3"/>
      <c r="BB447" s="3"/>
      <c r="BC447" s="3"/>
    </row>
    <row r="448" spans="1:55" ht="12.95" customHeight="1">
      <c r="D448" s="1738" t="s">
        <v>1205</v>
      </c>
      <c r="E448" s="1633"/>
      <c r="F448" s="1633"/>
      <c r="G448" s="1633"/>
      <c r="H448" s="1633"/>
      <c r="I448" s="1633"/>
      <c r="J448" s="1633"/>
      <c r="K448" s="1633"/>
      <c r="L448" s="1633"/>
      <c r="M448" s="1633"/>
      <c r="N448" s="1633"/>
      <c r="O448" s="1633"/>
      <c r="P448" s="1633"/>
      <c r="Q448" s="1633"/>
      <c r="R448" s="1633"/>
      <c r="S448" s="1633"/>
      <c r="T448" s="1633"/>
      <c r="U448" s="1633"/>
      <c r="V448" s="1633"/>
      <c r="W448" s="1633"/>
      <c r="X448" s="1633"/>
      <c r="Y448" s="1633"/>
      <c r="Z448" s="1633"/>
      <c r="AA448" s="1633"/>
      <c r="AB448" s="1633"/>
      <c r="AC448" s="1633"/>
      <c r="AD448" s="1633"/>
      <c r="AE448" s="1633"/>
      <c r="AF448" s="1739"/>
      <c r="AG448" s="1743">
        <v>13434</v>
      </c>
      <c r="AH448" s="1743"/>
      <c r="AI448" s="1743"/>
      <c r="AJ448" s="1743"/>
      <c r="AZ448" s="3"/>
      <c r="BA448" s="3"/>
      <c r="BB448" s="3"/>
      <c r="BC448" s="3"/>
    </row>
    <row r="449" spans="1:55" ht="12.95" customHeight="1">
      <c r="D449" s="1738" t="s">
        <v>1038</v>
      </c>
      <c r="E449" s="1633"/>
      <c r="F449" s="1633"/>
      <c r="G449" s="1633"/>
      <c r="H449" s="1633"/>
      <c r="I449" s="1633"/>
      <c r="J449" s="1633"/>
      <c r="K449" s="1633"/>
      <c r="L449" s="1633"/>
      <c r="M449" s="1633"/>
      <c r="N449" s="1633"/>
      <c r="O449" s="1633"/>
      <c r="P449" s="1633"/>
      <c r="Q449" s="1633"/>
      <c r="R449" s="1633"/>
      <c r="S449" s="1633"/>
      <c r="T449" s="1633"/>
      <c r="U449" s="1633"/>
      <c r="V449" s="1633"/>
      <c r="W449" s="1633"/>
      <c r="X449" s="1633"/>
      <c r="Y449" s="1633"/>
      <c r="Z449" s="1633"/>
      <c r="AA449" s="1633"/>
      <c r="AB449" s="1633"/>
      <c r="AC449" s="1633"/>
      <c r="AD449" s="1633"/>
      <c r="AE449" s="1633"/>
      <c r="AF449" s="1739"/>
      <c r="AG449" s="1743">
        <v>10546</v>
      </c>
      <c r="AH449" s="1743"/>
      <c r="AI449" s="1743"/>
      <c r="AJ449" s="1743"/>
      <c r="BB449" s="3"/>
      <c r="BC449" s="3"/>
    </row>
    <row r="450" spans="1:55" ht="12.95" customHeight="1">
      <c r="D450" s="1758" t="s">
        <v>1039</v>
      </c>
      <c r="E450" s="1759"/>
      <c r="F450" s="1759"/>
      <c r="G450" s="1759"/>
      <c r="H450" s="1759"/>
      <c r="I450" s="1759"/>
      <c r="J450" s="1759"/>
      <c r="K450" s="1759"/>
      <c r="L450" s="1759"/>
      <c r="M450" s="1759"/>
      <c r="N450" s="1759"/>
      <c r="O450" s="1759"/>
      <c r="P450" s="1759"/>
      <c r="Q450" s="1759"/>
      <c r="R450" s="1759"/>
      <c r="S450" s="1759"/>
      <c r="T450" s="1759"/>
      <c r="U450" s="1759"/>
      <c r="V450" s="1759"/>
      <c r="W450" s="1759"/>
      <c r="X450" s="1759"/>
      <c r="Y450" s="1759"/>
      <c r="Z450" s="1759"/>
      <c r="AA450" s="1759"/>
      <c r="AB450" s="1759"/>
      <c r="AC450" s="1759"/>
      <c r="AD450" s="1759"/>
      <c r="AE450" s="1759"/>
      <c r="AF450" s="1760"/>
      <c r="AG450" s="1846">
        <f>AG442+AG446+AG448+AG449</f>
        <v>67510</v>
      </c>
      <c r="AH450" s="1846"/>
      <c r="AI450" s="1846"/>
      <c r="AJ450" s="1846"/>
      <c r="AZ450" s="3"/>
      <c r="BA450" s="3"/>
      <c r="BB450" s="3"/>
      <c r="BC450" s="3"/>
    </row>
    <row r="451" spans="1:55" ht="12.95" customHeight="1">
      <c r="D451" s="1781" t="s">
        <v>1206</v>
      </c>
      <c r="E451" s="1781"/>
      <c r="F451" s="1781"/>
      <c r="G451" s="1781"/>
      <c r="H451" s="1781"/>
      <c r="I451" s="1781"/>
      <c r="J451" s="1781"/>
      <c r="K451" s="1781"/>
      <c r="L451" s="1781"/>
      <c r="M451" s="1781"/>
      <c r="N451" s="1781"/>
      <c r="O451" s="1781"/>
      <c r="P451" s="1781"/>
      <c r="Q451" s="1781"/>
      <c r="R451" s="1781"/>
      <c r="S451" s="1781"/>
      <c r="T451" s="1781"/>
      <c r="U451" s="1781"/>
      <c r="V451" s="1781"/>
      <c r="W451" s="1781"/>
      <c r="X451" s="1781"/>
      <c r="Y451" s="1781"/>
      <c r="Z451" s="1781"/>
      <c r="AA451" s="1781"/>
      <c r="AB451" s="1781"/>
      <c r="AC451" s="1781"/>
      <c r="AD451" s="1781"/>
      <c r="AE451" s="1781"/>
      <c r="AF451" s="1781"/>
      <c r="AG451" s="1781"/>
      <c r="AH451" s="1781"/>
      <c r="AI451" s="1781"/>
      <c r="AJ451" s="1781"/>
      <c r="AZ451" s="3"/>
      <c r="BA451" s="3"/>
      <c r="BB451" s="3"/>
      <c r="BC451" s="3"/>
    </row>
    <row r="452" spans="1:55" ht="12.95" customHeight="1">
      <c r="D452" s="1782"/>
      <c r="E452" s="1782"/>
      <c r="F452" s="1782"/>
      <c r="G452" s="1782"/>
      <c r="H452" s="1782"/>
      <c r="I452" s="1782"/>
      <c r="J452" s="1782"/>
      <c r="K452" s="1782"/>
      <c r="L452" s="1782"/>
      <c r="M452" s="1782"/>
      <c r="N452" s="1782"/>
      <c r="O452" s="1782"/>
      <c r="P452" s="1782"/>
      <c r="Q452" s="1782"/>
      <c r="R452" s="1782"/>
      <c r="S452" s="1782"/>
      <c r="T452" s="1782"/>
      <c r="U452" s="1782"/>
      <c r="V452" s="1782"/>
      <c r="W452" s="1782"/>
      <c r="X452" s="1782"/>
      <c r="Y452" s="1782"/>
      <c r="Z452" s="1782"/>
      <c r="AA452" s="1782"/>
      <c r="AB452" s="1782"/>
      <c r="AC452" s="1782"/>
      <c r="AD452" s="1782"/>
      <c r="AE452" s="1782"/>
      <c r="AF452" s="1782"/>
      <c r="AG452" s="1782"/>
      <c r="AH452" s="1782"/>
      <c r="AI452" s="1782"/>
      <c r="AJ452" s="178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75">
        <f>IF(AG437=0,"",'Sources and Uses Budget'!B105/Application!AG437)</f>
        <v>768034.4050632912</v>
      </c>
      <c r="AD454" s="1775"/>
      <c r="AE454" s="1775"/>
      <c r="AF454" s="1775"/>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75">
        <f>IF(AG437=0,"",'Sources and Uses Budget'!C105/Application!AG437)</f>
        <v>768034.4050632912</v>
      </c>
      <c r="AD455" s="1775"/>
      <c r="AE455" s="1775"/>
      <c r="AF455" s="1775"/>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5">
        <f>IF(AG437=0,"",('Sources and Uses Budget'!$S$107+'Sources and Uses Budget'!$T$107)/Application!AG437)</f>
        <v>690050.51898734178</v>
      </c>
      <c r="AD456" s="1775"/>
      <c r="AE456" s="1775"/>
      <c r="AF456" s="1775"/>
      <c r="AG456" s="177"/>
      <c r="AH456" s="177"/>
      <c r="AI456" s="177"/>
      <c r="AJ456" s="183"/>
      <c r="AZ456" s="3"/>
      <c r="BA456" s="3"/>
      <c r="BB456" s="3"/>
      <c r="BC456" s="3"/>
    </row>
    <row r="457" spans="1:55" ht="12.95" customHeight="1">
      <c r="D457" s="177"/>
      <c r="E457" s="177"/>
      <c r="F457" s="172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20"/>
      <c r="H457" s="1720"/>
      <c r="I457" s="1720"/>
      <c r="J457" s="1720"/>
      <c r="K457" s="1720"/>
      <c r="L457" s="1720"/>
      <c r="M457" s="1720"/>
      <c r="N457" s="1720"/>
      <c r="O457" s="1720"/>
      <c r="P457" s="1720"/>
      <c r="Q457" s="1720"/>
      <c r="R457" s="1720"/>
      <c r="S457" s="1720"/>
      <c r="T457" s="1720"/>
      <c r="U457" s="1720"/>
      <c r="V457" s="1720"/>
      <c r="W457" s="1720"/>
      <c r="X457" s="1720"/>
      <c r="Y457" s="1720"/>
      <c r="Z457" s="1720"/>
      <c r="AA457" s="1720"/>
      <c r="AB457" s="1720"/>
      <c r="AC457" s="515"/>
      <c r="AD457" s="177"/>
      <c r="AE457" s="177"/>
      <c r="AF457" s="177"/>
      <c r="AG457" s="177"/>
      <c r="AH457" s="177"/>
      <c r="AI457" s="177"/>
      <c r="AJ457" s="183"/>
      <c r="AZ457" s="3"/>
      <c r="BA457" s="3"/>
      <c r="BB457" s="3"/>
      <c r="BC457" s="3"/>
    </row>
    <row r="458" spans="1:55" ht="12.95" customHeight="1">
      <c r="A458" s="2"/>
      <c r="D458" s="2"/>
      <c r="E458" s="177"/>
      <c r="F458" s="1720"/>
      <c r="G458" s="1720"/>
      <c r="H458" s="1720"/>
      <c r="I458" s="1720"/>
      <c r="J458" s="1720"/>
      <c r="K458" s="1720"/>
      <c r="L458" s="1720"/>
      <c r="M458" s="1720"/>
      <c r="N458" s="1720"/>
      <c r="O458" s="1720"/>
      <c r="P458" s="1720"/>
      <c r="Q458" s="1720"/>
      <c r="R458" s="1720"/>
      <c r="S458" s="1720"/>
      <c r="T458" s="1720"/>
      <c r="U458" s="1720"/>
      <c r="V458" s="1720"/>
      <c r="W458" s="1720"/>
      <c r="X458" s="1720"/>
      <c r="Y458" s="1720"/>
      <c r="Z458" s="1720"/>
      <c r="AA458" s="1720"/>
      <c r="AB458" s="1720"/>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44" t="s">
        <v>2099</v>
      </c>
      <c r="E465" s="1745"/>
      <c r="F465" s="1745"/>
      <c r="G465" s="1745"/>
      <c r="H465" s="1745"/>
      <c r="I465" s="1745"/>
      <c r="J465" s="1745"/>
      <c r="K465" s="1745"/>
      <c r="L465" s="1745"/>
      <c r="M465" s="1745"/>
      <c r="N465" s="1745"/>
      <c r="O465" s="1745"/>
      <c r="P465" s="1745"/>
      <c r="Q465" s="1745"/>
      <c r="R465" s="1745"/>
      <c r="S465" s="1745"/>
      <c r="T465" s="1745"/>
      <c r="U465" s="1745"/>
      <c r="V465" s="1746"/>
      <c r="W465" s="1740">
        <v>20</v>
      </c>
      <c r="X465" s="1741"/>
      <c r="Y465" s="1742"/>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7" t="s">
        <v>693</v>
      </c>
      <c r="E466" s="1745"/>
      <c r="F466" s="1745"/>
      <c r="G466" s="1745"/>
      <c r="H466" s="1745"/>
      <c r="I466" s="1745"/>
      <c r="J466" s="1745"/>
      <c r="K466" s="1745"/>
      <c r="L466" s="1745"/>
      <c r="M466" s="1745"/>
      <c r="N466" s="1745"/>
      <c r="O466" s="1745"/>
      <c r="P466" s="1745"/>
      <c r="Q466" s="1745"/>
      <c r="R466" s="1745"/>
      <c r="S466" s="1745"/>
      <c r="T466" s="1745"/>
      <c r="U466" s="1745"/>
      <c r="V466" s="1746"/>
      <c r="W466" s="1740">
        <v>0</v>
      </c>
      <c r="X466" s="1741"/>
      <c r="Y466" s="1742"/>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7" t="s">
        <v>694</v>
      </c>
      <c r="E467" s="1745"/>
      <c r="F467" s="1745"/>
      <c r="G467" s="1745"/>
      <c r="H467" s="1745"/>
      <c r="I467" s="1745"/>
      <c r="J467" s="1745"/>
      <c r="K467" s="1745"/>
      <c r="L467" s="1745"/>
      <c r="M467" s="1745"/>
      <c r="N467" s="1745"/>
      <c r="O467" s="1745"/>
      <c r="P467" s="1745"/>
      <c r="Q467" s="1745"/>
      <c r="R467" s="1745"/>
      <c r="S467" s="1745"/>
      <c r="T467" s="1745"/>
      <c r="U467" s="1745"/>
      <c r="V467" s="1746"/>
      <c r="W467" s="1740">
        <v>0</v>
      </c>
      <c r="X467" s="1741"/>
      <c r="Y467" s="1742"/>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7" t="s">
        <v>695</v>
      </c>
      <c r="E468" s="1745"/>
      <c r="F468" s="1745"/>
      <c r="G468" s="1745"/>
      <c r="H468" s="1745"/>
      <c r="I468" s="1745"/>
      <c r="J468" s="1745"/>
      <c r="K468" s="1745"/>
      <c r="L468" s="1745"/>
      <c r="M468" s="1745"/>
      <c r="N468" s="1745"/>
      <c r="O468" s="1745"/>
      <c r="P468" s="1745"/>
      <c r="Q468" s="1745"/>
      <c r="R468" s="1745"/>
      <c r="S468" s="1745"/>
      <c r="T468" s="1745"/>
      <c r="U468" s="1745"/>
      <c r="V468" s="1746"/>
      <c r="W468" s="1740">
        <v>0</v>
      </c>
      <c r="X468" s="1741"/>
      <c r="Y468" s="1742"/>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7" t="s">
        <v>881</v>
      </c>
      <c r="E469" s="1745"/>
      <c r="F469" s="1745"/>
      <c r="G469" s="1745"/>
      <c r="H469" s="1745"/>
      <c r="I469" s="1745"/>
      <c r="J469" s="1745"/>
      <c r="K469" s="1745"/>
      <c r="L469" s="1745"/>
      <c r="M469" s="1745"/>
      <c r="N469" s="1745"/>
      <c r="O469" s="1745"/>
      <c r="P469" s="1745"/>
      <c r="Q469" s="1745"/>
      <c r="R469" s="1745"/>
      <c r="S469" s="1745"/>
      <c r="T469" s="1745"/>
      <c r="U469" s="1745"/>
      <c r="V469" s="1746"/>
      <c r="W469" s="1740">
        <v>0</v>
      </c>
      <c r="X469" s="1741"/>
      <c r="Y469" s="1742"/>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47" t="s">
        <v>696</v>
      </c>
      <c r="E470" s="1745"/>
      <c r="F470" s="1745"/>
      <c r="G470" s="1745"/>
      <c r="H470" s="1745"/>
      <c r="I470" s="1745"/>
      <c r="J470" s="1745"/>
      <c r="K470" s="1745"/>
      <c r="L470" s="1745"/>
      <c r="M470" s="1745"/>
      <c r="N470" s="1745"/>
      <c r="O470" s="1745"/>
      <c r="P470" s="1745"/>
      <c r="Q470" s="1745"/>
      <c r="R470" s="1745"/>
      <c r="S470" s="1745"/>
      <c r="T470" s="1745"/>
      <c r="U470" s="1745"/>
      <c r="V470" s="1746"/>
      <c r="W470" s="1740">
        <v>0</v>
      </c>
      <c r="X470" s="1741"/>
      <c r="Y470" s="1742"/>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47" t="s">
        <v>1012</v>
      </c>
      <c r="E471" s="1745"/>
      <c r="F471" s="1745"/>
      <c r="G471" s="1745"/>
      <c r="H471" s="1745"/>
      <c r="I471" s="1745"/>
      <c r="J471" s="1745"/>
      <c r="K471" s="1745"/>
      <c r="L471" s="1745"/>
      <c r="M471" s="1745"/>
      <c r="N471" s="1745"/>
      <c r="O471" s="1745"/>
      <c r="P471" s="1745"/>
      <c r="Q471" s="1745"/>
      <c r="R471" s="1745"/>
      <c r="S471" s="1745"/>
      <c r="T471" s="1745"/>
      <c r="U471" s="1745"/>
      <c r="V471" s="1746"/>
      <c r="W471" s="1740">
        <v>0</v>
      </c>
      <c r="X471" s="1741"/>
      <c r="Y471" s="1742"/>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44" t="s">
        <v>2190</v>
      </c>
      <c r="E472" s="1850"/>
      <c r="F472" s="1850"/>
      <c r="G472" s="1850"/>
      <c r="H472" s="1850"/>
      <c r="I472" s="1850"/>
      <c r="J472" s="1850"/>
      <c r="K472" s="1850"/>
      <c r="L472" s="1850"/>
      <c r="M472" s="1850"/>
      <c r="N472" s="1850"/>
      <c r="O472" s="1850"/>
      <c r="P472" s="1850"/>
      <c r="Q472" s="1850"/>
      <c r="R472" s="1850"/>
      <c r="S472" s="1850"/>
      <c r="T472" s="1850"/>
      <c r="U472" s="1850"/>
      <c r="V472" s="1851"/>
      <c r="W472" s="1740">
        <v>0</v>
      </c>
      <c r="X472" s="1741"/>
      <c r="Y472" s="1742"/>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44" t="s">
        <v>1654</v>
      </c>
      <c r="E473" s="1745"/>
      <c r="F473" s="1745"/>
      <c r="G473" s="1745"/>
      <c r="H473" s="1745"/>
      <c r="I473" s="1745"/>
      <c r="J473" s="1745"/>
      <c r="K473" s="1745"/>
      <c r="L473" s="1745"/>
      <c r="M473" s="1745"/>
      <c r="N473" s="1745"/>
      <c r="O473" s="1745"/>
      <c r="P473" s="1745"/>
      <c r="Q473" s="1745"/>
      <c r="R473" s="1745"/>
      <c r="S473" s="1745"/>
      <c r="T473" s="1745"/>
      <c r="U473" s="1745"/>
      <c r="V473" s="1746"/>
      <c r="W473" s="1740">
        <v>40</v>
      </c>
      <c r="X473" s="1741"/>
      <c r="Y473" s="174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50"/>
      <c r="H474" s="1751"/>
      <c r="I474" s="1751"/>
      <c r="J474" s="1751"/>
      <c r="K474" s="1751"/>
      <c r="L474" s="1751"/>
      <c r="M474" s="1751"/>
      <c r="N474" s="1751"/>
      <c r="O474" s="1751"/>
      <c r="P474" s="1751"/>
      <c r="Q474" s="1751"/>
      <c r="R474" s="1751"/>
      <c r="S474" s="1751"/>
      <c r="T474" s="1751"/>
      <c r="U474" s="1751"/>
      <c r="V474" s="1752"/>
      <c r="W474" s="1740">
        <v>0</v>
      </c>
      <c r="X474" s="1741"/>
      <c r="Y474" s="174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52" t="s">
        <v>810</v>
      </c>
      <c r="B480" s="1452"/>
      <c r="C480" s="1452"/>
      <c r="D480" s="1452"/>
      <c r="E480" s="1452"/>
      <c r="F480" s="1452"/>
      <c r="G480" s="1452"/>
      <c r="H480" s="1452"/>
      <c r="I480" s="1452"/>
      <c r="J480" s="1452"/>
      <c r="K480" s="1452"/>
      <c r="L480" s="1452"/>
      <c r="M480" s="1452"/>
      <c r="N480" s="1452"/>
      <c r="O480" s="1452"/>
      <c r="P480" s="1452"/>
      <c r="Q480" s="1452"/>
      <c r="R480" s="1452"/>
      <c r="S480" s="1452"/>
      <c r="T480" s="1452"/>
      <c r="U480" s="1452"/>
      <c r="V480" s="1452"/>
      <c r="W480" s="1452"/>
      <c r="X480" s="1452"/>
      <c r="Y480" s="1452"/>
      <c r="Z480" s="1452"/>
      <c r="AA480" s="1452"/>
      <c r="AB480" s="1452"/>
      <c r="AC480" s="1452"/>
      <c r="AD480" s="1452"/>
      <c r="AE480" s="1452"/>
      <c r="AF480" s="1452"/>
      <c r="AG480" s="1452"/>
      <c r="AH480" s="1452"/>
      <c r="AI480" s="1452"/>
      <c r="AJ480" s="1452"/>
      <c r="AK480" s="1452"/>
      <c r="AL480" s="1452"/>
      <c r="AM480" s="1452"/>
      <c r="AN480" s="1452"/>
      <c r="AO480" s="1452"/>
      <c r="AP480" s="1452"/>
      <c r="AQ480" s="1452"/>
      <c r="AR480" s="1452"/>
      <c r="AS480" s="1452"/>
      <c r="AT480" s="1452"/>
      <c r="AU480" s="95"/>
      <c r="AV480" s="95"/>
      <c r="AW480" s="95"/>
      <c r="AX480" s="95"/>
      <c r="AY480" s="95"/>
      <c r="AZ480" s="3"/>
      <c r="BB480" s="3"/>
      <c r="BC480" s="3"/>
    </row>
    <row r="481" spans="1:55" ht="12.95" customHeight="1">
      <c r="A481" s="1452"/>
      <c r="B481" s="1452"/>
      <c r="C481" s="1452"/>
      <c r="D481" s="1452"/>
      <c r="E481" s="1452"/>
      <c r="F481" s="1452"/>
      <c r="G481" s="1452"/>
      <c r="H481" s="1452"/>
      <c r="I481" s="1452"/>
      <c r="J481" s="1452"/>
      <c r="K481" s="1452"/>
      <c r="L481" s="1452"/>
      <c r="M481" s="1452"/>
      <c r="N481" s="1452"/>
      <c r="O481" s="1452"/>
      <c r="P481" s="1452"/>
      <c r="Q481" s="1452"/>
      <c r="R481" s="1452"/>
      <c r="S481" s="1452"/>
      <c r="T481" s="1452"/>
      <c r="U481" s="1452"/>
      <c r="V481" s="1452"/>
      <c r="W481" s="1452"/>
      <c r="X481" s="1452"/>
      <c r="Y481" s="1452"/>
      <c r="Z481" s="1452"/>
      <c r="AA481" s="1452"/>
      <c r="AB481" s="1452"/>
      <c r="AC481" s="1452"/>
      <c r="AD481" s="1452"/>
      <c r="AE481" s="1452"/>
      <c r="AF481" s="1452"/>
      <c r="AG481" s="1452"/>
      <c r="AH481" s="1452"/>
      <c r="AI481" s="1452"/>
      <c r="AJ481" s="1452"/>
      <c r="AK481" s="1452"/>
      <c r="AL481" s="1452"/>
      <c r="AM481" s="1452"/>
      <c r="AN481" s="1452"/>
      <c r="AO481" s="1452"/>
      <c r="AP481" s="1452"/>
      <c r="AQ481" s="1452"/>
      <c r="AR481" s="1452"/>
      <c r="AS481" s="1452"/>
      <c r="AT481" s="1452"/>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55" t="s">
        <v>392</v>
      </c>
      <c r="R485" s="1756"/>
      <c r="S485" s="1756"/>
      <c r="T485" s="1756"/>
      <c r="U485" s="1756"/>
      <c r="V485" s="1756"/>
      <c r="W485" s="1756"/>
      <c r="X485" s="1756"/>
      <c r="Y485" s="1756"/>
      <c r="Z485" s="1756"/>
      <c r="AA485" s="1756"/>
      <c r="AB485" s="1756"/>
      <c r="AC485" s="1756"/>
      <c r="AD485" s="1756"/>
      <c r="AE485" s="1756"/>
      <c r="AF485" s="1756"/>
      <c r="AG485" s="1756"/>
      <c r="AH485" s="1756"/>
      <c r="AI485" s="1756"/>
      <c r="AJ485" s="1756"/>
      <c r="AK485" s="1757"/>
      <c r="AZ485" s="3"/>
      <c r="BB485" s="3"/>
      <c r="BC485" s="3"/>
    </row>
    <row r="486" spans="1:55" ht="12.95" customHeight="1">
      <c r="B486" s="45" t="s">
        <v>393</v>
      </c>
      <c r="C486" s="5"/>
      <c r="D486" s="5"/>
      <c r="E486" s="5"/>
      <c r="F486" s="5"/>
      <c r="G486" s="5"/>
      <c r="H486" s="5"/>
      <c r="I486" s="5"/>
      <c r="J486" s="5"/>
      <c r="K486" s="5"/>
      <c r="L486" s="5"/>
      <c r="M486" s="5"/>
      <c r="N486" s="5"/>
      <c r="O486" s="5"/>
      <c r="P486" s="5"/>
      <c r="Q486" s="1584" t="s">
        <v>2682</v>
      </c>
      <c r="R486" s="1395"/>
      <c r="S486" s="1395"/>
      <c r="T486" s="1395"/>
      <c r="U486" s="1395"/>
      <c r="V486" s="1395"/>
      <c r="W486" s="1395"/>
      <c r="X486" s="1395"/>
      <c r="Y486" s="1395"/>
      <c r="Z486" s="1395"/>
      <c r="AA486" s="1395"/>
      <c r="AB486" s="1395"/>
      <c r="AC486" s="1395"/>
      <c r="AD486" s="1395"/>
      <c r="AE486" s="1395"/>
      <c r="AF486" s="1395"/>
      <c r="AG486" s="1395"/>
      <c r="AH486" s="1395"/>
      <c r="AI486" s="1395"/>
      <c r="AJ486" s="1395"/>
      <c r="AK486" s="1585"/>
      <c r="AZ486" s="3"/>
      <c r="BB486" s="3"/>
      <c r="BC486" s="3"/>
    </row>
    <row r="487" spans="1:55" ht="12.95" customHeight="1">
      <c r="B487" s="45" t="s">
        <v>394</v>
      </c>
      <c r="C487" s="5"/>
      <c r="D487" s="5"/>
      <c r="E487" s="5"/>
      <c r="F487" s="5"/>
      <c r="G487" s="5"/>
      <c r="H487" s="5"/>
      <c r="I487" s="5"/>
      <c r="J487" s="5"/>
      <c r="K487" s="5"/>
      <c r="L487" s="5"/>
      <c r="M487" s="5"/>
      <c r="N487" s="5"/>
      <c r="O487" s="5"/>
      <c r="P487" s="5"/>
      <c r="Q487" s="1584" t="s">
        <v>2683</v>
      </c>
      <c r="R487" s="1395"/>
      <c r="S487" s="1395"/>
      <c r="T487" s="1395"/>
      <c r="U487" s="1395"/>
      <c r="V487" s="1395"/>
      <c r="W487" s="1395"/>
      <c r="X487" s="1395"/>
      <c r="Y487" s="1395"/>
      <c r="Z487" s="1395"/>
      <c r="AA487" s="1395"/>
      <c r="AB487" s="1395"/>
      <c r="AC487" s="1395"/>
      <c r="AD487" s="1395"/>
      <c r="AE487" s="1395"/>
      <c r="AF487" s="1395"/>
      <c r="AG487" s="1395"/>
      <c r="AH487" s="1395"/>
      <c r="AI487" s="1395"/>
      <c r="AJ487" s="1395"/>
      <c r="AK487" s="1585"/>
      <c r="AZ487" s="3"/>
      <c r="BB487" s="3"/>
      <c r="BC487" s="3"/>
    </row>
    <row r="488" spans="1:55" ht="12.95" customHeight="1">
      <c r="B488" s="45" t="s">
        <v>395</v>
      </c>
      <c r="C488" s="5"/>
      <c r="D488" s="5"/>
      <c r="E488" s="5"/>
      <c r="F488" s="5"/>
      <c r="G488" s="5"/>
      <c r="H488" s="5"/>
      <c r="I488" s="5"/>
      <c r="J488" s="5"/>
      <c r="K488" s="5"/>
      <c r="L488" s="5"/>
      <c r="M488" s="5"/>
      <c r="N488" s="5"/>
      <c r="O488" s="5"/>
      <c r="P488" s="5"/>
      <c r="Q488" s="1584" t="s">
        <v>2683</v>
      </c>
      <c r="R488" s="1395"/>
      <c r="S488" s="1395"/>
      <c r="T488" s="1395"/>
      <c r="U488" s="1395"/>
      <c r="V488" s="1395"/>
      <c r="W488" s="1395"/>
      <c r="X488" s="1395"/>
      <c r="Y488" s="1395"/>
      <c r="Z488" s="1395"/>
      <c r="AA488" s="1395"/>
      <c r="AB488" s="1395"/>
      <c r="AC488" s="1395"/>
      <c r="AD488" s="1395"/>
      <c r="AE488" s="1395"/>
      <c r="AF488" s="1395"/>
      <c r="AG488" s="1395"/>
      <c r="AH488" s="1395"/>
      <c r="AI488" s="1395"/>
      <c r="AJ488" s="1395"/>
      <c r="AK488" s="1585"/>
      <c r="AZ488" s="3"/>
      <c r="BA488" s="3"/>
      <c r="BB488" s="3"/>
      <c r="BC488" s="3"/>
    </row>
    <row r="489" spans="1:55" ht="12.95" customHeight="1">
      <c r="B489" s="1834" t="s">
        <v>396</v>
      </c>
      <c r="C489" s="1835"/>
      <c r="D489" s="1835"/>
      <c r="E489" s="1835"/>
      <c r="F489" s="1835"/>
      <c r="G489" s="1835"/>
      <c r="H489" s="1835"/>
      <c r="I489" s="1835"/>
      <c r="J489" s="1835"/>
      <c r="K489" s="1835"/>
      <c r="L489" s="1835"/>
      <c r="M489" s="1835"/>
      <c r="N489" s="1835"/>
      <c r="O489" s="1835"/>
      <c r="P489" s="1836"/>
      <c r="Q489" s="1840" t="s">
        <v>545</v>
      </c>
      <c r="R489" s="1841"/>
      <c r="S489" s="1761" t="s">
        <v>2684</v>
      </c>
      <c r="T489" s="1762"/>
      <c r="U489" s="1762"/>
      <c r="V489" s="1762"/>
      <c r="W489" s="1762"/>
      <c r="X489" s="1762"/>
      <c r="Y489" s="1762"/>
      <c r="Z489" s="1762"/>
      <c r="AA489" s="1762"/>
      <c r="AB489" s="1762"/>
      <c r="AC489" s="1762"/>
      <c r="AD489" s="1762"/>
      <c r="AE489" s="1762"/>
      <c r="AF489" s="1762"/>
      <c r="AG489" s="1762"/>
      <c r="AH489" s="1762"/>
      <c r="AI489" s="1762"/>
      <c r="AJ489" s="1762"/>
      <c r="AK489" s="1763"/>
      <c r="AZ489" s="3"/>
      <c r="BA489" s="3"/>
      <c r="BB489" s="3"/>
      <c r="BC489" s="3"/>
    </row>
    <row r="490" spans="1:55" ht="12.95" customHeight="1">
      <c r="B490" s="1837"/>
      <c r="C490" s="1838"/>
      <c r="D490" s="1838"/>
      <c r="E490" s="1838"/>
      <c r="F490" s="1838"/>
      <c r="G490" s="1838"/>
      <c r="H490" s="1838"/>
      <c r="I490" s="1838"/>
      <c r="J490" s="1838"/>
      <c r="K490" s="1838"/>
      <c r="L490" s="1838"/>
      <c r="M490" s="1838"/>
      <c r="N490" s="1838"/>
      <c r="O490" s="1838"/>
      <c r="P490" s="1839"/>
      <c r="Q490" s="1842"/>
      <c r="R490" s="1843"/>
      <c r="S490" s="1764"/>
      <c r="T490" s="1765"/>
      <c r="U490" s="1765"/>
      <c r="V490" s="1765"/>
      <c r="W490" s="1765"/>
      <c r="X490" s="1765"/>
      <c r="Y490" s="1765"/>
      <c r="Z490" s="1765"/>
      <c r="AA490" s="1765"/>
      <c r="AB490" s="1765"/>
      <c r="AC490" s="1765"/>
      <c r="AD490" s="1765"/>
      <c r="AE490" s="1765"/>
      <c r="AF490" s="1765"/>
      <c r="AG490" s="1765"/>
      <c r="AH490" s="1765"/>
      <c r="AI490" s="1765"/>
      <c r="AJ490" s="1765"/>
      <c r="AK490" s="1766"/>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7" t="s">
        <v>669</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84" t="s">
        <v>2685</v>
      </c>
      <c r="R492" s="1395"/>
      <c r="S492" s="1395"/>
      <c r="T492" s="1395"/>
      <c r="U492" s="1395"/>
      <c r="V492" s="1395"/>
      <c r="W492" s="1395"/>
      <c r="X492" s="1395"/>
      <c r="Y492" s="1395"/>
      <c r="Z492" s="1395"/>
      <c r="AA492" s="1395"/>
      <c r="AB492" s="1395"/>
      <c r="AC492" s="1395"/>
      <c r="AD492" s="1395"/>
      <c r="AE492" s="1395"/>
      <c r="AF492" s="1395"/>
      <c r="AG492" s="1395"/>
      <c r="AH492" s="1395"/>
      <c r="AI492" s="1395"/>
      <c r="AJ492" s="1395"/>
      <c r="AK492" s="1585"/>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84">
        <v>0.38</v>
      </c>
      <c r="R493" s="1395"/>
      <c r="S493" s="1395"/>
      <c r="T493" s="1395"/>
      <c r="U493" s="1395"/>
      <c r="V493" s="1395"/>
      <c r="W493" s="1395"/>
      <c r="X493" s="1395"/>
      <c r="Y493" s="1395"/>
      <c r="Z493" s="1395"/>
      <c r="AA493" s="1395"/>
      <c r="AB493" s="1395"/>
      <c r="AC493" s="1395"/>
      <c r="AD493" s="1395"/>
      <c r="AE493" s="1395"/>
      <c r="AF493" s="1395"/>
      <c r="AG493" s="1395"/>
      <c r="AH493" s="1395"/>
      <c r="AI493" s="1395"/>
      <c r="AJ493" s="1395"/>
      <c r="AK493" s="1585"/>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84">
        <v>30</v>
      </c>
      <c r="R494" s="1395"/>
      <c r="S494" s="1395"/>
      <c r="T494" s="1395"/>
      <c r="U494" s="1395"/>
      <c r="V494" s="1395"/>
      <c r="W494" s="1395"/>
      <c r="X494" s="1395"/>
      <c r="Y494" s="1395"/>
      <c r="Z494" s="1395"/>
      <c r="AA494" s="1395"/>
      <c r="AB494" s="1395"/>
      <c r="AC494" s="1395"/>
      <c r="AD494" s="1395"/>
      <c r="AE494" s="1395"/>
      <c r="AF494" s="1395"/>
      <c r="AG494" s="1395"/>
      <c r="AH494" s="1395"/>
      <c r="AI494" s="1395"/>
      <c r="AJ494" s="1395"/>
      <c r="AK494" s="1585"/>
      <c r="AZ494" s="3"/>
      <c r="BA494" s="3"/>
      <c r="BB494" s="3"/>
      <c r="BC494" s="3"/>
    </row>
    <row r="495" spans="1:55" ht="12.95" customHeight="1">
      <c r="B495" s="121" t="s">
        <v>1669</v>
      </c>
      <c r="C495" s="5"/>
      <c r="D495" s="5"/>
      <c r="E495" s="5"/>
      <c r="F495" s="5"/>
      <c r="G495" s="5"/>
      <c r="H495" s="5"/>
      <c r="I495" s="5"/>
      <c r="J495" s="5"/>
      <c r="K495" s="5"/>
      <c r="L495" s="5"/>
      <c r="M495" s="1622">
        <v>26</v>
      </c>
      <c r="N495" s="1623"/>
      <c r="O495" s="1623"/>
      <c r="P495" s="1624"/>
      <c r="Q495" s="121" t="s">
        <v>1670</v>
      </c>
      <c r="R495" s="5"/>
      <c r="S495" s="5"/>
      <c r="T495" s="5"/>
      <c r="U495" s="5"/>
      <c r="V495" s="5"/>
      <c r="W495" s="5"/>
      <c r="X495" s="5"/>
      <c r="Y495" s="5"/>
      <c r="Z495" s="5"/>
      <c r="AA495" s="5"/>
      <c r="AB495" s="5"/>
      <c r="AC495" s="5"/>
      <c r="AD495" s="5"/>
      <c r="AE495" s="5"/>
      <c r="AF495" s="5"/>
      <c r="AG495" s="5"/>
      <c r="AH495" s="1622">
        <v>4</v>
      </c>
      <c r="AI495" s="1623"/>
      <c r="AJ495" s="1623"/>
      <c r="AK495" s="162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55" t="s">
        <v>400</v>
      </c>
      <c r="AD499" s="1756"/>
      <c r="AE499" s="1756"/>
      <c r="AF499" s="1756"/>
      <c r="AG499" s="1756"/>
      <c r="AH499" s="1756"/>
      <c r="AI499" s="1756"/>
      <c r="AJ499" s="1756"/>
      <c r="AK499" s="175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55" t="s">
        <v>401</v>
      </c>
      <c r="AD500" s="1756"/>
      <c r="AE500" s="1756"/>
      <c r="AF500" s="1756"/>
      <c r="AG500" s="50" t="s">
        <v>402</v>
      </c>
      <c r="AH500" s="1756" t="s">
        <v>403</v>
      </c>
      <c r="AI500" s="1756"/>
      <c r="AJ500" s="1756"/>
      <c r="AK500" s="1757"/>
      <c r="AZ500" s="3"/>
      <c r="BA500" s="3"/>
      <c r="BB500" s="3"/>
      <c r="BC500" s="3"/>
      <c r="BD500" s="3"/>
      <c r="BE500" s="3"/>
      <c r="BF500" s="3"/>
      <c r="BG500" s="3"/>
      <c r="BH500" s="3"/>
      <c r="BI500" s="3"/>
      <c r="BJ500" s="3"/>
      <c r="BK500" s="3"/>
      <c r="BL500" s="3"/>
      <c r="BM500" s="3"/>
      <c r="BN500" s="3"/>
    </row>
    <row r="501" spans="1:66" ht="12.95"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688" t="s">
        <v>591</v>
      </c>
      <c r="AD501" s="1689"/>
      <c r="AE501" s="1689"/>
      <c r="AF501" s="1689"/>
      <c r="AG501" s="13" t="s">
        <v>402</v>
      </c>
      <c r="AH501" s="1602">
        <v>0</v>
      </c>
      <c r="AI501" s="1602"/>
      <c r="AJ501" s="1602"/>
      <c r="AK501" s="1603"/>
      <c r="AZ501" s="3"/>
      <c r="BA501" s="3"/>
      <c r="BB501" s="3"/>
      <c r="BC501" s="3"/>
      <c r="BD501" s="3"/>
      <c r="BE501" s="3"/>
      <c r="BF501" s="3"/>
      <c r="BG501" s="3"/>
      <c r="BH501" s="3"/>
      <c r="BI501" s="3"/>
      <c r="BJ501" s="3"/>
      <c r="BK501" s="3"/>
      <c r="BL501" s="3"/>
      <c r="BM501" s="3"/>
      <c r="BN501" s="3"/>
    </row>
    <row r="502" spans="1:66" ht="12.95"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688">
        <v>12</v>
      </c>
      <c r="AD502" s="1689"/>
      <c r="AE502" s="1689"/>
      <c r="AF502" s="1689"/>
      <c r="AG502" s="38" t="s">
        <v>402</v>
      </c>
      <c r="AH502" s="1602">
        <v>2025</v>
      </c>
      <c r="AI502" s="1602"/>
      <c r="AJ502" s="1602"/>
      <c r="AK502" s="1603"/>
      <c r="AZ502" s="3"/>
      <c r="BA502" s="3"/>
      <c r="BB502" s="3"/>
      <c r="BC502" s="3"/>
      <c r="BD502" s="3"/>
      <c r="BE502" s="3"/>
      <c r="BF502" s="3"/>
      <c r="BG502" s="3"/>
      <c r="BH502" s="3"/>
      <c r="BI502" s="3"/>
      <c r="BJ502" s="3"/>
      <c r="BK502" s="3"/>
      <c r="BL502" s="3"/>
      <c r="BM502" s="3"/>
      <c r="BN502" s="3"/>
    </row>
    <row r="503" spans="1:66" ht="12.95"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688" t="s">
        <v>591</v>
      </c>
      <c r="AD503" s="1689"/>
      <c r="AE503" s="1689"/>
      <c r="AF503" s="1689"/>
      <c r="AG503" s="13" t="s">
        <v>402</v>
      </c>
      <c r="AH503" s="1602"/>
      <c r="AI503" s="1602"/>
      <c r="AJ503" s="1602"/>
      <c r="AK503" s="1603"/>
      <c r="AZ503" s="3"/>
      <c r="BA503" s="3"/>
      <c r="BB503" s="3"/>
      <c r="BC503" s="3"/>
      <c r="BD503" s="3"/>
      <c r="BE503" s="3"/>
      <c r="BF503" s="3"/>
      <c r="BG503" s="3"/>
      <c r="BH503" s="3"/>
      <c r="BI503" s="3"/>
      <c r="BJ503" s="3"/>
      <c r="BK503" s="3"/>
      <c r="BL503" s="3"/>
      <c r="BM503" s="3"/>
      <c r="BN503" s="3"/>
    </row>
    <row r="504" spans="1:66" ht="12.95" customHeight="1">
      <c r="B504" s="1400"/>
      <c r="C504" s="1401"/>
      <c r="D504" s="1401"/>
      <c r="E504" s="1401"/>
      <c r="F504" s="1401"/>
      <c r="G504" s="1401"/>
      <c r="H504" s="1402"/>
      <c r="I504" t="s">
        <v>409</v>
      </c>
      <c r="AC504" s="1688" t="s">
        <v>591</v>
      </c>
      <c r="AD504" s="1689"/>
      <c r="AE504" s="1689"/>
      <c r="AF504" s="1689"/>
      <c r="AG504" s="13" t="s">
        <v>402</v>
      </c>
      <c r="AH504" s="1602"/>
      <c r="AI504" s="1602"/>
      <c r="AJ504" s="1602"/>
      <c r="AK504" s="1603"/>
      <c r="AZ504" s="3"/>
      <c r="BA504" s="3"/>
      <c r="BB504" s="3"/>
      <c r="BC504" s="3"/>
      <c r="BD504" s="3"/>
      <c r="BE504" s="3"/>
      <c r="BF504" s="3"/>
      <c r="BG504" s="3"/>
      <c r="BH504" s="3"/>
      <c r="BI504" s="3"/>
      <c r="BJ504" s="3"/>
      <c r="BK504" s="3"/>
      <c r="BL504" s="3"/>
      <c r="BM504" s="3"/>
      <c r="BN504" s="3"/>
    </row>
    <row r="505" spans="1:66" ht="12.95" customHeight="1">
      <c r="B505" s="1400"/>
      <c r="C505" s="1401"/>
      <c r="D505" s="1401"/>
      <c r="E505" s="1401"/>
      <c r="F505" s="1401"/>
      <c r="G505" s="1401"/>
      <c r="H505" s="1402"/>
      <c r="I505" t="s">
        <v>410</v>
      </c>
      <c r="AC505" s="1688">
        <v>3</v>
      </c>
      <c r="AD505" s="1689"/>
      <c r="AE505" s="1689"/>
      <c r="AF505" s="1689"/>
      <c r="AG505" s="13" t="s">
        <v>402</v>
      </c>
      <c r="AH505" s="1602">
        <v>2022</v>
      </c>
      <c r="AI505" s="1602"/>
      <c r="AJ505" s="1602"/>
      <c r="AK505" s="1603"/>
      <c r="AZ505" s="3"/>
      <c r="BA505" s="3"/>
      <c r="BB505" s="3"/>
      <c r="BC505" s="3"/>
      <c r="BD505" s="3"/>
      <c r="BE505" s="3"/>
      <c r="BF505" s="3"/>
      <c r="BG505" s="3"/>
      <c r="BH505" s="3"/>
      <c r="BI505" s="3"/>
      <c r="BJ505" s="3"/>
      <c r="BK505" s="3"/>
      <c r="BL505" s="3"/>
      <c r="BM505" s="3"/>
      <c r="BN505" s="3"/>
    </row>
    <row r="506" spans="1:66" ht="12.95" customHeight="1">
      <c r="B506" s="1400"/>
      <c r="C506" s="1401"/>
      <c r="D506" s="1401"/>
      <c r="E506" s="1401"/>
      <c r="F506" s="1401"/>
      <c r="G506" s="1401"/>
      <c r="H506" s="1402"/>
      <c r="I506" t="s">
        <v>411</v>
      </c>
      <c r="AC506" s="1688">
        <v>3</v>
      </c>
      <c r="AD506" s="1689"/>
      <c r="AE506" s="1689"/>
      <c r="AF506" s="1689"/>
      <c r="AG506" s="13" t="s">
        <v>402</v>
      </c>
      <c r="AH506" s="1602">
        <v>2026</v>
      </c>
      <c r="AI506" s="1602"/>
      <c r="AJ506" s="1602"/>
      <c r="AK506" s="1603"/>
      <c r="AZ506" s="3"/>
      <c r="BA506" s="3"/>
      <c r="BB506" s="3"/>
      <c r="BC506" s="3"/>
      <c r="BD506" s="3"/>
      <c r="BE506" s="3"/>
      <c r="BF506" s="3"/>
      <c r="BG506" s="3"/>
      <c r="BH506" s="3"/>
      <c r="BI506" s="3"/>
      <c r="BJ506" s="3"/>
      <c r="BK506" s="3"/>
      <c r="BL506" s="3"/>
      <c r="BM506" s="3"/>
      <c r="BN506" s="3"/>
    </row>
    <row r="507" spans="1:66" ht="12.95" customHeight="1">
      <c r="B507" s="1400"/>
      <c r="C507" s="1401"/>
      <c r="D507" s="1401"/>
      <c r="E507" s="1401"/>
      <c r="F507" s="1401"/>
      <c r="G507" s="1401"/>
      <c r="H507" s="1402"/>
      <c r="I507" s="3" t="s">
        <v>412</v>
      </c>
      <c r="AC507" s="1368">
        <v>5</v>
      </c>
      <c r="AD507" s="1369"/>
      <c r="AE507" s="1369"/>
      <c r="AF507" s="1369"/>
      <c r="AG507" s="13" t="s">
        <v>402</v>
      </c>
      <c r="AH507" s="1602">
        <v>2026</v>
      </c>
      <c r="AI507" s="1602"/>
      <c r="AJ507" s="1602"/>
      <c r="AK507" s="1603"/>
      <c r="AZ507" s="3"/>
      <c r="BA507" s="3"/>
      <c r="BB507" s="3"/>
      <c r="BC507" s="3"/>
      <c r="BD507" s="3"/>
      <c r="BE507" s="3"/>
      <c r="BF507" s="3"/>
      <c r="BG507" s="3"/>
      <c r="BH507" s="3"/>
      <c r="BI507" s="3"/>
      <c r="BJ507" s="3"/>
      <c r="BK507" s="3"/>
      <c r="BL507" s="3"/>
      <c r="BM507" s="3"/>
      <c r="BN507" s="3"/>
    </row>
    <row r="508" spans="1:66" ht="12.95" customHeight="1">
      <c r="B508" s="1400"/>
      <c r="C508" s="1401"/>
      <c r="D508" s="1401"/>
      <c r="E508" s="1401"/>
      <c r="F508" s="1401"/>
      <c r="G508" s="1401"/>
      <c r="H508" s="1402"/>
      <c r="I508" s="896" t="s">
        <v>169</v>
      </c>
      <c r="J508" s="48"/>
      <c r="K508" s="48"/>
      <c r="L508" s="1748" t="s">
        <v>333</v>
      </c>
      <c r="M508" s="1749"/>
      <c r="N508" s="1749"/>
      <c r="O508" s="1749"/>
      <c r="P508" s="1749"/>
      <c r="Q508" s="1749"/>
      <c r="R508" s="1749"/>
      <c r="S508" s="1749"/>
      <c r="T508" s="1749"/>
      <c r="U508" s="1749"/>
      <c r="V508" s="1749"/>
      <c r="W508" s="1749"/>
      <c r="X508" s="1749"/>
      <c r="Y508" s="1749"/>
      <c r="Z508" s="1749"/>
      <c r="AA508" s="1749"/>
      <c r="AB508" s="1845"/>
      <c r="AC508" s="1688" t="s">
        <v>591</v>
      </c>
      <c r="AD508" s="1689"/>
      <c r="AE508" s="1689"/>
      <c r="AF508" s="1689"/>
      <c r="AG508" s="38" t="s">
        <v>402</v>
      </c>
      <c r="AH508" s="1602"/>
      <c r="AI508" s="1602"/>
      <c r="AJ508" s="1602"/>
      <c r="AK508" s="16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5" t="s">
        <v>1184</v>
      </c>
      <c r="AD509" s="1825"/>
      <c r="AE509" s="1825"/>
      <c r="AF509" s="1825"/>
      <c r="AG509" s="13"/>
      <c r="AH509" s="1335"/>
      <c r="AI509" s="1335"/>
      <c r="AJ509" s="1335"/>
      <c r="AK509" s="166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68"/>
      <c r="AD510" s="1369"/>
      <c r="AE510" s="1369"/>
      <c r="AF510" s="1370"/>
      <c r="AG510" s="13"/>
      <c r="AH510" s="1335"/>
      <c r="AI510" s="1335"/>
      <c r="AJ510" s="1335"/>
      <c r="AK510" s="166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1"/>
      <c r="AD512" s="1832"/>
      <c r="AE512" s="1832"/>
      <c r="AF512" s="1833"/>
      <c r="AG512" s="38"/>
      <c r="AH512" s="1753"/>
      <c r="AI512" s="1753"/>
      <c r="AJ512" s="1753"/>
      <c r="AK512" s="1754"/>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0" t="s">
        <v>401</v>
      </c>
      <c r="AD513" s="1643"/>
      <c r="AE513" s="1643"/>
      <c r="AF513" s="1643"/>
      <c r="AG513" s="38" t="s">
        <v>402</v>
      </c>
      <c r="AH513" s="1643" t="s">
        <v>403</v>
      </c>
      <c r="AI513" s="1643"/>
      <c r="AJ513" s="1643"/>
      <c r="AK513" s="1844"/>
      <c r="AZ513" s="3"/>
      <c r="BA513" s="3"/>
      <c r="BB513" s="3"/>
      <c r="BC513" s="3"/>
      <c r="BD513" s="3"/>
      <c r="BE513" s="3"/>
      <c r="BF513" s="3"/>
      <c r="BG513" s="3"/>
      <c r="BH513" s="3"/>
      <c r="BI513" s="3"/>
      <c r="BJ513" s="3"/>
      <c r="BK513" s="3"/>
      <c r="BL513" s="3"/>
      <c r="BM513" s="3"/>
      <c r="BN513" s="3" t="s">
        <v>2104</v>
      </c>
    </row>
    <row r="514" spans="2:66" ht="12.95"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688">
        <v>9</v>
      </c>
      <c r="AD514" s="1689"/>
      <c r="AE514" s="1689"/>
      <c r="AF514" s="1689"/>
      <c r="AG514" s="13" t="s">
        <v>402</v>
      </c>
      <c r="AH514" s="1602">
        <v>2025</v>
      </c>
      <c r="AI514" s="1602"/>
      <c r="AJ514" s="1602"/>
      <c r="AK514" s="1603"/>
      <c r="AZ514" s="3"/>
      <c r="BA514" s="3"/>
      <c r="BB514" s="3"/>
      <c r="BC514" s="3"/>
      <c r="BD514" s="3"/>
      <c r="BE514" s="3"/>
      <c r="BF514" s="3"/>
      <c r="BG514" s="3"/>
      <c r="BH514" s="3"/>
      <c r="BI514" s="3"/>
      <c r="BJ514" s="3"/>
      <c r="BK514" s="3"/>
      <c r="BL514" s="3"/>
      <c r="BM514" s="3"/>
      <c r="BN514" s="3" t="s">
        <v>2105</v>
      </c>
    </row>
    <row r="515" spans="2:66" ht="12.95" customHeight="1">
      <c r="B515" s="1400"/>
      <c r="C515" s="1401"/>
      <c r="D515" s="1401"/>
      <c r="E515" s="1401"/>
      <c r="F515" s="1401"/>
      <c r="G515" s="1401"/>
      <c r="H515" s="1402"/>
      <c r="I515" t="s">
        <v>415</v>
      </c>
      <c r="AC515" s="1688">
        <v>9</v>
      </c>
      <c r="AD515" s="1689"/>
      <c r="AE515" s="1689"/>
      <c r="AF515" s="1689"/>
      <c r="AG515" s="13" t="s">
        <v>402</v>
      </c>
      <c r="AH515" s="1602">
        <v>2025</v>
      </c>
      <c r="AI515" s="1602"/>
      <c r="AJ515" s="1602"/>
      <c r="AK515" s="1603"/>
      <c r="AZ515" s="3"/>
      <c r="BA515" s="3"/>
      <c r="BB515" s="3"/>
      <c r="BC515" s="3"/>
      <c r="BD515" s="3"/>
      <c r="BE515" s="3"/>
      <c r="BF515" s="3"/>
      <c r="BG515" s="3"/>
      <c r="BH515" s="3"/>
      <c r="BI515" s="3"/>
      <c r="BJ515" s="3"/>
      <c r="BK515" s="3"/>
      <c r="BL515" s="3"/>
      <c r="BM515" s="3"/>
      <c r="BN515" s="3" t="s">
        <v>2106</v>
      </c>
    </row>
    <row r="516" spans="2:66" ht="12.95"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688">
        <v>4</v>
      </c>
      <c r="AD516" s="1689"/>
      <c r="AE516" s="1689"/>
      <c r="AF516" s="1689"/>
      <c r="AG516" s="38" t="s">
        <v>402</v>
      </c>
      <c r="AH516" s="1602">
        <v>2026</v>
      </c>
      <c r="AI516" s="1602"/>
      <c r="AJ516" s="1602"/>
      <c r="AK516" s="1603"/>
      <c r="AZ516" s="3"/>
      <c r="BA516" s="3"/>
      <c r="BB516" s="3"/>
      <c r="BC516" s="3"/>
      <c r="BD516" s="3"/>
      <c r="BE516" s="3"/>
      <c r="BF516" s="3"/>
      <c r="BG516" s="3"/>
      <c r="BH516" s="3"/>
      <c r="BI516" s="3"/>
      <c r="BJ516" s="3"/>
      <c r="BK516" s="3"/>
      <c r="BL516" s="3"/>
      <c r="BM516" s="3"/>
      <c r="BN516" s="3" t="s">
        <v>2107</v>
      </c>
    </row>
    <row r="517" spans="2:66" ht="12.95"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68">
        <v>9</v>
      </c>
      <c r="AD517" s="1369"/>
      <c r="AE517" s="1369"/>
      <c r="AF517" s="1369"/>
      <c r="AG517" s="129" t="s">
        <v>402</v>
      </c>
      <c r="AH517" s="1602">
        <v>2025</v>
      </c>
      <c r="AI517" s="1602"/>
      <c r="AJ517" s="1602"/>
      <c r="AK517" s="1603"/>
      <c r="AZ517" s="3"/>
      <c r="BB517" s="3"/>
      <c r="BC517" s="3"/>
      <c r="BD517" s="3"/>
      <c r="BE517" s="3"/>
      <c r="BF517" s="3"/>
      <c r="BG517" s="3"/>
      <c r="BH517" s="3"/>
      <c r="BI517" s="3"/>
      <c r="BJ517" s="3"/>
      <c r="BK517" s="3"/>
      <c r="BL517" s="3"/>
      <c r="BM517" s="3"/>
      <c r="BN517" s="3" t="s">
        <v>2108</v>
      </c>
    </row>
    <row r="518" spans="2:66" ht="12.95" customHeight="1">
      <c r="B518" s="1400"/>
      <c r="C518" s="1401"/>
      <c r="D518" s="1401"/>
      <c r="E518" s="1401"/>
      <c r="F518" s="1401"/>
      <c r="G518" s="1401"/>
      <c r="H518" s="1402"/>
      <c r="I518" t="s">
        <v>415</v>
      </c>
      <c r="AC518" s="1688">
        <v>9</v>
      </c>
      <c r="AD518" s="1689"/>
      <c r="AE518" s="1689"/>
      <c r="AF518" s="1689"/>
      <c r="AG518" s="13" t="s">
        <v>402</v>
      </c>
      <c r="AH518" s="1602">
        <v>2025</v>
      </c>
      <c r="AI518" s="1602"/>
      <c r="AJ518" s="1602"/>
      <c r="AK518" s="1603"/>
      <c r="BB518" s="3"/>
      <c r="BC518" s="3"/>
      <c r="BD518" s="3"/>
      <c r="BE518" s="3"/>
      <c r="BF518" s="3"/>
      <c r="BG518" s="3"/>
      <c r="BH518" s="3"/>
      <c r="BI518" s="3"/>
      <c r="BJ518" s="3"/>
      <c r="BK518" s="3"/>
      <c r="BL518" s="3"/>
      <c r="BM518" s="3"/>
      <c r="BN518" s="3" t="s">
        <v>2109</v>
      </c>
    </row>
    <row r="519" spans="2:66" ht="12.95"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688">
        <v>8</v>
      </c>
      <c r="AD519" s="1689"/>
      <c r="AE519" s="1689"/>
      <c r="AF519" s="1689"/>
      <c r="AG519" s="38" t="s">
        <v>402</v>
      </c>
      <c r="AH519" s="1602">
        <v>2028</v>
      </c>
      <c r="AI519" s="1602"/>
      <c r="AJ519" s="1602"/>
      <c r="AK519" s="1603"/>
      <c r="BB519" s="3"/>
      <c r="BC519" s="3"/>
      <c r="BD519" s="3"/>
      <c r="BE519" s="3"/>
      <c r="BF519" s="3"/>
      <c r="BG519" s="3"/>
      <c r="BH519" s="3"/>
      <c r="BI519" s="3"/>
      <c r="BJ519" s="3"/>
      <c r="BK519" s="3"/>
      <c r="BL519" s="3"/>
      <c r="BM519" s="3"/>
      <c r="BN519" s="3" t="s">
        <v>2110</v>
      </c>
    </row>
    <row r="520" spans="2:66" ht="12.95" customHeight="1">
      <c r="B520" s="1397" t="s">
        <v>418</v>
      </c>
      <c r="C520" s="1398"/>
      <c r="D520" s="1398"/>
      <c r="E520" s="1398"/>
      <c r="F520" s="1398"/>
      <c r="G520" s="1398"/>
      <c r="H520" s="1399"/>
      <c r="I520" s="41" t="s">
        <v>419</v>
      </c>
      <c r="J520" s="42"/>
      <c r="K520" s="42"/>
      <c r="L520" s="42"/>
      <c r="M520" s="42"/>
      <c r="N520" s="42"/>
      <c r="O520" s="1748" t="s">
        <v>2737</v>
      </c>
      <c r="P520" s="1749"/>
      <c r="Q520" s="1749"/>
      <c r="R520" s="1749"/>
      <c r="S520" s="1749"/>
      <c r="T520" s="1749"/>
      <c r="U520" s="1749"/>
      <c r="V520" s="1749"/>
      <c r="W520" s="1749"/>
      <c r="X520" s="1749"/>
      <c r="Y520" s="1749"/>
      <c r="Z520" s="1749"/>
      <c r="AA520" s="1749"/>
      <c r="AB520" s="58"/>
      <c r="AC520" s="1368" t="s">
        <v>591</v>
      </c>
      <c r="AD520" s="1369"/>
      <c r="AE520" s="1369"/>
      <c r="AF520" s="1369"/>
      <c r="AG520" s="129" t="s">
        <v>402</v>
      </c>
      <c r="AH520" s="1602"/>
      <c r="AI520" s="1602"/>
      <c r="AJ520" s="1602"/>
      <c r="AK520" s="1603"/>
      <c r="AZ520" s="3"/>
      <c r="BB520" s="3"/>
      <c r="BC520" s="3"/>
      <c r="BD520" s="3"/>
      <c r="BE520" s="3"/>
      <c r="BF520" s="3"/>
      <c r="BG520" s="3"/>
      <c r="BH520" s="3"/>
      <c r="BI520" s="3"/>
      <c r="BJ520" s="3"/>
      <c r="BK520" s="3"/>
      <c r="BL520" s="3"/>
      <c r="BM520" s="3"/>
      <c r="BN520" s="3" t="s">
        <v>2111</v>
      </c>
    </row>
    <row r="521" spans="2:66" ht="12.95" customHeight="1">
      <c r="B521" s="1400"/>
      <c r="C521" s="1401"/>
      <c r="D521" s="1401"/>
      <c r="E521" s="1401"/>
      <c r="F521" s="1401"/>
      <c r="G521" s="1401"/>
      <c r="H521" s="1402"/>
      <c r="I521" s="114" t="s">
        <v>420</v>
      </c>
      <c r="AB521" s="65"/>
      <c r="AC521" s="1688" t="s">
        <v>591</v>
      </c>
      <c r="AD521" s="1689"/>
      <c r="AE521" s="1689"/>
      <c r="AF521" s="1689"/>
      <c r="AG521" s="13" t="s">
        <v>402</v>
      </c>
      <c r="AH521" s="1602"/>
      <c r="AI521" s="1602"/>
      <c r="AJ521" s="1602"/>
      <c r="AK521" s="1603"/>
      <c r="AZ521" s="3"/>
      <c r="BB521" s="3"/>
      <c r="BC521" s="3"/>
      <c r="BD521" s="3"/>
      <c r="BE521" s="3"/>
      <c r="BF521" s="3"/>
      <c r="BG521" s="3"/>
      <c r="BH521" s="3"/>
      <c r="BI521" s="3"/>
      <c r="BJ521" s="3"/>
      <c r="BK521" s="3"/>
      <c r="BL521" s="3"/>
      <c r="BM521" s="3"/>
      <c r="BN521" s="3" t="s">
        <v>2112</v>
      </c>
    </row>
    <row r="522" spans="2:66" ht="12.95"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688">
        <v>4</v>
      </c>
      <c r="AD522" s="1689"/>
      <c r="AE522" s="1689"/>
      <c r="AF522" s="1689"/>
      <c r="AG522" s="38" t="s">
        <v>402</v>
      </c>
      <c r="AH522" s="1602">
        <v>2026</v>
      </c>
      <c r="AI522" s="1602"/>
      <c r="AJ522" s="1602"/>
      <c r="AK522" s="1603"/>
      <c r="AZ522" s="3"/>
      <c r="BA522" s="3"/>
      <c r="BB522" s="3"/>
      <c r="BC522" s="3"/>
      <c r="BD522" s="3"/>
      <c r="BE522" s="3"/>
      <c r="BF522" s="3"/>
      <c r="BG522" s="3"/>
      <c r="BH522" s="3"/>
      <c r="BI522" s="3"/>
      <c r="BJ522" s="3"/>
      <c r="BK522" s="3"/>
      <c r="BL522" s="3"/>
      <c r="BM522" s="3"/>
      <c r="BN522" s="3" t="s">
        <v>2113</v>
      </c>
    </row>
    <row r="523" spans="2:66" ht="12.95" customHeight="1">
      <c r="B523" s="1400"/>
      <c r="C523" s="1401"/>
      <c r="D523" s="1401"/>
      <c r="E523" s="1401"/>
      <c r="F523" s="1401"/>
      <c r="G523" s="1401"/>
      <c r="H523" s="1402"/>
      <c r="I523" s="42" t="s">
        <v>422</v>
      </c>
      <c r="J523" s="42"/>
      <c r="K523" s="42"/>
      <c r="L523" s="42"/>
      <c r="M523" s="42"/>
      <c r="N523" s="42"/>
      <c r="O523" s="1748" t="s">
        <v>2679</v>
      </c>
      <c r="P523" s="1749"/>
      <c r="Q523" s="1749"/>
      <c r="R523" s="1749"/>
      <c r="S523" s="1749"/>
      <c r="T523" s="1749"/>
      <c r="U523" s="1749"/>
      <c r="V523" s="1749"/>
      <c r="W523" s="1749"/>
      <c r="X523" s="1749"/>
      <c r="Y523" s="1749"/>
      <c r="Z523" s="1749"/>
      <c r="AA523" s="1749"/>
      <c r="AC523" s="1688" t="s">
        <v>591</v>
      </c>
      <c r="AD523" s="1689"/>
      <c r="AE523" s="1689"/>
      <c r="AF523" s="1689"/>
      <c r="AG523" s="13" t="s">
        <v>402</v>
      </c>
      <c r="AH523" s="1602"/>
      <c r="AI523" s="1602"/>
      <c r="AJ523" s="1602"/>
      <c r="AK523" s="1603"/>
      <c r="AZ523" s="3"/>
      <c r="BA523" s="3"/>
      <c r="BB523" s="3"/>
      <c r="BC523" s="3"/>
      <c r="BD523" s="3"/>
      <c r="BE523" s="3"/>
      <c r="BF523" s="3"/>
      <c r="BG523" s="3"/>
      <c r="BH523" s="3"/>
      <c r="BI523" s="3"/>
      <c r="BJ523" s="3"/>
      <c r="BK523" s="3"/>
      <c r="BL523" s="3"/>
      <c r="BM523" s="3"/>
      <c r="BN523" s="3" t="s">
        <v>2114</v>
      </c>
    </row>
    <row r="524" spans="2:66" ht="12.95" customHeight="1">
      <c r="B524" s="1400"/>
      <c r="C524" s="1401"/>
      <c r="D524" s="1401"/>
      <c r="E524" s="1401"/>
      <c r="F524" s="1401"/>
      <c r="G524" s="1401"/>
      <c r="H524" s="1402"/>
      <c r="I524" t="s">
        <v>420</v>
      </c>
      <c r="AC524" s="1688" t="s">
        <v>591</v>
      </c>
      <c r="AD524" s="1689"/>
      <c r="AE524" s="1689"/>
      <c r="AF524" s="1689"/>
      <c r="AG524" s="13" t="s">
        <v>402</v>
      </c>
      <c r="AH524" s="1602"/>
      <c r="AI524" s="1602"/>
      <c r="AJ524" s="1602"/>
      <c r="AK524" s="1603"/>
      <c r="AZ524" s="3"/>
      <c r="BA524" s="3"/>
      <c r="BB524" s="3"/>
      <c r="BC524" s="3"/>
      <c r="BD524" s="3"/>
      <c r="BE524" s="3"/>
      <c r="BF524" s="3"/>
      <c r="BG524" s="3"/>
      <c r="BH524" s="3"/>
      <c r="BI524" s="3"/>
      <c r="BJ524" s="3"/>
      <c r="BK524" s="3"/>
      <c r="BL524" s="3"/>
      <c r="BM524" s="3"/>
      <c r="BN524" s="3" t="s">
        <v>2115</v>
      </c>
    </row>
    <row r="525" spans="2:66" ht="12.95"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688">
        <v>4</v>
      </c>
      <c r="AD525" s="1689"/>
      <c r="AE525" s="1689"/>
      <c r="AF525" s="1689"/>
      <c r="AG525" s="38" t="s">
        <v>402</v>
      </c>
      <c r="AH525" s="1602">
        <v>2026</v>
      </c>
      <c r="AI525" s="1602"/>
      <c r="AJ525" s="1602"/>
      <c r="AK525" s="1603"/>
      <c r="AZ525" s="3"/>
      <c r="BA525" s="3"/>
      <c r="BB525" s="3"/>
      <c r="BC525" s="3"/>
      <c r="BD525" s="3"/>
      <c r="BE525" s="3"/>
      <c r="BF525" s="3"/>
      <c r="BG525" s="3"/>
      <c r="BH525" s="3"/>
      <c r="BI525" s="3"/>
      <c r="BJ525" s="3"/>
      <c r="BK525" s="3"/>
      <c r="BL525" s="3"/>
      <c r="BM525" s="3"/>
      <c r="BN525" s="3" t="s">
        <v>2116</v>
      </c>
    </row>
    <row r="526" spans="2:66" ht="12.95" customHeight="1">
      <c r="B526" s="1400"/>
      <c r="C526" s="1401"/>
      <c r="D526" s="1401"/>
      <c r="E526" s="1401"/>
      <c r="F526" s="1401"/>
      <c r="G526" s="1401"/>
      <c r="H526" s="1402"/>
      <c r="I526" s="42" t="s">
        <v>422</v>
      </c>
      <c r="J526" s="42"/>
      <c r="K526" s="42"/>
      <c r="L526" s="42"/>
      <c r="M526" s="42"/>
      <c r="N526" s="42"/>
      <c r="O526" s="1748" t="s">
        <v>333</v>
      </c>
      <c r="P526" s="1749"/>
      <c r="Q526" s="1749"/>
      <c r="R526" s="1749"/>
      <c r="S526" s="1749"/>
      <c r="T526" s="1749"/>
      <c r="U526" s="1749"/>
      <c r="V526" s="1749"/>
      <c r="W526" s="1749"/>
      <c r="X526" s="1749"/>
      <c r="Y526" s="1749"/>
      <c r="Z526" s="1749"/>
      <c r="AA526" s="1749"/>
      <c r="AC526" s="1688" t="s">
        <v>591</v>
      </c>
      <c r="AD526" s="1689"/>
      <c r="AE526" s="1689"/>
      <c r="AF526" s="1689"/>
      <c r="AG526" s="13" t="s">
        <v>402</v>
      </c>
      <c r="AH526" s="1602"/>
      <c r="AI526" s="1602"/>
      <c r="AJ526" s="1602"/>
      <c r="AK526" s="1603"/>
      <c r="AZ526" s="3"/>
      <c r="BA526" s="3"/>
      <c r="BB526" s="3"/>
      <c r="BC526" s="3"/>
      <c r="BD526" s="3"/>
      <c r="BE526" s="3"/>
      <c r="BF526" s="3"/>
      <c r="BG526" s="3"/>
      <c r="BH526" s="3"/>
      <c r="BI526" s="3"/>
      <c r="BJ526" s="3"/>
      <c r="BK526" s="3"/>
      <c r="BL526" s="3"/>
      <c r="BM526" s="3"/>
      <c r="BN526" s="3" t="s">
        <v>2117</v>
      </c>
    </row>
    <row r="527" spans="2:66" ht="12.95" customHeight="1">
      <c r="B527" s="1400"/>
      <c r="C527" s="1401"/>
      <c r="D527" s="1401"/>
      <c r="E527" s="1401"/>
      <c r="F527" s="1401"/>
      <c r="G527" s="1401"/>
      <c r="H527" s="1402"/>
      <c r="I527" t="s">
        <v>420</v>
      </c>
      <c r="AC527" s="1688" t="s">
        <v>591</v>
      </c>
      <c r="AD527" s="1689"/>
      <c r="AE527" s="1689"/>
      <c r="AF527" s="1689"/>
      <c r="AG527" s="13" t="s">
        <v>402</v>
      </c>
      <c r="AH527" s="1602"/>
      <c r="AI527" s="1602"/>
      <c r="AJ527" s="1602"/>
      <c r="AK527" s="1603"/>
      <c r="AZ527" s="3"/>
      <c r="BA527" s="3"/>
      <c r="BB527" s="3"/>
      <c r="BC527" s="3"/>
      <c r="BD527" s="3"/>
      <c r="BE527" s="3"/>
      <c r="BF527" s="3"/>
      <c r="BG527" s="3"/>
      <c r="BH527" s="3"/>
      <c r="BI527" s="3"/>
      <c r="BJ527" s="3"/>
      <c r="BK527" s="3"/>
      <c r="BL527" s="3"/>
      <c r="BM527" s="3"/>
      <c r="BN527" s="3" t="s">
        <v>2118</v>
      </c>
    </row>
    <row r="528" spans="2:66" ht="12.95"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688" t="s">
        <v>591</v>
      </c>
      <c r="AD528" s="1689"/>
      <c r="AE528" s="1689"/>
      <c r="AF528" s="1689"/>
      <c r="AG528" s="38" t="s">
        <v>402</v>
      </c>
      <c r="AH528" s="1602"/>
      <c r="AI528" s="1602"/>
      <c r="AJ528" s="1602"/>
      <c r="AK528" s="1603"/>
      <c r="AZ528" s="3"/>
      <c r="BA528" s="3"/>
      <c r="BB528" s="3"/>
      <c r="BC528" s="3"/>
      <c r="BD528" s="3"/>
      <c r="BE528" s="3"/>
      <c r="BF528" s="3"/>
      <c r="BG528" s="3"/>
      <c r="BH528" s="3"/>
      <c r="BI528" s="3"/>
      <c r="BJ528" s="3"/>
      <c r="BK528" s="3"/>
      <c r="BL528" s="3"/>
      <c r="BM528" s="3"/>
      <c r="BN528" s="3" t="s">
        <v>2119</v>
      </c>
    </row>
    <row r="529" spans="1:66" ht="12.95" customHeight="1">
      <c r="B529" s="1400"/>
      <c r="C529" s="1401"/>
      <c r="D529" s="1401"/>
      <c r="E529" s="1401"/>
      <c r="F529" s="1401"/>
      <c r="G529" s="1401"/>
      <c r="H529" s="1402"/>
      <c r="I529" s="42" t="s">
        <v>422</v>
      </c>
      <c r="J529" s="42"/>
      <c r="K529" s="42"/>
      <c r="L529" s="42"/>
      <c r="M529" s="42"/>
      <c r="N529" s="42"/>
      <c r="O529" s="1748" t="s">
        <v>333</v>
      </c>
      <c r="P529" s="1749"/>
      <c r="Q529" s="1749"/>
      <c r="R529" s="1749"/>
      <c r="S529" s="1749"/>
      <c r="T529" s="1749"/>
      <c r="U529" s="1749"/>
      <c r="V529" s="1749"/>
      <c r="W529" s="1749"/>
      <c r="X529" s="1749"/>
      <c r="Y529" s="1749"/>
      <c r="Z529" s="1749"/>
      <c r="AA529" s="1749"/>
      <c r="AC529" s="1688" t="s">
        <v>591</v>
      </c>
      <c r="AD529" s="1689"/>
      <c r="AE529" s="1689"/>
      <c r="AF529" s="1689"/>
      <c r="AG529" s="13" t="s">
        <v>402</v>
      </c>
      <c r="AH529" s="1602"/>
      <c r="AI529" s="1602"/>
      <c r="AJ529" s="1602"/>
      <c r="AK529" s="1603"/>
      <c r="AZ529" s="3"/>
      <c r="BA529" s="3"/>
      <c r="BB529" s="3"/>
      <c r="BC529" s="3"/>
      <c r="BD529" s="3"/>
      <c r="BE529" s="3"/>
      <c r="BF529" s="3"/>
      <c r="BG529" s="3"/>
      <c r="BH529" s="3"/>
      <c r="BI529" s="3"/>
      <c r="BJ529" s="3"/>
      <c r="BK529" s="3"/>
      <c r="BL529" s="3"/>
      <c r="BM529" s="3"/>
      <c r="BN529" s="3" t="s">
        <v>2120</v>
      </c>
    </row>
    <row r="530" spans="1:66" ht="12.95" customHeight="1">
      <c r="B530" s="1400"/>
      <c r="C530" s="1401"/>
      <c r="D530" s="1401"/>
      <c r="E530" s="1401"/>
      <c r="F530" s="1401"/>
      <c r="G530" s="1401"/>
      <c r="H530" s="1402"/>
      <c r="I530" t="s">
        <v>420</v>
      </c>
      <c r="AC530" s="1688" t="s">
        <v>591</v>
      </c>
      <c r="AD530" s="1689"/>
      <c r="AE530" s="1689"/>
      <c r="AF530" s="1689"/>
      <c r="AG530" s="13" t="s">
        <v>402</v>
      </c>
      <c r="AH530" s="1602"/>
      <c r="AI530" s="1602"/>
      <c r="AJ530" s="1602"/>
      <c r="AK530" s="1603"/>
      <c r="AZ530" s="3"/>
      <c r="BA530" s="3"/>
      <c r="BB530" s="3"/>
      <c r="BC530" s="3"/>
      <c r="BD530" s="3"/>
      <c r="BE530" s="3"/>
      <c r="BF530" s="3"/>
      <c r="BG530" s="3"/>
      <c r="BH530" s="3"/>
      <c r="BI530" s="3"/>
      <c r="BJ530" s="3"/>
      <c r="BK530" s="3"/>
      <c r="BL530" s="3"/>
      <c r="BM530" s="3"/>
      <c r="BN530" s="3" t="s">
        <v>2121</v>
      </c>
    </row>
    <row r="531" spans="1:66" ht="12.95"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688" t="s">
        <v>591</v>
      </c>
      <c r="AD531" s="1689"/>
      <c r="AE531" s="1689"/>
      <c r="AF531" s="1689"/>
      <c r="AG531" s="38" t="s">
        <v>402</v>
      </c>
      <c r="AH531" s="1602"/>
      <c r="AI531" s="1602"/>
      <c r="AJ531" s="1602"/>
      <c r="AK531" s="1603"/>
      <c r="AZ531" s="3"/>
      <c r="BA531" s="3"/>
      <c r="BB531" s="3"/>
      <c r="BC531" s="3"/>
      <c r="BD531" s="3"/>
      <c r="BE531" s="3"/>
      <c r="BF531" s="3"/>
      <c r="BG531" s="3"/>
      <c r="BH531" s="3"/>
      <c r="BI531" s="3"/>
      <c r="BJ531" s="3"/>
      <c r="BK531" s="3"/>
      <c r="BL531" s="3"/>
      <c r="BM531" s="3"/>
      <c r="BN531" s="3" t="s">
        <v>2122</v>
      </c>
    </row>
    <row r="532" spans="1:66" ht="12.95" customHeight="1">
      <c r="B532" s="1400"/>
      <c r="C532" s="1401"/>
      <c r="D532" s="1401"/>
      <c r="E532" s="1401"/>
      <c r="F532" s="1401"/>
      <c r="G532" s="1401"/>
      <c r="H532" s="1402"/>
      <c r="I532" s="42" t="s">
        <v>422</v>
      </c>
      <c r="J532" s="42"/>
      <c r="K532" s="42"/>
      <c r="L532" s="42"/>
      <c r="M532" s="42"/>
      <c r="N532" s="42"/>
      <c r="O532" s="1748" t="s">
        <v>333</v>
      </c>
      <c r="P532" s="1749"/>
      <c r="Q532" s="1749"/>
      <c r="R532" s="1749"/>
      <c r="S532" s="1749"/>
      <c r="T532" s="1749"/>
      <c r="U532" s="1749"/>
      <c r="V532" s="1749"/>
      <c r="W532" s="1749"/>
      <c r="X532" s="1749"/>
      <c r="Y532" s="1749"/>
      <c r="Z532" s="1749"/>
      <c r="AA532" s="1749"/>
      <c r="AC532" s="1688" t="s">
        <v>591</v>
      </c>
      <c r="AD532" s="1689"/>
      <c r="AE532" s="1689"/>
      <c r="AF532" s="1689"/>
      <c r="AG532" s="13" t="s">
        <v>402</v>
      </c>
      <c r="AH532" s="1602"/>
      <c r="AI532" s="1602"/>
      <c r="AJ532" s="1602"/>
      <c r="AK532" s="1603"/>
      <c r="AZ532" s="3"/>
      <c r="BA532" s="3"/>
      <c r="BB532" s="3"/>
      <c r="BC532" s="3"/>
      <c r="BD532" s="3"/>
      <c r="BE532" s="3"/>
      <c r="BF532" s="3"/>
      <c r="BG532" s="3"/>
      <c r="BH532" s="3"/>
      <c r="BI532" s="3"/>
      <c r="BJ532" s="3"/>
      <c r="BK532" s="3"/>
      <c r="BL532" s="3"/>
      <c r="BM532" s="3"/>
      <c r="BN532" s="3" t="s">
        <v>2123</v>
      </c>
    </row>
    <row r="533" spans="1:66" ht="12.95" customHeight="1">
      <c r="B533" s="1400"/>
      <c r="C533" s="1401"/>
      <c r="D533" s="1401"/>
      <c r="E533" s="1401"/>
      <c r="F533" s="1401"/>
      <c r="G533" s="1401"/>
      <c r="H533" s="1402"/>
      <c r="I533" t="s">
        <v>420</v>
      </c>
      <c r="AC533" s="1688" t="s">
        <v>591</v>
      </c>
      <c r="AD533" s="1689"/>
      <c r="AE533" s="1689"/>
      <c r="AF533" s="1689"/>
      <c r="AG533" s="38" t="s">
        <v>402</v>
      </c>
      <c r="AH533" s="1602"/>
      <c r="AI533" s="1602"/>
      <c r="AJ533" s="1602"/>
      <c r="AK533" s="1603"/>
      <c r="AZ533" s="3"/>
      <c r="BA533" s="3"/>
      <c r="BB533" s="3"/>
      <c r="BC533" s="3"/>
      <c r="BD533" s="3"/>
      <c r="BE533" s="3"/>
      <c r="BF533" s="3"/>
      <c r="BG533" s="3"/>
      <c r="BH533" s="3"/>
      <c r="BI533" s="3"/>
      <c r="BJ533" s="3"/>
      <c r="BK533" s="3"/>
      <c r="BL533" s="3"/>
      <c r="BM533" s="3"/>
      <c r="BN533" s="3" t="s">
        <v>2124</v>
      </c>
    </row>
    <row r="534" spans="1:66" ht="12.95"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688" t="s">
        <v>591</v>
      </c>
      <c r="AD534" s="1689"/>
      <c r="AE534" s="1689"/>
      <c r="AF534" s="1689"/>
      <c r="AG534" s="13" t="s">
        <v>402</v>
      </c>
      <c r="AH534" s="1602"/>
      <c r="AI534" s="1602"/>
      <c r="AJ534" s="1602"/>
      <c r="AK534" s="1603"/>
      <c r="AZ534" s="3"/>
      <c r="BA534" s="3"/>
      <c r="BB534" s="3"/>
      <c r="BC534" s="3"/>
      <c r="BD534" s="3"/>
      <c r="BE534" s="3"/>
      <c r="BF534" s="3"/>
      <c r="BG534" s="3"/>
      <c r="BH534" s="3"/>
      <c r="BI534" s="3"/>
      <c r="BJ534" s="3"/>
      <c r="BK534" s="3"/>
      <c r="BL534" s="3"/>
      <c r="BM534" s="3"/>
      <c r="BN534" s="3" t="s">
        <v>2125</v>
      </c>
    </row>
    <row r="535" spans="1:66" ht="12.95" customHeight="1">
      <c r="B535" s="1400"/>
      <c r="C535" s="1401"/>
      <c r="D535" s="1401"/>
      <c r="E535" s="1401"/>
      <c r="F535" s="1401"/>
      <c r="G535" s="1401"/>
      <c r="H535" s="1402"/>
      <c r="I535" s="42" t="s">
        <v>422</v>
      </c>
      <c r="J535" s="42"/>
      <c r="K535" s="42"/>
      <c r="L535" s="42"/>
      <c r="M535" s="42"/>
      <c r="N535" s="42"/>
      <c r="O535" s="1748" t="s">
        <v>333</v>
      </c>
      <c r="P535" s="1749"/>
      <c r="Q535" s="1749"/>
      <c r="R535" s="1749"/>
      <c r="S535" s="1749"/>
      <c r="T535" s="1749"/>
      <c r="U535" s="1749"/>
      <c r="V535" s="1749"/>
      <c r="W535" s="1749"/>
      <c r="X535" s="1749"/>
      <c r="Y535" s="1749"/>
      <c r="Z535" s="1749"/>
      <c r="AA535" s="1749"/>
      <c r="AC535" s="1688" t="s">
        <v>591</v>
      </c>
      <c r="AD535" s="1689"/>
      <c r="AE535" s="1689"/>
      <c r="AF535" s="1689"/>
      <c r="AG535" s="38" t="s">
        <v>402</v>
      </c>
      <c r="AH535" s="1602"/>
      <c r="AI535" s="1602"/>
      <c r="AJ535" s="1602"/>
      <c r="AK535" s="1603"/>
      <c r="AZ535" s="3"/>
      <c r="BA535" s="3"/>
      <c r="BB535" s="3"/>
      <c r="BC535" s="3"/>
      <c r="BD535" s="3"/>
      <c r="BE535" s="3"/>
      <c r="BF535" s="3"/>
      <c r="BG535" s="3"/>
      <c r="BH535" s="3"/>
      <c r="BI535" s="3"/>
      <c r="BJ535" s="3"/>
      <c r="BK535" s="3"/>
      <c r="BL535" s="3"/>
      <c r="BM535" s="3"/>
      <c r="BN535" s="3" t="s">
        <v>2126</v>
      </c>
    </row>
    <row r="536" spans="1:66" ht="12.95" customHeight="1">
      <c r="B536" s="1400"/>
      <c r="C536" s="1401"/>
      <c r="D536" s="1401"/>
      <c r="E536" s="1401"/>
      <c r="F536" s="1401"/>
      <c r="G536" s="1401"/>
      <c r="H536" s="1402"/>
      <c r="I536" t="s">
        <v>420</v>
      </c>
      <c r="AC536" s="1688" t="s">
        <v>591</v>
      </c>
      <c r="AD536" s="1689"/>
      <c r="AE536" s="1689"/>
      <c r="AF536" s="1689"/>
      <c r="AG536" s="13" t="s">
        <v>402</v>
      </c>
      <c r="AH536" s="1602"/>
      <c r="AI536" s="1602"/>
      <c r="AJ536" s="1602"/>
      <c r="AK536" s="1603"/>
      <c r="AZ536" s="3"/>
      <c r="BA536" s="3"/>
      <c r="BB536" s="3"/>
      <c r="BC536" s="3"/>
      <c r="BD536" s="3"/>
      <c r="BE536" s="3"/>
      <c r="BF536" s="3"/>
      <c r="BG536" s="3"/>
      <c r="BH536" s="3"/>
      <c r="BI536" s="3"/>
      <c r="BJ536" s="3"/>
      <c r="BK536" s="3"/>
      <c r="BL536" s="3"/>
      <c r="BM536" s="3"/>
      <c r="BN536" s="3" t="s">
        <v>2127</v>
      </c>
    </row>
    <row r="537" spans="1:66" ht="12.95"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688" t="s">
        <v>591</v>
      </c>
      <c r="AD537" s="1689"/>
      <c r="AE537" s="1689"/>
      <c r="AF537" s="1689"/>
      <c r="AG537" s="38" t="s">
        <v>402</v>
      </c>
      <c r="AH537" s="1602"/>
      <c r="AI537" s="1602"/>
      <c r="AJ537" s="1602"/>
      <c r="AK537" s="1603"/>
      <c r="AZ537" s="3"/>
      <c r="BA537" s="3"/>
      <c r="BB537" s="3"/>
      <c r="BC537" s="3"/>
      <c r="BD537" s="3"/>
      <c r="BE537" s="3"/>
      <c r="BF537" s="3"/>
      <c r="BG537" s="3"/>
      <c r="BH537" s="3"/>
      <c r="BI537" s="3"/>
      <c r="BJ537" s="3"/>
      <c r="BK537" s="3"/>
      <c r="BL537" s="3"/>
      <c r="BM537" s="3"/>
      <c r="BN537" s="3" t="s">
        <v>2128</v>
      </c>
    </row>
    <row r="538" spans="1:66" ht="12.95"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688">
        <v>6</v>
      </c>
      <c r="AD538" s="1689"/>
      <c r="AE538" s="1689"/>
      <c r="AF538" s="1689"/>
      <c r="AG538" s="38" t="s">
        <v>402</v>
      </c>
      <c r="AH538" s="1602">
        <v>2026</v>
      </c>
      <c r="AI538" s="1602"/>
      <c r="AJ538" s="1602"/>
      <c r="AK538" s="1603"/>
      <c r="AZ538" s="3"/>
      <c r="BA538" s="3"/>
      <c r="BB538" s="3"/>
      <c r="BC538" s="3"/>
      <c r="BD538" s="3"/>
      <c r="BE538" s="3"/>
      <c r="BF538" s="3"/>
      <c r="BG538" s="3"/>
      <c r="BH538" s="3"/>
      <c r="BI538" s="3"/>
      <c r="BJ538" s="3"/>
      <c r="BK538" s="3"/>
      <c r="BL538" s="3"/>
      <c r="BM538" s="3"/>
      <c r="BN538" s="3"/>
    </row>
    <row r="539" spans="1:66" ht="12.95" customHeight="1">
      <c r="B539" s="1400"/>
      <c r="C539" s="1401"/>
      <c r="D539" s="1401"/>
      <c r="E539" s="1401"/>
      <c r="F539" s="1401"/>
      <c r="G539" s="1401"/>
      <c r="H539" s="1402"/>
      <c r="I539" t="s">
        <v>563</v>
      </c>
      <c r="AC539" s="1688">
        <v>5</v>
      </c>
      <c r="AD539" s="1689"/>
      <c r="AE539" s="1689"/>
      <c r="AF539" s="1689"/>
      <c r="AG539" s="13" t="s">
        <v>402</v>
      </c>
      <c r="AH539" s="1602">
        <v>2026</v>
      </c>
      <c r="AI539" s="1602"/>
      <c r="AJ539" s="1602"/>
      <c r="AK539" s="1603"/>
      <c r="AZ539" s="3"/>
      <c r="BA539" s="3"/>
      <c r="BB539" s="3"/>
      <c r="BC539" s="3"/>
      <c r="BD539" s="3"/>
      <c r="BE539" s="3"/>
      <c r="BF539" s="3"/>
      <c r="BG539" s="3"/>
      <c r="BH539" s="3"/>
      <c r="BI539" s="3"/>
      <c r="BJ539" s="3"/>
      <c r="BK539" s="3"/>
      <c r="BL539" s="3"/>
      <c r="BM539" s="3"/>
      <c r="BN539" s="3"/>
    </row>
    <row r="540" spans="1:66" ht="12.95" customHeight="1">
      <c r="B540" s="1400"/>
      <c r="C540" s="1401"/>
      <c r="D540" s="1401"/>
      <c r="E540" s="1401"/>
      <c r="F540" s="1401"/>
      <c r="G540" s="1401"/>
      <c r="H540" s="1402"/>
      <c r="I540" t="s">
        <v>564</v>
      </c>
      <c r="AC540" s="1688">
        <v>1</v>
      </c>
      <c r="AD540" s="1689"/>
      <c r="AE540" s="1689"/>
      <c r="AF540" s="1689"/>
      <c r="AG540" s="38" t="s">
        <v>402</v>
      </c>
      <c r="AH540" s="1602">
        <v>2028</v>
      </c>
      <c r="AI540" s="1602"/>
      <c r="AJ540" s="1602"/>
      <c r="AK540" s="1603"/>
      <c r="AZ540" s="3"/>
      <c r="BA540" s="3"/>
      <c r="BB540" s="3"/>
      <c r="BC540" s="3"/>
      <c r="BD540" s="3"/>
      <c r="BE540" s="3"/>
      <c r="BF540" s="3"/>
      <c r="BG540" s="3"/>
      <c r="BH540" s="3"/>
      <c r="BI540" s="3"/>
      <c r="BJ540" s="3"/>
      <c r="BK540" s="3"/>
      <c r="BL540" s="3"/>
      <c r="BM540" s="3"/>
      <c r="BN540" s="3"/>
    </row>
    <row r="541" spans="1:66" ht="12.95" customHeight="1">
      <c r="B541" s="1400"/>
      <c r="C541" s="1401"/>
      <c r="D541" s="1401"/>
      <c r="E541" s="1401"/>
      <c r="F541" s="1401"/>
      <c r="G541" s="1401"/>
      <c r="H541" s="1402"/>
      <c r="I541" t="s">
        <v>565</v>
      </c>
      <c r="AC541" s="1688">
        <v>1</v>
      </c>
      <c r="AD541" s="1689"/>
      <c r="AE541" s="1689"/>
      <c r="AF541" s="1689"/>
      <c r="AG541" s="38" t="s">
        <v>402</v>
      </c>
      <c r="AH541" s="1602">
        <v>2028</v>
      </c>
      <c r="AI541" s="1602"/>
      <c r="AJ541" s="1602"/>
      <c r="AK541" s="1603"/>
      <c r="AZ541" s="3"/>
      <c r="BA541" s="3"/>
      <c r="BB541" s="3"/>
      <c r="BC541" s="3"/>
      <c r="BD541" s="3"/>
      <c r="BE541" s="3"/>
      <c r="BF541" s="3"/>
      <c r="BG541" s="3"/>
      <c r="BH541" s="3"/>
      <c r="BI541" s="3"/>
      <c r="BJ541" s="3"/>
      <c r="BK541" s="3"/>
      <c r="BL541" s="3"/>
      <c r="BM541" s="3"/>
      <c r="BN541" s="3"/>
    </row>
    <row r="542" spans="1:66" ht="12.95"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688">
        <v>4</v>
      </c>
      <c r="AD542" s="1689"/>
      <c r="AE542" s="1689"/>
      <c r="AF542" s="1689"/>
      <c r="AG542" s="38" t="s">
        <v>402</v>
      </c>
      <c r="AH542" s="1602">
        <v>2028</v>
      </c>
      <c r="AI542" s="1602"/>
      <c r="AJ542" s="1602"/>
      <c r="AK542" s="16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397" t="s">
        <v>2102</v>
      </c>
      <c r="C551" s="1398"/>
      <c r="D551" s="1398"/>
      <c r="E551" s="1398"/>
      <c r="F551" s="1398"/>
      <c r="G551" s="1398"/>
      <c r="H551" s="1398"/>
      <c r="I551" s="1398"/>
      <c r="J551" s="1398"/>
      <c r="K551" s="1398"/>
      <c r="L551" s="1399"/>
      <c r="M551" s="1397" t="s">
        <v>2103</v>
      </c>
      <c r="N551" s="1398"/>
      <c r="O551" s="1398"/>
      <c r="P551" s="1399"/>
      <c r="Q551" s="1397" t="s">
        <v>2129</v>
      </c>
      <c r="R551" s="1398"/>
      <c r="S551" s="1399"/>
      <c r="T551" s="1397" t="s">
        <v>2130</v>
      </c>
      <c r="U551" s="1398"/>
      <c r="V551" s="1399"/>
      <c r="W551" s="1397" t="s">
        <v>453</v>
      </c>
      <c r="X551" s="1398"/>
      <c r="Y551" s="1399"/>
      <c r="Z551" s="1397" t="s">
        <v>1851</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2.9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5" customHeight="1">
      <c r="B554" s="51" t="s">
        <v>112</v>
      </c>
      <c r="C554" s="1673" t="s">
        <v>2686</v>
      </c>
      <c r="D554" s="1673"/>
      <c r="E554" s="1673"/>
      <c r="F554" s="1673"/>
      <c r="G554" s="1673"/>
      <c r="H554" s="1673"/>
      <c r="I554" s="1673"/>
      <c r="J554" s="1673"/>
      <c r="K554" s="1673"/>
      <c r="L554" s="1673"/>
      <c r="M554" s="1673" t="s">
        <v>2119</v>
      </c>
      <c r="N554" s="1673"/>
      <c r="O554" s="1673"/>
      <c r="P554" s="1673"/>
      <c r="Q554" s="1475">
        <v>27</v>
      </c>
      <c r="R554" s="1475"/>
      <c r="S554" s="1476"/>
      <c r="T554" s="1474"/>
      <c r="U554" s="1475"/>
      <c r="V554" s="1476"/>
      <c r="W554" s="1668">
        <f>[1]EVERYTHING!$H$21</f>
        <v>6.25E-2</v>
      </c>
      <c r="X554" s="1669"/>
      <c r="Y554" s="1670"/>
      <c r="Z554" s="1677" t="s">
        <v>2689</v>
      </c>
      <c r="AA554" s="1677"/>
      <c r="AB554" s="1677"/>
      <c r="AC554" s="1677"/>
      <c r="AD554" s="1677"/>
      <c r="AE554" s="1471">
        <v>1</v>
      </c>
      <c r="AF554" s="1472"/>
      <c r="AG554" s="1472"/>
      <c r="AH554" s="1473"/>
      <c r="AI554" s="1674"/>
      <c r="AJ554" s="1675"/>
      <c r="AK554" s="1675"/>
      <c r="AL554" s="1676"/>
      <c r="AM554" s="1477">
        <f>[1]EVERYTHING!$G$21</f>
        <v>17483264.058536787</v>
      </c>
      <c r="AN554" s="1478"/>
      <c r="AO554" s="1478"/>
      <c r="AP554" s="1478"/>
      <c r="AQ554" s="1478"/>
      <c r="AR554" s="1478"/>
      <c r="AS554" s="1479"/>
      <c r="AT554" s="1148"/>
      <c r="AU554" s="1147"/>
      <c r="BB554" s="3"/>
      <c r="BC554" s="3"/>
      <c r="BD554" s="3"/>
      <c r="BE554" s="3"/>
      <c r="BF554" s="3"/>
      <c r="BG554" s="3"/>
      <c r="BH554" s="3"/>
      <c r="BI554" s="3"/>
    </row>
    <row r="555" spans="1:61" ht="12.95" customHeight="1">
      <c r="B555" s="52" t="s">
        <v>113</v>
      </c>
      <c r="C555" s="1665" t="s">
        <v>2687</v>
      </c>
      <c r="D555" s="1665"/>
      <c r="E555" s="1665"/>
      <c r="F555" s="1665"/>
      <c r="G555" s="1665"/>
      <c r="H555" s="1665"/>
      <c r="I555" s="1665"/>
      <c r="J555" s="1665"/>
      <c r="K555" s="1665"/>
      <c r="L555" s="1665"/>
      <c r="M555" s="1673" t="s">
        <v>2120</v>
      </c>
      <c r="N555" s="1673"/>
      <c r="O555" s="1673"/>
      <c r="P555" s="1673"/>
      <c r="Q555" s="1474">
        <v>27</v>
      </c>
      <c r="R555" s="1475"/>
      <c r="S555" s="1476"/>
      <c r="T555" s="1474"/>
      <c r="U555" s="1475"/>
      <c r="V555" s="1476"/>
      <c r="W555" s="1668">
        <f>[1]EVERYTHING!$H$22</f>
        <v>6.25E-2</v>
      </c>
      <c r="X555" s="1669"/>
      <c r="Y555" s="1670"/>
      <c r="Z555" s="1677" t="s">
        <v>2689</v>
      </c>
      <c r="AA555" s="1677"/>
      <c r="AB555" s="1677"/>
      <c r="AC555" s="1677"/>
      <c r="AD555" s="1677"/>
      <c r="AE555" s="1471">
        <v>2</v>
      </c>
      <c r="AF555" s="1472"/>
      <c r="AG555" s="1472"/>
      <c r="AH555" s="1473"/>
      <c r="AI555" s="1674"/>
      <c r="AJ555" s="1675"/>
      <c r="AK555" s="1675"/>
      <c r="AL555" s="1676"/>
      <c r="AM555" s="1477">
        <f>[1]EVERYTHING!$G$22</f>
        <v>18441221.815387201</v>
      </c>
      <c r="AN555" s="1478"/>
      <c r="AO555" s="1478"/>
      <c r="AP555" s="1478"/>
      <c r="AQ555" s="1478"/>
      <c r="AR555" s="1478"/>
      <c r="AS555" s="1479"/>
      <c r="AT555" s="1148" t="str">
        <f t="shared" ref="AT555:AT560" si="0">IF(AND(NOT(C554=""),C555="",NOT(C556="")),"!","")</f>
        <v/>
      </c>
      <c r="AU555" s="1147"/>
      <c r="BB555" s="3"/>
      <c r="BC555" s="3"/>
      <c r="BD555" s="3"/>
      <c r="BE555" s="3"/>
      <c r="BF555" s="3"/>
      <c r="BG555" s="3"/>
      <c r="BH555" s="3"/>
      <c r="BI555" s="3"/>
    </row>
    <row r="556" spans="1:61" ht="12.95" customHeight="1">
      <c r="B556" s="52" t="s">
        <v>119</v>
      </c>
      <c r="C556" s="1665" t="s">
        <v>2688</v>
      </c>
      <c r="D556" s="1665"/>
      <c r="E556" s="1665"/>
      <c r="F556" s="1665"/>
      <c r="G556" s="1665"/>
      <c r="H556" s="1665"/>
      <c r="I556" s="1665"/>
      <c r="J556" s="1665"/>
      <c r="K556" s="1665"/>
      <c r="L556" s="1665"/>
      <c r="M556" s="1673" t="s">
        <v>2105</v>
      </c>
      <c r="N556" s="1673"/>
      <c r="O556" s="1673"/>
      <c r="P556" s="1673"/>
      <c r="Q556" s="1474"/>
      <c r="R556" s="1475"/>
      <c r="S556" s="1476"/>
      <c r="T556" s="1474"/>
      <c r="U556" s="1475"/>
      <c r="V556" s="1476"/>
      <c r="W556" s="1668"/>
      <c r="X556" s="1669"/>
      <c r="Y556" s="1670"/>
      <c r="Z556" s="1677" t="s">
        <v>591</v>
      </c>
      <c r="AA556" s="1677"/>
      <c r="AB556" s="1677"/>
      <c r="AC556" s="1677"/>
      <c r="AD556" s="1677"/>
      <c r="AE556" s="1471"/>
      <c r="AF556" s="1472"/>
      <c r="AG556" s="1472"/>
      <c r="AH556" s="1473"/>
      <c r="AI556" s="1674"/>
      <c r="AJ556" s="1675"/>
      <c r="AK556" s="1675"/>
      <c r="AL556" s="1676"/>
      <c r="AM556" s="1477">
        <f>([1]EVERYTHING!$C$97-[1]EVERYTHING!$G$97+[1]EVERYTHING!$C$79+[1]EVERYTHING!$C$64)</f>
        <v>2524656.0237835296</v>
      </c>
      <c r="AN556" s="1478"/>
      <c r="AO556" s="1478"/>
      <c r="AP556" s="1478"/>
      <c r="AQ556" s="1478"/>
      <c r="AR556" s="1478"/>
      <c r="AS556" s="1479"/>
      <c r="AT556" s="1148" t="str">
        <f t="shared" si="0"/>
        <v/>
      </c>
      <c r="AU556" s="1147"/>
      <c r="BB556" s="3"/>
      <c r="BC556" s="3"/>
      <c r="BD556" s="3"/>
      <c r="BE556" s="3"/>
      <c r="BF556" s="3"/>
      <c r="BG556" s="3"/>
      <c r="BH556" s="3"/>
      <c r="BI556" s="3"/>
    </row>
    <row r="557" spans="1:61" ht="12.95" customHeight="1">
      <c r="B557" s="52" t="s">
        <v>581</v>
      </c>
      <c r="C557" s="1665" t="s">
        <v>2731</v>
      </c>
      <c r="D557" s="1665"/>
      <c r="E557" s="1665"/>
      <c r="F557" s="1665"/>
      <c r="G557" s="1665"/>
      <c r="H557" s="1665"/>
      <c r="I557" s="1665"/>
      <c r="J557" s="1665"/>
      <c r="K557" s="1665"/>
      <c r="L557" s="1665"/>
      <c r="M557" s="1673" t="s">
        <v>2126</v>
      </c>
      <c r="N557" s="1673"/>
      <c r="O557" s="1673"/>
      <c r="P557" s="1673"/>
      <c r="Q557" s="1474"/>
      <c r="R557" s="1475"/>
      <c r="S557" s="1476"/>
      <c r="T557" s="1474"/>
      <c r="U557" s="1475"/>
      <c r="V557" s="1476"/>
      <c r="W557" s="1668"/>
      <c r="X557" s="1669"/>
      <c r="Y557" s="1670"/>
      <c r="Z557" s="1677" t="s">
        <v>591</v>
      </c>
      <c r="AA557" s="1677"/>
      <c r="AB557" s="1677"/>
      <c r="AC557" s="1677"/>
      <c r="AD557" s="1677"/>
      <c r="AE557" s="1471"/>
      <c r="AF557" s="1472"/>
      <c r="AG557" s="1472"/>
      <c r="AH557" s="1473"/>
      <c r="AI557" s="1674"/>
      <c r="AJ557" s="1675"/>
      <c r="AK557" s="1675"/>
      <c r="AL557" s="1676"/>
      <c r="AM557" s="1477">
        <f>[1]EVERYTHING!$C$6</f>
        <v>3550000</v>
      </c>
      <c r="AN557" s="1478"/>
      <c r="AO557" s="1478"/>
      <c r="AP557" s="1478"/>
      <c r="AQ557" s="1478"/>
      <c r="AR557" s="1478"/>
      <c r="AS557" s="1479"/>
      <c r="AT557" s="1148" t="str">
        <f t="shared" si="0"/>
        <v/>
      </c>
      <c r="AU557" s="1147"/>
      <c r="BB557" s="3"/>
      <c r="BC557" s="3"/>
      <c r="BD557" s="3"/>
      <c r="BE557" s="3"/>
      <c r="BF557" s="3"/>
      <c r="BG557" s="3"/>
      <c r="BH557" s="3"/>
      <c r="BI557" s="3"/>
    </row>
    <row r="558" spans="1:61" ht="12.95" customHeight="1">
      <c r="B558" s="52" t="s">
        <v>763</v>
      </c>
      <c r="C558" s="1665" t="s">
        <v>2679</v>
      </c>
      <c r="D558" s="1665"/>
      <c r="E558" s="1665"/>
      <c r="F558" s="1665"/>
      <c r="G558" s="1665"/>
      <c r="H558" s="1665"/>
      <c r="I558" s="1665"/>
      <c r="J558" s="1665"/>
      <c r="K558" s="1665"/>
      <c r="L558" s="1665"/>
      <c r="M558" s="1673" t="s">
        <v>2115</v>
      </c>
      <c r="N558" s="1673"/>
      <c r="O558" s="1673"/>
      <c r="P558" s="1673"/>
      <c r="Q558" s="1474">
        <v>660</v>
      </c>
      <c r="R558" s="1475"/>
      <c r="S558" s="1476"/>
      <c r="T558" s="1474"/>
      <c r="U558" s="1475"/>
      <c r="V558" s="1476"/>
      <c r="W558" s="1668">
        <v>0.03</v>
      </c>
      <c r="X558" s="1669"/>
      <c r="Y558" s="1670"/>
      <c r="Z558" s="1677" t="s">
        <v>2690</v>
      </c>
      <c r="AA558" s="1677"/>
      <c r="AB558" s="1677"/>
      <c r="AC558" s="1677"/>
      <c r="AD558" s="1677"/>
      <c r="AE558" s="1471">
        <v>3</v>
      </c>
      <c r="AF558" s="1472"/>
      <c r="AG558" s="1472"/>
      <c r="AH558" s="1473"/>
      <c r="AI558" s="1674"/>
      <c r="AJ558" s="1675"/>
      <c r="AK558" s="1675"/>
      <c r="AL558" s="1676"/>
      <c r="AM558" s="1477">
        <f>[1]EVERYTHING!$C$8</f>
        <v>17000000</v>
      </c>
      <c r="AN558" s="1478"/>
      <c r="AO558" s="1478"/>
      <c r="AP558" s="1478"/>
      <c r="AQ558" s="1478"/>
      <c r="AR558" s="1478"/>
      <c r="AS558" s="1479"/>
      <c r="AT558" s="1148" t="str">
        <f t="shared" si="0"/>
        <v/>
      </c>
      <c r="AU558" s="1147"/>
      <c r="BB558" s="3"/>
      <c r="BC558" s="3"/>
      <c r="BD558" s="3"/>
      <c r="BE558" s="3"/>
      <c r="BF558" s="3"/>
      <c r="BG558" s="3"/>
      <c r="BH558" s="3" t="s">
        <v>763</v>
      </c>
      <c r="BI558" s="3" t="str">
        <f>N665</f>
        <v>Yes</v>
      </c>
    </row>
    <row r="559" spans="1:61" ht="12.95" customHeight="1">
      <c r="B559" s="52" t="s">
        <v>584</v>
      </c>
      <c r="C559" s="1734" t="s">
        <v>2728</v>
      </c>
      <c r="D559" s="1735"/>
      <c r="E559" s="1735"/>
      <c r="F559" s="1735"/>
      <c r="G559" s="1735"/>
      <c r="H559" s="1735"/>
      <c r="I559" s="1735"/>
      <c r="J559" s="1735"/>
      <c r="K559" s="1735"/>
      <c r="L559" s="1736"/>
      <c r="M559" s="1673" t="s">
        <v>2110</v>
      </c>
      <c r="N559" s="1673"/>
      <c r="O559" s="1673"/>
      <c r="P559" s="1673"/>
      <c r="Q559" s="1474"/>
      <c r="R559" s="1475"/>
      <c r="S559" s="1476"/>
      <c r="T559" s="1474"/>
      <c r="U559" s="1475"/>
      <c r="V559" s="1476"/>
      <c r="W559" s="1668"/>
      <c r="X559" s="1669"/>
      <c r="Y559" s="1670"/>
      <c r="Z559" s="1677" t="s">
        <v>591</v>
      </c>
      <c r="AA559" s="1677"/>
      <c r="AB559" s="1677"/>
      <c r="AC559" s="1677"/>
      <c r="AD559" s="1677"/>
      <c r="AE559" s="1471"/>
      <c r="AF559" s="1472"/>
      <c r="AG559" s="1472"/>
      <c r="AH559" s="1473"/>
      <c r="AI559" s="1674"/>
      <c r="AJ559" s="1675"/>
      <c r="AK559" s="1675"/>
      <c r="AL559" s="1676"/>
      <c r="AM559" s="1477">
        <f>[1]EVERYTHING!$G$17-[1]EVERYTHING!$C$112</f>
        <v>1675475.6553008356</v>
      </c>
      <c r="AN559" s="1478"/>
      <c r="AO559" s="1478"/>
      <c r="AP559" s="1478"/>
      <c r="AQ559" s="1478"/>
      <c r="AR559" s="1478"/>
      <c r="AS559" s="1479"/>
      <c r="AT559" s="1148" t="str">
        <f t="shared" si="0"/>
        <v/>
      </c>
      <c r="AU559" s="1147"/>
      <c r="BB559" s="3"/>
      <c r="BC559" s="3"/>
      <c r="BD559" s="3"/>
      <c r="BE559" s="3"/>
      <c r="BF559" s="3"/>
      <c r="BG559" s="3"/>
      <c r="BH559" s="3" t="s">
        <v>584</v>
      </c>
      <c r="BI559" s="3" t="str">
        <f>AG665</f>
        <v>Yes</v>
      </c>
    </row>
    <row r="560" spans="1:61" ht="12.95" customHeight="1">
      <c r="B560" s="52" t="s">
        <v>455</v>
      </c>
      <c r="C560" s="1665" t="s">
        <v>2729</v>
      </c>
      <c r="D560" s="1665"/>
      <c r="E560" s="1665"/>
      <c r="F560" s="1665"/>
      <c r="G560" s="1665"/>
      <c r="H560" s="1665"/>
      <c r="I560" s="1665"/>
      <c r="J560" s="1665"/>
      <c r="K560" s="1665"/>
      <c r="L560" s="1665"/>
      <c r="M560" s="1673" t="s">
        <v>2109</v>
      </c>
      <c r="N560" s="1673"/>
      <c r="O560" s="1673"/>
      <c r="P560" s="1673"/>
      <c r="Q560" s="1474"/>
      <c r="R560" s="1475"/>
      <c r="S560" s="1476"/>
      <c r="T560" s="1474"/>
      <c r="U560" s="1475"/>
      <c r="V560" s="1476"/>
      <c r="W560" s="1668"/>
      <c r="X560" s="1669"/>
      <c r="Y560" s="1670"/>
      <c r="Z560" s="1677" t="s">
        <v>591</v>
      </c>
      <c r="AA560" s="1677"/>
      <c r="AB560" s="1677"/>
      <c r="AC560" s="1677"/>
      <c r="AD560" s="1677"/>
      <c r="AE560" s="1471"/>
      <c r="AF560" s="1472"/>
      <c r="AG560" s="1472"/>
      <c r="AH560" s="1473"/>
      <c r="AI560" s="1674"/>
      <c r="AJ560" s="1675"/>
      <c r="AK560" s="1675"/>
      <c r="AL560" s="1676"/>
      <c r="AM560" s="1477">
        <f>[1]EVERYTHING!$G$16</f>
        <v>100</v>
      </c>
      <c r="AN560" s="1478"/>
      <c r="AO560" s="1478"/>
      <c r="AP560" s="1478"/>
      <c r="AQ560" s="1478"/>
      <c r="AR560" s="1478"/>
      <c r="AS560" s="1479"/>
      <c r="AT560" s="1148" t="str">
        <f t="shared" si="0"/>
        <v/>
      </c>
      <c r="AU560" s="1147"/>
      <c r="BB560" s="3"/>
      <c r="BC560" s="3"/>
      <c r="BD560" s="3"/>
      <c r="BE560" s="3"/>
      <c r="BF560" s="3"/>
      <c r="BG560" s="3"/>
      <c r="BH560" s="3"/>
      <c r="BI560" s="3"/>
    </row>
    <row r="561" spans="1:61" ht="12.95" customHeight="1">
      <c r="B561" s="52" t="s">
        <v>456</v>
      </c>
      <c r="C561" s="1665" t="s">
        <v>2730</v>
      </c>
      <c r="D561" s="1665"/>
      <c r="E561" s="1665"/>
      <c r="F561" s="1665"/>
      <c r="G561" s="1665"/>
      <c r="H561" s="1665"/>
      <c r="I561" s="1665"/>
      <c r="J561" s="1665"/>
      <c r="K561" s="1665"/>
      <c r="L561" s="1665"/>
      <c r="M561" s="1673" t="s">
        <v>2104</v>
      </c>
      <c r="N561" s="1673"/>
      <c r="O561" s="1673"/>
      <c r="P561" s="1673"/>
      <c r="Q561" s="1474"/>
      <c r="R561" s="1475"/>
      <c r="S561" s="1476"/>
      <c r="T561" s="1474"/>
      <c r="U561" s="1475"/>
      <c r="V561" s="1476"/>
      <c r="W561" s="1668"/>
      <c r="X561" s="1669"/>
      <c r="Y561" s="1670"/>
      <c r="Z561" s="1677" t="s">
        <v>591</v>
      </c>
      <c r="AA561" s="1677"/>
      <c r="AB561" s="1677"/>
      <c r="AC561" s="1677"/>
      <c r="AD561" s="1677"/>
      <c r="AE561" s="1471"/>
      <c r="AF561" s="1472"/>
      <c r="AG561" s="1472"/>
      <c r="AH561" s="1473"/>
      <c r="AI561" s="1674"/>
      <c r="AJ561" s="1675"/>
      <c r="AK561" s="1675"/>
      <c r="AL561" s="1676"/>
      <c r="AM561" s="1477">
        <f>ROUND([1]EVERYTHING!$G$14,0)</f>
        <v>0</v>
      </c>
      <c r="AN561" s="1478"/>
      <c r="AO561" s="1478"/>
      <c r="AP561" s="1478"/>
      <c r="AQ561" s="1478"/>
      <c r="AR561" s="1478"/>
      <c r="AS561" s="1479"/>
      <c r="AT561" s="1148" t="str">
        <f t="shared" ref="AT561:AT565" si="1">IF(AND(NOT(C560=""),C561="",NOT(C562="")),"!","")</f>
        <v/>
      </c>
      <c r="AU561" s="1147"/>
      <c r="BB561" s="3"/>
      <c r="BC561" s="3"/>
      <c r="BD561" s="3"/>
      <c r="BE561" s="3"/>
      <c r="BF561" s="3"/>
      <c r="BG561" s="3"/>
      <c r="BH561" s="3"/>
      <c r="BI561" s="3"/>
    </row>
    <row r="562" spans="1:61" ht="12.95" customHeight="1">
      <c r="B562" s="52" t="s">
        <v>461</v>
      </c>
      <c r="C562" s="1665"/>
      <c r="D562" s="1665"/>
      <c r="E562" s="1665"/>
      <c r="F562" s="1665"/>
      <c r="G562" s="1665"/>
      <c r="H562" s="1665"/>
      <c r="I562" s="1665"/>
      <c r="J562" s="1665"/>
      <c r="K562" s="1665"/>
      <c r="L562" s="1665"/>
      <c r="M562" s="1673"/>
      <c r="N562" s="1673"/>
      <c r="O562" s="1673"/>
      <c r="P562" s="1673"/>
      <c r="Q562" s="1474"/>
      <c r="R562" s="1475"/>
      <c r="S562" s="1476"/>
      <c r="T562" s="1474"/>
      <c r="U562" s="1475"/>
      <c r="V562" s="1476"/>
      <c r="W562" s="1668"/>
      <c r="X562" s="1669"/>
      <c r="Y562" s="1670"/>
      <c r="Z562" s="1677"/>
      <c r="AA562" s="1677"/>
      <c r="AB562" s="1677"/>
      <c r="AC562" s="1677"/>
      <c r="AD562" s="1677"/>
      <c r="AE562" s="1471"/>
      <c r="AF562" s="1472"/>
      <c r="AG562" s="1472"/>
      <c r="AH562" s="1473"/>
      <c r="AI562" s="1674"/>
      <c r="AJ562" s="1675"/>
      <c r="AK562" s="1675"/>
      <c r="AL562" s="1676"/>
      <c r="AM562" s="1477"/>
      <c r="AN562" s="1478"/>
      <c r="AO562" s="1478"/>
      <c r="AP562" s="1478"/>
      <c r="AQ562" s="1478"/>
      <c r="AR562" s="1478"/>
      <c r="AS562" s="1479"/>
      <c r="AT562" s="1148" t="str">
        <f t="shared" si="1"/>
        <v/>
      </c>
      <c r="AU562" s="1147"/>
      <c r="BB562" s="3"/>
      <c r="BC562" s="3"/>
      <c r="BD562" s="3"/>
      <c r="BE562" s="3"/>
      <c r="BF562" s="3"/>
      <c r="BG562" s="3"/>
      <c r="BH562" s="3"/>
      <c r="BI562" s="3"/>
    </row>
    <row r="563" spans="1:61" ht="12.95" customHeight="1">
      <c r="B563" s="52" t="s">
        <v>646</v>
      </c>
      <c r="C563" s="1665"/>
      <c r="D563" s="1665"/>
      <c r="E563" s="1665"/>
      <c r="F563" s="1665"/>
      <c r="G563" s="1665"/>
      <c r="H563" s="1665"/>
      <c r="I563" s="1665"/>
      <c r="J563" s="1665"/>
      <c r="K563" s="1665"/>
      <c r="L563" s="1665"/>
      <c r="M563" s="1673" t="s">
        <v>1184</v>
      </c>
      <c r="N563" s="1673"/>
      <c r="O563" s="1673"/>
      <c r="P563" s="1673"/>
      <c r="Q563" s="1474"/>
      <c r="R563" s="1475"/>
      <c r="S563" s="1476"/>
      <c r="T563" s="1474"/>
      <c r="U563" s="1475"/>
      <c r="V563" s="1476"/>
      <c r="W563" s="1668"/>
      <c r="X563" s="1669"/>
      <c r="Y563" s="1670"/>
      <c r="Z563" s="1677" t="s">
        <v>1184</v>
      </c>
      <c r="AA563" s="1677"/>
      <c r="AB563" s="1677"/>
      <c r="AC563" s="1677"/>
      <c r="AD563" s="1677"/>
      <c r="AE563" s="1471"/>
      <c r="AF563" s="1472"/>
      <c r="AG563" s="1472"/>
      <c r="AH563" s="1473"/>
      <c r="AI563" s="1674"/>
      <c r="AJ563" s="1675"/>
      <c r="AK563" s="1675"/>
      <c r="AL563" s="1676"/>
      <c r="AM563" s="1477"/>
      <c r="AN563" s="1478"/>
      <c r="AO563" s="1478"/>
      <c r="AP563" s="1478"/>
      <c r="AQ563" s="1478"/>
      <c r="AR563" s="1478"/>
      <c r="AS563" s="1479"/>
      <c r="AT563" s="1148" t="str">
        <f t="shared" si="1"/>
        <v/>
      </c>
      <c r="BB563" s="3"/>
      <c r="BC563" s="3"/>
      <c r="BD563" s="3"/>
      <c r="BE563" s="3"/>
      <c r="BF563" s="3"/>
      <c r="BG563" s="3"/>
      <c r="BH563" s="3"/>
      <c r="BI563" s="3"/>
    </row>
    <row r="564" spans="1:61" ht="12.95" customHeight="1">
      <c r="B564" s="52" t="s">
        <v>361</v>
      </c>
      <c r="C564" s="1665"/>
      <c r="D564" s="1665"/>
      <c r="E564" s="1665"/>
      <c r="F564" s="1665"/>
      <c r="G564" s="1665"/>
      <c r="H564" s="1665"/>
      <c r="I564" s="1665"/>
      <c r="J564" s="1665"/>
      <c r="K564" s="1665"/>
      <c r="L564" s="1665"/>
      <c r="M564" s="1673" t="s">
        <v>1184</v>
      </c>
      <c r="N564" s="1673"/>
      <c r="O564" s="1673"/>
      <c r="P564" s="1673"/>
      <c r="Q564" s="1474"/>
      <c r="R564" s="1475"/>
      <c r="S564" s="1476"/>
      <c r="T564" s="1474"/>
      <c r="U564" s="1475"/>
      <c r="V564" s="1476"/>
      <c r="W564" s="1668"/>
      <c r="X564" s="1669"/>
      <c r="Y564" s="1670"/>
      <c r="Z564" s="1677" t="s">
        <v>1184</v>
      </c>
      <c r="AA564" s="1677"/>
      <c r="AB564" s="1677"/>
      <c r="AC564" s="1677"/>
      <c r="AD564" s="1677"/>
      <c r="AE564" s="1471"/>
      <c r="AF564" s="1472"/>
      <c r="AG564" s="1472"/>
      <c r="AH564" s="1473"/>
      <c r="AI564" s="1674"/>
      <c r="AJ564" s="1675"/>
      <c r="AK564" s="1675"/>
      <c r="AL564" s="1676"/>
      <c r="AM564" s="1477"/>
      <c r="AN564" s="1478"/>
      <c r="AO564" s="1478"/>
      <c r="AP564" s="1478"/>
      <c r="AQ564" s="1478"/>
      <c r="AR564" s="1478"/>
      <c r="AS564" s="1479"/>
      <c r="AT564" s="1148" t="str">
        <f t="shared" si="1"/>
        <v/>
      </c>
      <c r="BB564" s="3"/>
      <c r="BC564" s="3"/>
      <c r="BD564" s="3"/>
      <c r="BE564" s="3"/>
      <c r="BF564" s="3"/>
      <c r="BG564" s="3"/>
      <c r="BH564" s="3"/>
      <c r="BI564" s="3"/>
    </row>
    <row r="565" spans="1:61" ht="12.95" customHeight="1">
      <c r="B565" s="52" t="s">
        <v>362</v>
      </c>
      <c r="C565" s="1665"/>
      <c r="D565" s="1665"/>
      <c r="E565" s="1665"/>
      <c r="F565" s="1665"/>
      <c r="G565" s="1665"/>
      <c r="H565" s="1665"/>
      <c r="I565" s="1665"/>
      <c r="J565" s="1665"/>
      <c r="K565" s="1665"/>
      <c r="L565" s="1665"/>
      <c r="M565" s="1673" t="s">
        <v>1184</v>
      </c>
      <c r="N565" s="1673"/>
      <c r="O565" s="1673"/>
      <c r="P565" s="1673"/>
      <c r="Q565" s="1474"/>
      <c r="R565" s="1475"/>
      <c r="S565" s="1476"/>
      <c r="T565" s="1474"/>
      <c r="U565" s="1475"/>
      <c r="V565" s="1476"/>
      <c r="W565" s="1668"/>
      <c r="X565" s="1669"/>
      <c r="Y565" s="1670"/>
      <c r="Z565" s="1677" t="s">
        <v>1184</v>
      </c>
      <c r="AA565" s="1677"/>
      <c r="AB565" s="1677"/>
      <c r="AC565" s="1677"/>
      <c r="AD565" s="1677"/>
      <c r="AE565" s="1471"/>
      <c r="AF565" s="1472"/>
      <c r="AG565" s="1472"/>
      <c r="AH565" s="1473"/>
      <c r="AI565" s="1674"/>
      <c r="AJ565" s="1675"/>
      <c r="AK565" s="1675"/>
      <c r="AL565" s="1676"/>
      <c r="AM565" s="1477"/>
      <c r="AN565" s="1478"/>
      <c r="AO565" s="1478"/>
      <c r="AP565" s="1478"/>
      <c r="AQ565" s="1478"/>
      <c r="AR565" s="1478"/>
      <c r="AS565" s="1479"/>
      <c r="AT565" s="1148" t="str">
        <f t="shared" si="1"/>
        <v/>
      </c>
      <c r="BB565" s="3"/>
      <c r="BC565" s="3"/>
      <c r="BD565" s="3"/>
      <c r="BE565" s="3"/>
      <c r="BF565" s="3"/>
      <c r="BG565" s="3"/>
      <c r="BH565" s="3"/>
      <c r="BI565" s="3"/>
    </row>
    <row r="566" spans="1:61" ht="12.95"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614"/>
      <c r="V566" s="1651"/>
      <c r="W566" s="1651"/>
      <c r="X566" s="1651"/>
      <c r="Y566" s="1651"/>
      <c r="Z566" s="1651"/>
      <c r="AA566" s="1651"/>
      <c r="AB566" s="1651"/>
      <c r="AC566" s="1651"/>
      <c r="AD566" s="1651"/>
      <c r="AE566" s="1651"/>
      <c r="AF566" s="1651"/>
      <c r="AG566" s="1651"/>
      <c r="AH566" s="1651"/>
      <c r="AI566" s="1651"/>
      <c r="AJ566" s="1651"/>
      <c r="AK566" s="1651"/>
      <c r="AL566" s="1652"/>
      <c r="AM566" s="1617">
        <f>SUM(AM554:AS565)</f>
        <v>60674717.553008348</v>
      </c>
      <c r="AN566" s="1618"/>
      <c r="AO566" s="1618"/>
      <c r="AP566" s="1618"/>
      <c r="AQ566" s="1618"/>
      <c r="AR566" s="1618"/>
      <c r="AS566" s="1619"/>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57" t="str">
        <f>C554</f>
        <v>US Bank - Tax Exempt Bonds</v>
      </c>
      <c r="H568" s="1457"/>
      <c r="I568" s="1457"/>
      <c r="J568" s="1457"/>
      <c r="K568" s="1457"/>
      <c r="L568" s="1457"/>
      <c r="M568" s="1457"/>
      <c r="N568" s="1457"/>
      <c r="O568" s="1457"/>
      <c r="P568" s="1457"/>
      <c r="Q568" s="1457"/>
      <c r="R568" s="1457"/>
      <c r="S568" s="8"/>
      <c r="T568" s="55" t="s">
        <v>113</v>
      </c>
      <c r="U568" t="s">
        <v>463</v>
      </c>
      <c r="Z568" s="1457" t="str">
        <f>C555</f>
        <v>US Bank - Recycled Bonds</v>
      </c>
      <c r="AA568" s="1457"/>
      <c r="AB568" s="1457"/>
      <c r="AC568" s="1457"/>
      <c r="AD568" s="1457"/>
      <c r="AE568" s="1457"/>
      <c r="AF568" s="1457"/>
      <c r="AG568" s="1457"/>
      <c r="AH568" s="1457"/>
      <c r="AI568" s="1457"/>
      <c r="AJ568" s="1457"/>
      <c r="AK568" s="1457"/>
      <c r="BB568" s="3"/>
      <c r="BC568" s="3"/>
      <c r="BD568" s="3"/>
      <c r="BE568" s="3"/>
      <c r="BF568" s="3"/>
      <c r="BG568" s="3"/>
      <c r="BH568" s="3"/>
      <c r="BI568" s="3"/>
    </row>
    <row r="569" spans="1:61" ht="12.95" customHeight="1">
      <c r="A569" s="22"/>
      <c r="B569" t="s">
        <v>85</v>
      </c>
      <c r="G569" s="1372" t="s">
        <v>2691</v>
      </c>
      <c r="H569" s="1372"/>
      <c r="I569" s="1372"/>
      <c r="J569" s="1372"/>
      <c r="K569" s="1372"/>
      <c r="L569" s="1372"/>
      <c r="M569" s="1372"/>
      <c r="N569" s="1372"/>
      <c r="O569" s="1372"/>
      <c r="P569" s="1372"/>
      <c r="Q569" s="1372"/>
      <c r="R569" s="1372"/>
      <c r="S569" s="8"/>
      <c r="T569" s="22"/>
      <c r="U569" t="s">
        <v>85</v>
      </c>
      <c r="Z569" s="1372" t="s">
        <v>2691</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2692</v>
      </c>
      <c r="H570" s="1372"/>
      <c r="I570" s="1372"/>
      <c r="J570" s="1372"/>
      <c r="K570" s="1372"/>
      <c r="L570" s="1372"/>
      <c r="M570" s="1372"/>
      <c r="N570" s="1372"/>
      <c r="O570" s="1372"/>
      <c r="P570" s="1372"/>
      <c r="Q570" s="1372"/>
      <c r="R570" s="1372"/>
      <c r="T570" s="22"/>
      <c r="U570" t="s">
        <v>580</v>
      </c>
      <c r="Z570" s="1395" t="s">
        <v>2692</v>
      </c>
      <c r="AA570" s="1395"/>
      <c r="AB570" s="1395"/>
      <c r="AC570" s="1395"/>
      <c r="AD570" s="1395"/>
      <c r="AE570" s="1395"/>
      <c r="AF570" s="1395"/>
      <c r="AG570" s="1395"/>
      <c r="AH570" s="1395"/>
      <c r="AI570" s="1395"/>
      <c r="AJ570" s="1395"/>
      <c r="AK570" s="1395"/>
      <c r="BB570" s="3"/>
      <c r="BC570" s="3"/>
      <c r="BD570" s="3"/>
      <c r="BE570" s="3"/>
      <c r="BF570" s="3"/>
      <c r="BG570" s="3"/>
      <c r="BH570" s="3"/>
      <c r="BI570" s="3"/>
    </row>
    <row r="571" spans="1:61" ht="12.95" customHeight="1">
      <c r="A571" s="22"/>
      <c r="B571" t="s">
        <v>17</v>
      </c>
      <c r="G571" s="1372" t="s">
        <v>2693</v>
      </c>
      <c r="H571" s="1372"/>
      <c r="I571" s="1372"/>
      <c r="J571" s="1372"/>
      <c r="K571" s="1372"/>
      <c r="L571" s="1372"/>
      <c r="M571" s="1372"/>
      <c r="N571" s="1372"/>
      <c r="O571" s="1372"/>
      <c r="P571" s="1372"/>
      <c r="Q571" s="1372"/>
      <c r="R571" s="1372"/>
      <c r="S571" s="8"/>
      <c r="T571" s="22"/>
      <c r="U571" t="s">
        <v>17</v>
      </c>
      <c r="Z571" s="1395" t="s">
        <v>2693</v>
      </c>
      <c r="AA571" s="1395"/>
      <c r="AB571" s="1395"/>
      <c r="AC571" s="1395"/>
      <c r="AD571" s="1395"/>
      <c r="AE571" s="1395"/>
      <c r="AF571" s="1395"/>
      <c r="AG571" s="1395"/>
      <c r="AH571" s="1395"/>
      <c r="AI571" s="1395"/>
      <c r="AJ571" s="1395"/>
      <c r="AK571" s="1395"/>
      <c r="BB571" s="3"/>
      <c r="BC571" s="3"/>
      <c r="BD571" s="3"/>
      <c r="BE571" s="3"/>
      <c r="BF571" s="3"/>
      <c r="BG571" s="3"/>
      <c r="BH571" s="3"/>
      <c r="BI571" s="3"/>
    </row>
    <row r="572" spans="1:61" ht="12.95" customHeight="1">
      <c r="A572" s="22"/>
      <c r="B572" t="s">
        <v>315</v>
      </c>
      <c r="G572" s="1371">
        <v>9259472491</v>
      </c>
      <c r="H572" s="1371"/>
      <c r="I572" s="1371"/>
      <c r="J572" s="1371"/>
      <c r="K572" s="1371"/>
      <c r="L572" s="1371"/>
      <c r="O572" s="33" t="s">
        <v>205</v>
      </c>
      <c r="P572" s="1462"/>
      <c r="Q572" s="1462"/>
      <c r="R572" s="1462"/>
      <c r="S572" s="10"/>
      <c r="T572" s="22"/>
      <c r="U572" t="s">
        <v>315</v>
      </c>
      <c r="Z572" s="1371">
        <v>9259472491</v>
      </c>
      <c r="AA572" s="1371"/>
      <c r="AB572" s="1371"/>
      <c r="AC572" s="1371"/>
      <c r="AD572" s="1371"/>
      <c r="AE572" s="1371"/>
      <c r="AH572" s="33" t="s">
        <v>205</v>
      </c>
      <c r="AI572" s="1462"/>
      <c r="AJ572" s="1462"/>
      <c r="AK572" s="1462"/>
      <c r="BB572" s="3"/>
      <c r="BC572" s="3"/>
      <c r="BD572" s="3"/>
      <c r="BE572" s="3"/>
      <c r="BF572" s="3"/>
      <c r="BG572" s="3"/>
      <c r="BH572" s="3"/>
      <c r="BI572" s="3"/>
    </row>
    <row r="573" spans="1:61" ht="12.95" customHeight="1">
      <c r="A573" s="22"/>
      <c r="B573" t="s">
        <v>18</v>
      </c>
      <c r="H573" s="1372" t="s">
        <v>2694</v>
      </c>
      <c r="I573" s="1372"/>
      <c r="J573" s="1372"/>
      <c r="K573" s="1372"/>
      <c r="L573" s="1372"/>
      <c r="M573" s="1372"/>
      <c r="N573" s="1372"/>
      <c r="O573" s="1372"/>
      <c r="P573" s="1372"/>
      <c r="Q573" s="1372"/>
      <c r="R573" s="1372"/>
      <c r="S573" s="8"/>
      <c r="T573" s="22"/>
      <c r="U573" t="s">
        <v>18</v>
      </c>
      <c r="AA573" s="1372" t="s">
        <v>2694</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1" t="s">
        <v>2695</v>
      </c>
      <c r="N574" s="1691"/>
      <c r="O574" s="1691"/>
      <c r="P574" s="1691"/>
      <c r="Q574" s="1691"/>
      <c r="R574" s="1691"/>
      <c r="S574" s="8"/>
      <c r="T574" s="22"/>
      <c r="U574" s="320" t="s">
        <v>1185</v>
      </c>
      <c r="AA574" s="8"/>
      <c r="AB574" s="8"/>
      <c r="AC574" s="8"/>
      <c r="AD574" s="8"/>
      <c r="AE574" s="8"/>
      <c r="AF574" s="1691" t="s">
        <v>2695</v>
      </c>
      <c r="AG574" s="1691"/>
      <c r="AH574" s="1691"/>
      <c r="AI574" s="1691"/>
      <c r="AJ574" s="1691"/>
      <c r="AK574" s="1691"/>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57" t="str">
        <f>C556</f>
        <v>Deferred Costs</v>
      </c>
      <c r="H577" s="1457"/>
      <c r="I577" s="1457"/>
      <c r="J577" s="1457"/>
      <c r="K577" s="1457"/>
      <c r="L577" s="1457"/>
      <c r="M577" s="1457"/>
      <c r="N577" s="1457"/>
      <c r="O577" s="1457"/>
      <c r="P577" s="1457"/>
      <c r="Q577" s="1457"/>
      <c r="R577" s="1457"/>
      <c r="T577" s="55" t="s">
        <v>581</v>
      </c>
      <c r="U577" t="s">
        <v>463</v>
      </c>
      <c r="Z577" s="1457" t="str">
        <f>C557</f>
        <v>851 Weeks LLC Land Donation</v>
      </c>
      <c r="AA577" s="1457"/>
      <c r="AB577" s="1457"/>
      <c r="AC577" s="1457"/>
      <c r="AD577" s="1457"/>
      <c r="AE577" s="1457"/>
      <c r="AF577" s="1457"/>
      <c r="AG577" s="1457"/>
      <c r="AH577" s="1457"/>
      <c r="AI577" s="1457"/>
      <c r="AJ577" s="1457"/>
      <c r="AK577" s="1457"/>
      <c r="BB577" s="3"/>
      <c r="BC577" s="3"/>
    </row>
    <row r="578" spans="1:55" ht="12.95" customHeight="1">
      <c r="A578" s="22"/>
      <c r="B578" t="s">
        <v>85</v>
      </c>
      <c r="G578" s="1372"/>
      <c r="H578" s="1372"/>
      <c r="I578" s="1372"/>
      <c r="J578" s="1372"/>
      <c r="K578" s="1372"/>
      <c r="L578" s="1372"/>
      <c r="M578" s="1372"/>
      <c r="N578" s="1372"/>
      <c r="O578" s="1372"/>
      <c r="P578" s="1372"/>
      <c r="Q578" s="1372"/>
      <c r="R578" s="1372"/>
      <c r="T578" s="22"/>
      <c r="U578" t="s">
        <v>85</v>
      </c>
      <c r="Z578" s="1372" t="s">
        <v>2622</v>
      </c>
      <c r="AA578" s="1372"/>
      <c r="AB578" s="1372"/>
      <c r="AC578" s="1372"/>
      <c r="AD578" s="1372"/>
      <c r="AE578" s="1372"/>
      <c r="AF578" s="1372"/>
      <c r="AG578" s="1372"/>
      <c r="AH578" s="1372"/>
      <c r="AI578" s="1372"/>
      <c r="AJ578" s="1372"/>
      <c r="AK578" s="1372"/>
      <c r="BB578" s="3"/>
      <c r="BC578" s="3"/>
    </row>
    <row r="579" spans="1:55" ht="12.95" customHeight="1">
      <c r="A579" s="22"/>
      <c r="B579" t="s">
        <v>580</v>
      </c>
      <c r="G579" s="1395"/>
      <c r="H579" s="1395"/>
      <c r="I579" s="1395"/>
      <c r="J579" s="1395"/>
      <c r="K579" s="1395"/>
      <c r="L579" s="1395"/>
      <c r="M579" s="1395"/>
      <c r="N579" s="1395"/>
      <c r="O579" s="1395"/>
      <c r="P579" s="1395"/>
      <c r="Q579" s="1395"/>
      <c r="R579" s="1395"/>
      <c r="T579" s="22"/>
      <c r="U579" t="s">
        <v>580</v>
      </c>
      <c r="Z579" s="1395" t="s">
        <v>2623</v>
      </c>
      <c r="AA579" s="1395"/>
      <c r="AB579" s="1395"/>
      <c r="AC579" s="1395"/>
      <c r="AD579" s="1395"/>
      <c r="AE579" s="1395"/>
      <c r="AF579" s="1395"/>
      <c r="AG579" s="1395"/>
      <c r="AH579" s="1395"/>
      <c r="AI579" s="1395"/>
      <c r="AJ579" s="1395"/>
      <c r="AK579" s="1395"/>
      <c r="BB579" s="3"/>
      <c r="BC579" s="3"/>
    </row>
    <row r="580" spans="1:55" ht="12.95" customHeight="1">
      <c r="A580" s="22"/>
      <c r="B580" t="s">
        <v>17</v>
      </c>
      <c r="G580" s="1395"/>
      <c r="H580" s="1395"/>
      <c r="I580" s="1395"/>
      <c r="J580" s="1395"/>
      <c r="K580" s="1395"/>
      <c r="L580" s="1395"/>
      <c r="M580" s="1395"/>
      <c r="N580" s="1395"/>
      <c r="O580" s="1395"/>
      <c r="P580" s="1395"/>
      <c r="Q580" s="1395"/>
      <c r="R580" s="1395"/>
      <c r="T580" s="22"/>
      <c r="U580" t="s">
        <v>17</v>
      </c>
      <c r="Z580" s="1395" t="s">
        <v>2625</v>
      </c>
      <c r="AA580" s="1395"/>
      <c r="AB580" s="1395"/>
      <c r="AC580" s="1395"/>
      <c r="AD580" s="1395"/>
      <c r="AE580" s="1395"/>
      <c r="AF580" s="1395"/>
      <c r="AG580" s="1395"/>
      <c r="AH580" s="1395"/>
      <c r="AI580" s="1395"/>
      <c r="AJ580" s="1395"/>
      <c r="AK580" s="1395"/>
      <c r="BB580" s="3"/>
      <c r="BC580" s="3"/>
    </row>
    <row r="581" spans="1:55" ht="12.95" customHeight="1">
      <c r="A581" s="22"/>
      <c r="B581" t="s">
        <v>315</v>
      </c>
      <c r="G581" s="1371"/>
      <c r="H581" s="1371"/>
      <c r="I581" s="1371"/>
      <c r="J581" s="1371"/>
      <c r="K581" s="1371"/>
      <c r="L581" s="1371"/>
      <c r="O581" s="33" t="s">
        <v>205</v>
      </c>
      <c r="P581" s="1462"/>
      <c r="Q581" s="1462"/>
      <c r="R581" s="1462"/>
      <c r="T581" s="22"/>
      <c r="U581" t="s">
        <v>315</v>
      </c>
      <c r="Z581" s="1371" t="s">
        <v>2641</v>
      </c>
      <c r="AA581" s="1371"/>
      <c r="AB581" s="1371"/>
      <c r="AC581" s="1371"/>
      <c r="AD581" s="1371"/>
      <c r="AE581" s="1371"/>
      <c r="AH581" s="33" t="s">
        <v>205</v>
      </c>
      <c r="AI581" s="1462"/>
      <c r="AJ581" s="1462"/>
      <c r="AK581" s="1462"/>
      <c r="BB581" s="3"/>
      <c r="BC581" s="3"/>
    </row>
    <row r="582" spans="1:55" ht="12.95" customHeight="1">
      <c r="A582" s="22"/>
      <c r="B582" t="s">
        <v>18</v>
      </c>
      <c r="H582" s="1372" t="s">
        <v>2688</v>
      </c>
      <c r="I582" s="1372"/>
      <c r="J582" s="1372"/>
      <c r="K582" s="1372"/>
      <c r="L582" s="1372"/>
      <c r="M582" s="1372"/>
      <c r="N582" s="1372"/>
      <c r="O582" s="1372"/>
      <c r="P582" s="1372"/>
      <c r="Q582" s="1372"/>
      <c r="R582" s="1372"/>
      <c r="T582" s="22"/>
      <c r="U582" t="s">
        <v>18</v>
      </c>
      <c r="AA582" s="1372" t="s">
        <v>2696</v>
      </c>
      <c r="AB582" s="1372"/>
      <c r="AC582" s="1372"/>
      <c r="AD582" s="1372"/>
      <c r="AE582" s="1372"/>
      <c r="AF582" s="1372"/>
      <c r="AG582" s="1372"/>
      <c r="AH582" s="1372"/>
      <c r="AI582" s="1372"/>
      <c r="AJ582" s="1372"/>
      <c r="AK582" s="1372"/>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457" t="str">
        <f>C558</f>
        <v>Woodland Park Property Owner, LLC</v>
      </c>
      <c r="H585" s="1457"/>
      <c r="I585" s="1457"/>
      <c r="J585" s="1457"/>
      <c r="K585" s="1457"/>
      <c r="L585" s="1457"/>
      <c r="M585" s="1457"/>
      <c r="N585" s="1457"/>
      <c r="O585" s="1457"/>
      <c r="P585" s="1457"/>
      <c r="Q585" s="1457"/>
      <c r="R585" s="1457"/>
      <c r="T585" s="55" t="s">
        <v>584</v>
      </c>
      <c r="U585" t="s">
        <v>463</v>
      </c>
      <c r="Z585" s="1457" t="str">
        <f>C559</f>
        <v>LP Equity</v>
      </c>
      <c r="AA585" s="1457"/>
      <c r="AB585" s="1457"/>
      <c r="AC585" s="1457"/>
      <c r="AD585" s="1457"/>
      <c r="AE585" s="1457"/>
      <c r="AF585" s="1457"/>
      <c r="AG585" s="1457"/>
      <c r="AH585" s="1457"/>
      <c r="AI585" s="1457"/>
      <c r="AJ585" s="1457"/>
      <c r="AK585" s="1457"/>
      <c r="BB585" s="3"/>
      <c r="BC585" s="3"/>
    </row>
    <row r="586" spans="1:55" ht="12.95" customHeight="1">
      <c r="A586" s="22"/>
      <c r="B586" t="s">
        <v>85</v>
      </c>
      <c r="G586" s="1372" t="s">
        <v>2622</v>
      </c>
      <c r="H586" s="1372"/>
      <c r="I586" s="1372"/>
      <c r="J586" s="1372"/>
      <c r="K586" s="1372"/>
      <c r="L586" s="1372"/>
      <c r="M586" s="1372"/>
      <c r="N586" s="1372"/>
      <c r="O586" s="1372"/>
      <c r="P586" s="1372"/>
      <c r="Q586" s="1372"/>
      <c r="R586" s="1372"/>
      <c r="T586" s="22"/>
      <c r="U586" t="s">
        <v>85</v>
      </c>
      <c r="Z586" s="1372" t="s">
        <v>2697</v>
      </c>
      <c r="AA586" s="1372"/>
      <c r="AB586" s="1372"/>
      <c r="AC586" s="1372"/>
      <c r="AD586" s="1372"/>
      <c r="AE586" s="1372"/>
      <c r="AF586" s="1372"/>
      <c r="AG586" s="1372"/>
      <c r="AH586" s="1372"/>
      <c r="AI586" s="1372"/>
      <c r="AJ586" s="1372"/>
      <c r="AK586" s="1372"/>
      <c r="BB586" s="3"/>
      <c r="BC586" s="3"/>
    </row>
    <row r="587" spans="1:55" ht="12.95" customHeight="1">
      <c r="A587" s="22"/>
      <c r="B587" t="s">
        <v>580</v>
      </c>
      <c r="G587" s="1372" t="s">
        <v>2623</v>
      </c>
      <c r="H587" s="1372"/>
      <c r="I587" s="1372"/>
      <c r="J587" s="1372"/>
      <c r="K587" s="1372"/>
      <c r="L587" s="1372"/>
      <c r="M587" s="1372"/>
      <c r="N587" s="1372"/>
      <c r="O587" s="1372"/>
      <c r="P587" s="1372"/>
      <c r="Q587" s="1372"/>
      <c r="R587" s="1372"/>
      <c r="T587" s="22"/>
      <c r="U587" t="s">
        <v>580</v>
      </c>
      <c r="Z587" s="1395" t="s">
        <v>2698</v>
      </c>
      <c r="AA587" s="1395"/>
      <c r="AB587" s="1395"/>
      <c r="AC587" s="1395"/>
      <c r="AD587" s="1395"/>
      <c r="AE587" s="1395"/>
      <c r="AF587" s="1395"/>
      <c r="AG587" s="1395"/>
      <c r="AH587" s="1395"/>
      <c r="AI587" s="1395"/>
      <c r="AJ587" s="1395"/>
      <c r="AK587" s="1395"/>
      <c r="BB587" s="3"/>
      <c r="BC587" s="3"/>
    </row>
    <row r="588" spans="1:55" ht="12.95" customHeight="1">
      <c r="A588" s="22"/>
      <c r="B588" t="s">
        <v>17</v>
      </c>
      <c r="G588" s="1372" t="s">
        <v>2625</v>
      </c>
      <c r="H588" s="1372"/>
      <c r="I588" s="1372"/>
      <c r="J588" s="1372"/>
      <c r="K588" s="1372"/>
      <c r="L588" s="1372"/>
      <c r="M588" s="1372"/>
      <c r="N588" s="1372"/>
      <c r="O588" s="1372"/>
      <c r="P588" s="1372"/>
      <c r="Q588" s="1372"/>
      <c r="R588" s="1372"/>
      <c r="T588" s="22"/>
      <c r="U588" t="s">
        <v>17</v>
      </c>
      <c r="Z588" s="1395" t="s">
        <v>2699</v>
      </c>
      <c r="AA588" s="1395"/>
      <c r="AB588" s="1395"/>
      <c r="AC588" s="1395"/>
      <c r="AD588" s="1395"/>
      <c r="AE588" s="1395"/>
      <c r="AF588" s="1395"/>
      <c r="AG588" s="1395"/>
      <c r="AH588" s="1395"/>
      <c r="AI588" s="1395"/>
      <c r="AJ588" s="1395"/>
      <c r="AK588" s="1395"/>
    </row>
    <row r="589" spans="1:55" ht="12.95" customHeight="1">
      <c r="A589" s="22"/>
      <c r="B589" t="s">
        <v>315</v>
      </c>
      <c r="G589" s="1371" t="s">
        <v>2641</v>
      </c>
      <c r="H589" s="1371"/>
      <c r="I589" s="1371"/>
      <c r="J589" s="1371"/>
      <c r="K589" s="1371"/>
      <c r="L589" s="1371"/>
      <c r="O589" s="33" t="s">
        <v>205</v>
      </c>
      <c r="P589" s="1462"/>
      <c r="Q589" s="1462"/>
      <c r="R589" s="1462"/>
      <c r="T589" s="22"/>
      <c r="U589" t="s">
        <v>315</v>
      </c>
      <c r="Z589" s="1371" t="s">
        <v>2700</v>
      </c>
      <c r="AA589" s="1371"/>
      <c r="AB589" s="1371"/>
      <c r="AC589" s="1371"/>
      <c r="AD589" s="1371"/>
      <c r="AE589" s="1371"/>
      <c r="AH589" s="33" t="s">
        <v>205</v>
      </c>
      <c r="AI589" s="1462"/>
      <c r="AJ589" s="1462"/>
      <c r="AK589" s="1462"/>
      <c r="AZ589" s="3"/>
      <c r="BA589" s="3"/>
      <c r="BB589" s="3"/>
      <c r="BC589" s="3"/>
    </row>
    <row r="590" spans="1:55" ht="12.95" customHeight="1">
      <c r="A590" s="22"/>
      <c r="B590" t="s">
        <v>18</v>
      </c>
      <c r="H590" s="1372" t="s">
        <v>2696</v>
      </c>
      <c r="I590" s="1372"/>
      <c r="J590" s="1372"/>
      <c r="K590" s="1372"/>
      <c r="L590" s="1372"/>
      <c r="M590" s="1372"/>
      <c r="N590" s="1372"/>
      <c r="O590" s="1372"/>
      <c r="P590" s="1372"/>
      <c r="Q590" s="1372"/>
      <c r="R590" s="1372"/>
      <c r="T590" s="22"/>
      <c r="U590" t="s">
        <v>18</v>
      </c>
      <c r="AA590" s="1372" t="s">
        <v>2701</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457" t="str">
        <f>C560</f>
        <v>GP Equity</v>
      </c>
      <c r="H593" s="1457"/>
      <c r="I593" s="1457"/>
      <c r="J593" s="1457"/>
      <c r="K593" s="1457"/>
      <c r="L593" s="1457"/>
      <c r="M593" s="1457"/>
      <c r="N593" s="1457"/>
      <c r="O593" s="1457"/>
      <c r="P593" s="1457"/>
      <c r="Q593" s="1457"/>
      <c r="R593" s="1457"/>
      <c r="T593" s="55" t="s">
        <v>456</v>
      </c>
      <c r="U593" t="s">
        <v>463</v>
      </c>
      <c r="Z593" s="1457" t="str">
        <f>C561</f>
        <v>Soft Loan Accrued Deferred Interest</v>
      </c>
      <c r="AA593" s="1457"/>
      <c r="AB593" s="1457"/>
      <c r="AC593" s="1457"/>
      <c r="AD593" s="1457"/>
      <c r="AE593" s="1457"/>
      <c r="AF593" s="1457"/>
      <c r="AG593" s="1457"/>
      <c r="AH593" s="1457"/>
      <c r="AI593" s="1457"/>
      <c r="AJ593" s="1457"/>
      <c r="AK593" s="1457"/>
      <c r="AZ593" s="3"/>
      <c r="BA593" s="3"/>
      <c r="BB593" s="3"/>
      <c r="BC593" s="3"/>
    </row>
    <row r="594" spans="1:55" s="4" customFormat="1" ht="12.9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c r="H595" s="1372"/>
      <c r="I595" s="1372"/>
      <c r="J595" s="1372"/>
      <c r="K595" s="1372"/>
      <c r="L595" s="1372"/>
      <c r="M595" s="1372"/>
      <c r="N595" s="1372"/>
      <c r="O595" s="1372"/>
      <c r="P595" s="1372"/>
      <c r="Q595" s="1372"/>
      <c r="R595" s="1372"/>
      <c r="S595"/>
      <c r="T595" s="22"/>
      <c r="U595" t="s">
        <v>580</v>
      </c>
      <c r="V595"/>
      <c r="W595"/>
      <c r="X595"/>
      <c r="Y595"/>
      <c r="Z595" s="1395"/>
      <c r="AA595" s="1395"/>
      <c r="AB595" s="1395"/>
      <c r="AC595" s="1395"/>
      <c r="AD595" s="1395"/>
      <c r="AE595" s="1395"/>
      <c r="AF595" s="1395"/>
      <c r="AG595" s="1395"/>
      <c r="AH595" s="1395"/>
      <c r="AI595" s="1395"/>
      <c r="AJ595" s="1395"/>
      <c r="AK595" s="1395"/>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95"/>
      <c r="AA596" s="1395"/>
      <c r="AB596" s="1395"/>
      <c r="AC596" s="1395"/>
      <c r="AD596" s="1395"/>
      <c r="AE596" s="1395"/>
      <c r="AF596" s="1395"/>
      <c r="AG596" s="1395"/>
      <c r="AH596" s="1395"/>
      <c r="AI596" s="1395"/>
      <c r="AJ596" s="1395"/>
      <c r="AK596" s="1395"/>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71"/>
      <c r="H597" s="1371"/>
      <c r="I597" s="1371"/>
      <c r="J597" s="1371"/>
      <c r="K597" s="1371"/>
      <c r="L597" s="1371"/>
      <c r="M597"/>
      <c r="N597"/>
      <c r="O597" s="33" t="s">
        <v>205</v>
      </c>
      <c r="P597" s="1462"/>
      <c r="Q597" s="1462"/>
      <c r="R597" s="1462"/>
      <c r="S597"/>
      <c r="T597" s="22"/>
      <c r="U597" t="s">
        <v>315</v>
      </c>
      <c r="V597"/>
      <c r="W597"/>
      <c r="X597"/>
      <c r="Y597"/>
      <c r="Z597" s="1371"/>
      <c r="AA597" s="1371"/>
      <c r="AB597" s="1371"/>
      <c r="AC597" s="1371"/>
      <c r="AD597" s="1371"/>
      <c r="AE597" s="1371"/>
      <c r="AF597"/>
      <c r="AG597"/>
      <c r="AH597" s="33" t="s">
        <v>205</v>
      </c>
      <c r="AI597" s="1462"/>
      <c r="AJ597" s="1462"/>
      <c r="AK597" s="146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545</v>
      </c>
      <c r="AH599" s="1332"/>
      <c r="BB599" s="3"/>
      <c r="BC599" s="3"/>
    </row>
    <row r="600" spans="1:55" ht="12.95" customHeight="1">
      <c r="A600" s="22"/>
      <c r="T600" s="22"/>
      <c r="BB600" s="3"/>
      <c r="BC600" s="3"/>
    </row>
    <row r="601" spans="1:55" ht="12.95" customHeight="1">
      <c r="A601" s="55" t="s">
        <v>461</v>
      </c>
      <c r="B601" t="s">
        <v>463</v>
      </c>
      <c r="G601" s="1457">
        <f>C562</f>
        <v>0</v>
      </c>
      <c r="H601" s="1457"/>
      <c r="I601" s="1457"/>
      <c r="J601" s="1457"/>
      <c r="K601" s="1457"/>
      <c r="L601" s="1457"/>
      <c r="M601" s="1457"/>
      <c r="N601" s="1457"/>
      <c r="O601" s="1457"/>
      <c r="P601" s="1457"/>
      <c r="Q601" s="1457"/>
      <c r="R601" s="1457"/>
      <c r="T601" s="55" t="s">
        <v>646</v>
      </c>
      <c r="U601" t="s">
        <v>463</v>
      </c>
      <c r="Z601" s="1457">
        <f>C563</f>
        <v>0</v>
      </c>
      <c r="AA601" s="1457"/>
      <c r="AB601" s="1457"/>
      <c r="AC601" s="1457"/>
      <c r="AD601" s="1457"/>
      <c r="AE601" s="1457"/>
      <c r="AF601" s="1457"/>
      <c r="AG601" s="1457"/>
      <c r="AH601" s="1457"/>
      <c r="AI601" s="1457"/>
      <c r="AJ601" s="1457"/>
      <c r="AK601" s="1457"/>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c r="H603" s="1372"/>
      <c r="I603" s="1372"/>
      <c r="J603" s="1372"/>
      <c r="K603" s="1372"/>
      <c r="L603" s="1372"/>
      <c r="M603" s="1372"/>
      <c r="N603" s="1372"/>
      <c r="O603" s="1372"/>
      <c r="P603" s="1372"/>
      <c r="Q603" s="1372"/>
      <c r="R603" s="1372"/>
      <c r="T603" s="22"/>
      <c r="U603" t="s">
        <v>580</v>
      </c>
      <c r="Z603" s="1395"/>
      <c r="AA603" s="1395"/>
      <c r="AB603" s="1395"/>
      <c r="AC603" s="1395"/>
      <c r="AD603" s="1395"/>
      <c r="AE603" s="1395"/>
      <c r="AF603" s="1395"/>
      <c r="AG603" s="1395"/>
      <c r="AH603" s="1395"/>
      <c r="AI603" s="1395"/>
      <c r="AJ603" s="1395"/>
      <c r="AK603" s="1395"/>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95"/>
      <c r="AA604" s="1395"/>
      <c r="AB604" s="1395"/>
      <c r="AC604" s="1395"/>
      <c r="AD604" s="1395"/>
      <c r="AE604" s="1395"/>
      <c r="AF604" s="1395"/>
      <c r="AG604" s="1395"/>
      <c r="AH604" s="1395"/>
      <c r="AI604" s="1395"/>
      <c r="AJ604" s="1395"/>
      <c r="AK604" s="1395"/>
      <c r="AZ604" s="3"/>
      <c r="BA604" s="3"/>
      <c r="BB604" s="3"/>
      <c r="BC604" s="3"/>
    </row>
    <row r="605" spans="1:55" s="4" customFormat="1" ht="12.95" customHeight="1">
      <c r="A605" s="22"/>
      <c r="B605" t="s">
        <v>315</v>
      </c>
      <c r="C605"/>
      <c r="D605"/>
      <c r="E605"/>
      <c r="F605"/>
      <c r="G605" s="1371"/>
      <c r="H605" s="1371"/>
      <c r="I605" s="1371"/>
      <c r="J605" s="1371"/>
      <c r="K605" s="1371"/>
      <c r="L605" s="1371"/>
      <c r="M605"/>
      <c r="N605"/>
      <c r="O605" s="33" t="s">
        <v>205</v>
      </c>
      <c r="P605" s="1462"/>
      <c r="Q605" s="1462"/>
      <c r="R605" s="1462"/>
      <c r="S605"/>
      <c r="T605" s="22"/>
      <c r="U605" t="s">
        <v>315</v>
      </c>
      <c r="V605"/>
      <c r="W605"/>
      <c r="X605"/>
      <c r="Y605"/>
      <c r="Z605" s="1371"/>
      <c r="AA605" s="1371"/>
      <c r="AB605" s="1371"/>
      <c r="AC605" s="1371"/>
      <c r="AD605" s="1371"/>
      <c r="AE605" s="1371"/>
      <c r="AF605"/>
      <c r="AG605"/>
      <c r="AH605" s="33" t="s">
        <v>205</v>
      </c>
      <c r="AI605" s="1462"/>
      <c r="AJ605" s="1462"/>
      <c r="AK605" s="146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57">
        <f>C564</f>
        <v>0</v>
      </c>
      <c r="H609" s="1457"/>
      <c r="I609" s="1457"/>
      <c r="J609" s="1457"/>
      <c r="K609" s="1457"/>
      <c r="L609" s="1457"/>
      <c r="M609" s="1457"/>
      <c r="N609" s="1457"/>
      <c r="O609" s="1457"/>
      <c r="P609" s="1457"/>
      <c r="Q609" s="1457"/>
      <c r="R609" s="1457"/>
      <c r="T609" s="55" t="s">
        <v>362</v>
      </c>
      <c r="U609" t="s">
        <v>463</v>
      </c>
      <c r="Z609" s="1457">
        <f>C565</f>
        <v>0</v>
      </c>
      <c r="AA609" s="1457"/>
      <c r="AB609" s="1457"/>
      <c r="AC609" s="1457"/>
      <c r="AD609" s="1457"/>
      <c r="AE609" s="1457"/>
      <c r="AF609" s="1457"/>
      <c r="AG609" s="1457"/>
      <c r="AH609" s="1457"/>
      <c r="AI609" s="1457"/>
      <c r="AJ609" s="1457"/>
      <c r="AK609" s="1457"/>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95"/>
      <c r="AA611" s="1395"/>
      <c r="AB611" s="1395"/>
      <c r="AC611" s="1395"/>
      <c r="AD611" s="1395"/>
      <c r="AE611" s="1395"/>
      <c r="AF611" s="1395"/>
      <c r="AG611" s="1395"/>
      <c r="AH611" s="1395"/>
      <c r="AI611" s="1395"/>
      <c r="AJ611" s="1395"/>
      <c r="AK611" s="1395"/>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95"/>
      <c r="AA612" s="1395"/>
      <c r="AB612" s="1395"/>
      <c r="AC612" s="1395"/>
      <c r="AD612" s="1395"/>
      <c r="AE612" s="1395"/>
      <c r="AF612" s="1395"/>
      <c r="AG612" s="1395"/>
      <c r="AH612" s="1395"/>
      <c r="AI612" s="1395"/>
      <c r="AJ612" s="1395"/>
      <c r="AK612" s="1395"/>
      <c r="AZ612" s="3"/>
      <c r="BA612" s="3"/>
      <c r="BB612" s="3"/>
      <c r="BC612" s="3"/>
    </row>
    <row r="613" spans="1:55" ht="12.95" customHeight="1">
      <c r="B613" t="s">
        <v>315</v>
      </c>
      <c r="G613" s="1371"/>
      <c r="H613" s="1371"/>
      <c r="I613" s="1371"/>
      <c r="J613" s="1371"/>
      <c r="K613" s="1371"/>
      <c r="L613" s="1371"/>
      <c r="O613" s="33" t="s">
        <v>205</v>
      </c>
      <c r="P613" s="1462"/>
      <c r="Q613" s="1462"/>
      <c r="R613" s="1462"/>
      <c r="U613" t="s">
        <v>315</v>
      </c>
      <c r="Z613" s="1371"/>
      <c r="AA613" s="1371"/>
      <c r="AB613" s="1371"/>
      <c r="AC613" s="1371"/>
      <c r="AD613" s="1371"/>
      <c r="AE613" s="1371"/>
      <c r="AH613" s="33" t="s">
        <v>205</v>
      </c>
      <c r="AI613" s="1462"/>
      <c r="AJ613" s="1462"/>
      <c r="AK613" s="1462"/>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87" t="s">
        <v>2102</v>
      </c>
      <c r="C624" s="1687"/>
      <c r="D624" s="1687"/>
      <c r="E624" s="1687"/>
      <c r="F624" s="1687"/>
      <c r="G624" s="1687"/>
      <c r="H624" s="1687"/>
      <c r="I624" s="1687"/>
      <c r="J624" s="1687"/>
      <c r="K624" s="1687"/>
      <c r="L624" s="1687"/>
      <c r="M624" s="1467" t="s">
        <v>2103</v>
      </c>
      <c r="N624" s="1467"/>
      <c r="O624" s="1467"/>
      <c r="P624" s="1467"/>
      <c r="Q624" s="1467" t="s">
        <v>1852</v>
      </c>
      <c r="R624" s="1467"/>
      <c r="S624" s="1467"/>
      <c r="T624" s="1467" t="s">
        <v>1850</v>
      </c>
      <c r="U624" s="1467"/>
      <c r="V624" s="1467"/>
      <c r="W624" s="1692" t="s">
        <v>453</v>
      </c>
      <c r="X624" s="1692"/>
      <c r="Y624" s="1692"/>
      <c r="Z624" s="1398" t="s">
        <v>2132</v>
      </c>
      <c r="AA624" s="1398"/>
      <c r="AB624" s="1399"/>
      <c r="AC624" s="1678" t="s">
        <v>1676</v>
      </c>
      <c r="AD624" s="1679"/>
      <c r="AE624" s="1680"/>
      <c r="AF624" s="1397" t="s">
        <v>1930</v>
      </c>
      <c r="AG624" s="1398"/>
      <c r="AH624" s="1398"/>
      <c r="AI624" s="1398"/>
      <c r="AJ624" s="1399"/>
      <c r="AK624" s="1693" t="s">
        <v>1931</v>
      </c>
      <c r="AL624" s="1694"/>
      <c r="AM624" s="1694"/>
      <c r="AN624" s="1695"/>
      <c r="AO624" s="1467" t="s">
        <v>454</v>
      </c>
      <c r="AP624" s="1467"/>
      <c r="AQ624" s="1467"/>
      <c r="AR624" s="1467"/>
      <c r="AS624" s="1467"/>
      <c r="AU624" s="3"/>
      <c r="AZ624" s="3"/>
      <c r="BA624" s="3"/>
      <c r="BB624" s="3"/>
      <c r="BC624" s="3"/>
    </row>
    <row r="625" spans="2:157" ht="12.95" customHeight="1">
      <c r="B625" s="1687"/>
      <c r="C625" s="1687"/>
      <c r="D625" s="1687"/>
      <c r="E625" s="1687"/>
      <c r="F625" s="1687"/>
      <c r="G625" s="1687"/>
      <c r="H625" s="1687"/>
      <c r="I625" s="1687"/>
      <c r="J625" s="1687"/>
      <c r="K625" s="1687"/>
      <c r="L625" s="1687"/>
      <c r="M625" s="1467"/>
      <c r="N625" s="1467"/>
      <c r="O625" s="1467"/>
      <c r="P625" s="1467"/>
      <c r="Q625" s="1467"/>
      <c r="R625" s="1467"/>
      <c r="S625" s="1467"/>
      <c r="T625" s="1467"/>
      <c r="U625" s="1467"/>
      <c r="V625" s="1467"/>
      <c r="W625" s="1692"/>
      <c r="X625" s="1692"/>
      <c r="Y625" s="1692"/>
      <c r="Z625" s="1401"/>
      <c r="AA625" s="1401"/>
      <c r="AB625" s="1402"/>
      <c r="AC625" s="1681"/>
      <c r="AD625" s="1682"/>
      <c r="AE625" s="1683"/>
      <c r="AF625" s="1400"/>
      <c r="AG625" s="1401"/>
      <c r="AH625" s="1401"/>
      <c r="AI625" s="1401"/>
      <c r="AJ625" s="1402"/>
      <c r="AK625" s="1696"/>
      <c r="AL625" s="1697"/>
      <c r="AM625" s="1697"/>
      <c r="AN625" s="1698"/>
      <c r="AO625" s="1467"/>
      <c r="AP625" s="1467"/>
      <c r="AQ625" s="1467"/>
      <c r="AR625" s="1467"/>
      <c r="AS625" s="1467"/>
      <c r="AU625" s="3"/>
      <c r="AZ625" s="3"/>
      <c r="BA625" s="3"/>
      <c r="BB625" s="3"/>
      <c r="BC625" s="3"/>
      <c r="BD625" s="3"/>
    </row>
    <row r="626" spans="2:157" ht="12.95" customHeight="1">
      <c r="B626" s="1687"/>
      <c r="C626" s="1687"/>
      <c r="D626" s="1687"/>
      <c r="E626" s="1687"/>
      <c r="F626" s="1687"/>
      <c r="G626" s="1687"/>
      <c r="H626" s="1687"/>
      <c r="I626" s="1687"/>
      <c r="J626" s="1687"/>
      <c r="K626" s="1687"/>
      <c r="L626" s="1687"/>
      <c r="M626" s="1467"/>
      <c r="N626" s="1467"/>
      <c r="O626" s="1467"/>
      <c r="P626" s="1467"/>
      <c r="Q626" s="1467"/>
      <c r="R626" s="1467"/>
      <c r="S626" s="1467"/>
      <c r="T626" s="1467"/>
      <c r="U626" s="1467"/>
      <c r="V626" s="1467"/>
      <c r="W626" s="1692"/>
      <c r="X626" s="1692"/>
      <c r="Y626" s="1692"/>
      <c r="Z626" s="1404"/>
      <c r="AA626" s="1404"/>
      <c r="AB626" s="1405"/>
      <c r="AC626" s="1684"/>
      <c r="AD626" s="1685"/>
      <c r="AE626" s="1686"/>
      <c r="AF626" s="1403"/>
      <c r="AG626" s="1404"/>
      <c r="AH626" s="1404"/>
      <c r="AI626" s="1404"/>
      <c r="AJ626" s="1405"/>
      <c r="AK626" s="1699"/>
      <c r="AL626" s="1700"/>
      <c r="AM626" s="1700"/>
      <c r="AN626" s="1701"/>
      <c r="AO626" s="1467"/>
      <c r="AP626" s="1467"/>
      <c r="AQ626" s="1467"/>
      <c r="AR626" s="1467"/>
      <c r="AS626" s="1467"/>
      <c r="AT626" s="3"/>
      <c r="AU626" s="3"/>
      <c r="AZ626" s="3"/>
      <c r="BA626" s="3"/>
      <c r="BB626" s="3"/>
      <c r="BC626" s="3"/>
      <c r="BD626" s="3"/>
    </row>
    <row r="627" spans="2:157" ht="12.95" customHeight="1">
      <c r="B627" s="51" t="s">
        <v>112</v>
      </c>
      <c r="C627" s="1667" t="s">
        <v>2702</v>
      </c>
      <c r="D627" s="1667"/>
      <c r="E627" s="1667"/>
      <c r="F627" s="1667"/>
      <c r="G627" s="1667"/>
      <c r="H627" s="1667"/>
      <c r="I627" s="1667"/>
      <c r="J627" s="1667"/>
      <c r="K627" s="1667"/>
      <c r="L627" s="1667"/>
      <c r="M627" s="1621" t="s">
        <v>2113</v>
      </c>
      <c r="N627" s="1621"/>
      <c r="O627" s="1621"/>
      <c r="P627" s="1621"/>
      <c r="Q627" s="1455">
        <f>15*12</f>
        <v>180</v>
      </c>
      <c r="R627" s="1455"/>
      <c r="S627" s="1456"/>
      <c r="T627" s="1454">
        <v>180</v>
      </c>
      <c r="U627" s="1455"/>
      <c r="V627" s="1456"/>
      <c r="W627" s="1463">
        <f>[1]EVERYTHING!$F$4</f>
        <v>6.2E-2</v>
      </c>
      <c r="X627" s="1464"/>
      <c r="Y627" s="1465"/>
      <c r="Z627" s="1507" t="s">
        <v>2131</v>
      </c>
      <c r="AA627" s="1508"/>
      <c r="AB627" s="1509"/>
      <c r="AC627" s="1622">
        <v>1</v>
      </c>
      <c r="AD627" s="1623"/>
      <c r="AE627" s="1624"/>
      <c r="AF627" s="1504">
        <f>[1]EVERYTHING!$U$55</f>
        <v>165640.89000591289</v>
      </c>
      <c r="AG627" s="1505"/>
      <c r="AH627" s="1505"/>
      <c r="AI627" s="1505"/>
      <c r="AJ627" s="1506"/>
      <c r="AK627" s="1458"/>
      <c r="AL627" s="1459"/>
      <c r="AM627" s="1459"/>
      <c r="AN627" s="1460"/>
      <c r="AO627" s="1510">
        <f>[1]EVERYTHING!$C$4</f>
        <v>1615000</v>
      </c>
      <c r="AP627" s="1510"/>
      <c r="AQ627" s="1510"/>
      <c r="AR627" s="1510"/>
      <c r="AS627" s="1510"/>
      <c r="AT627" s="3"/>
      <c r="AU627" s="3"/>
      <c r="AZ627" s="3"/>
      <c r="BA627" s="3"/>
      <c r="BB627" s="3"/>
      <c r="BC627" s="3"/>
      <c r="BD627" s="3"/>
    </row>
    <row r="628" spans="2:157" ht="12.95" customHeight="1">
      <c r="B628" s="52" t="s">
        <v>113</v>
      </c>
      <c r="C628" s="1667" t="s">
        <v>2703</v>
      </c>
      <c r="D628" s="1667"/>
      <c r="E628" s="1667"/>
      <c r="F628" s="1667"/>
      <c r="G628" s="1667"/>
      <c r="H628" s="1667"/>
      <c r="I628" s="1667"/>
      <c r="J628" s="1667"/>
      <c r="K628" s="1667"/>
      <c r="L628" s="1667"/>
      <c r="M628" s="1621" t="s">
        <v>2106</v>
      </c>
      <c r="N628" s="1621"/>
      <c r="O628" s="1621"/>
      <c r="P628" s="1621"/>
      <c r="Q628" s="1454"/>
      <c r="R628" s="1455"/>
      <c r="S628" s="1456"/>
      <c r="T628" s="1454"/>
      <c r="U628" s="1455"/>
      <c r="V628" s="1456"/>
      <c r="W628" s="1463"/>
      <c r="X628" s="1464"/>
      <c r="Y628" s="1465"/>
      <c r="Z628" s="1507" t="s">
        <v>299</v>
      </c>
      <c r="AA628" s="1508"/>
      <c r="AB628" s="1509"/>
      <c r="AC628" s="1622"/>
      <c r="AD628" s="1623"/>
      <c r="AE628" s="1624"/>
      <c r="AF628" s="1504"/>
      <c r="AG628" s="1505"/>
      <c r="AH628" s="1505"/>
      <c r="AI628" s="1505"/>
      <c r="AJ628" s="1506"/>
      <c r="AK628" s="1458"/>
      <c r="AL628" s="1459"/>
      <c r="AM628" s="1459"/>
      <c r="AN628" s="1460"/>
      <c r="AO628" s="1468">
        <f>[1]EVERYTHING!$C$15</f>
        <v>200000</v>
      </c>
      <c r="AP628" s="1469"/>
      <c r="AQ628" s="1469"/>
      <c r="AR628" s="1469"/>
      <c r="AS628" s="1470"/>
      <c r="AT628" s="1148" t="str">
        <f>IF(AND(NOT(C627=""),C628="",NOT(C629="")),"!","")</f>
        <v/>
      </c>
      <c r="AU628" s="3"/>
      <c r="AZ628" s="3"/>
      <c r="BA628" s="3"/>
      <c r="BB628" s="3"/>
      <c r="BC628" s="3"/>
      <c r="BD628" s="3"/>
    </row>
    <row r="629" spans="2:157" ht="12.95" customHeight="1">
      <c r="B629" s="52" t="s">
        <v>119</v>
      </c>
      <c r="C629" s="1667" t="s">
        <v>2737</v>
      </c>
      <c r="D629" s="1667"/>
      <c r="E629" s="1667"/>
      <c r="F629" s="1667"/>
      <c r="G629" s="1667"/>
      <c r="H629" s="1667"/>
      <c r="I629" s="1667"/>
      <c r="J629" s="1667"/>
      <c r="K629" s="1667"/>
      <c r="L629" s="1667"/>
      <c r="M629" s="1621" t="s">
        <v>2115</v>
      </c>
      <c r="N629" s="1621"/>
      <c r="O629" s="1621"/>
      <c r="P629" s="1621"/>
      <c r="Q629" s="1454">
        <v>660</v>
      </c>
      <c r="R629" s="1455"/>
      <c r="S629" s="1456"/>
      <c r="T629" s="1454">
        <v>660</v>
      </c>
      <c r="U629" s="1455"/>
      <c r="V629" s="1456"/>
      <c r="W629" s="1463">
        <v>0.03</v>
      </c>
      <c r="X629" s="1464"/>
      <c r="Y629" s="1465"/>
      <c r="Z629" s="1507" t="s">
        <v>457</v>
      </c>
      <c r="AA629" s="1508"/>
      <c r="AB629" s="1509"/>
      <c r="AC629" s="1622">
        <v>2</v>
      </c>
      <c r="AD629" s="1623"/>
      <c r="AE629" s="1624"/>
      <c r="AF629" s="1504"/>
      <c r="AG629" s="1505"/>
      <c r="AH629" s="1505"/>
      <c r="AI629" s="1505"/>
      <c r="AJ629" s="1506"/>
      <c r="AK629" s="1458"/>
      <c r="AL629" s="1459"/>
      <c r="AM629" s="1459"/>
      <c r="AN629" s="1460"/>
      <c r="AO629" s="1468">
        <f>[1]EVERYTHING!$C$10</f>
        <v>5732861</v>
      </c>
      <c r="AP629" s="1469"/>
      <c r="AQ629" s="1469"/>
      <c r="AR629" s="1469"/>
      <c r="AS629" s="1470"/>
      <c r="AT629" s="1148" t="str">
        <f t="shared" ref="AT629:AT638" si="2">IF(AND(NOT(C628=""),C629="",NOT(C630="")),"!","")</f>
        <v/>
      </c>
      <c r="AU629" s="3"/>
      <c r="AZ629" s="3"/>
      <c r="BA629" s="3"/>
      <c r="BB629" s="3"/>
      <c r="BC629" s="3"/>
      <c r="BD629" s="3"/>
    </row>
    <row r="630" spans="2:157" ht="12.95" customHeight="1">
      <c r="B630" s="52" t="s">
        <v>581</v>
      </c>
      <c r="C630" s="1406" t="s">
        <v>2679</v>
      </c>
      <c r="D630" s="1406"/>
      <c r="E630" s="1406"/>
      <c r="F630" s="1406"/>
      <c r="G630" s="1406"/>
      <c r="H630" s="1406"/>
      <c r="I630" s="1406"/>
      <c r="J630" s="1406"/>
      <c r="K630" s="1406"/>
      <c r="L630" s="1406"/>
      <c r="M630" s="1621" t="s">
        <v>2115</v>
      </c>
      <c r="N630" s="1621"/>
      <c r="O630" s="1621"/>
      <c r="P630" s="1621"/>
      <c r="Q630" s="1454">
        <v>660</v>
      </c>
      <c r="R630" s="1455"/>
      <c r="S630" s="1456"/>
      <c r="T630" s="1454">
        <v>660</v>
      </c>
      <c r="U630" s="1455"/>
      <c r="V630" s="1456"/>
      <c r="W630" s="1463">
        <v>0.03</v>
      </c>
      <c r="X630" s="1464"/>
      <c r="Y630" s="1465"/>
      <c r="Z630" s="1507" t="s">
        <v>457</v>
      </c>
      <c r="AA630" s="1508"/>
      <c r="AB630" s="1509"/>
      <c r="AC630" s="1622">
        <v>3</v>
      </c>
      <c r="AD630" s="1623"/>
      <c r="AE630" s="1624"/>
      <c r="AF630" s="1504"/>
      <c r="AG630" s="1505"/>
      <c r="AH630" s="1505"/>
      <c r="AI630" s="1505"/>
      <c r="AJ630" s="1506"/>
      <c r="AK630" s="1458"/>
      <c r="AL630" s="1459"/>
      <c r="AM630" s="1459"/>
      <c r="AN630" s="1460"/>
      <c r="AO630" s="1468">
        <f>[1]EVERYTHING!$C$8</f>
        <v>17000000</v>
      </c>
      <c r="AP630" s="1469"/>
      <c r="AQ630" s="1469"/>
      <c r="AR630" s="1469"/>
      <c r="AS630" s="1470"/>
      <c r="AT630" s="1148" t="str">
        <f t="shared" si="2"/>
        <v/>
      </c>
      <c r="AU630" s="3"/>
      <c r="AZ630" s="3"/>
      <c r="BA630" s="3"/>
      <c r="BB630" s="3"/>
      <c r="BC630" s="3"/>
      <c r="BD630" s="3"/>
    </row>
    <row r="631" spans="2:157" ht="12.95" customHeight="1">
      <c r="B631" s="52" t="s">
        <v>763</v>
      </c>
      <c r="C631" s="1406" t="s">
        <v>2731</v>
      </c>
      <c r="D631" s="1406"/>
      <c r="E631" s="1406"/>
      <c r="F631" s="1406"/>
      <c r="G631" s="1406"/>
      <c r="H631" s="1406"/>
      <c r="I631" s="1406"/>
      <c r="J631" s="1406"/>
      <c r="K631" s="1406"/>
      <c r="L631" s="1406"/>
      <c r="M631" s="1621" t="s">
        <v>2126</v>
      </c>
      <c r="N631" s="1621"/>
      <c r="O631" s="1621"/>
      <c r="P631" s="1621"/>
      <c r="Q631" s="1454">
        <v>660</v>
      </c>
      <c r="R631" s="1455"/>
      <c r="S631" s="1456"/>
      <c r="T631" s="1454">
        <v>660</v>
      </c>
      <c r="U631" s="1455"/>
      <c r="V631" s="1456"/>
      <c r="W631" s="1463">
        <v>0.03</v>
      </c>
      <c r="X631" s="1464"/>
      <c r="Y631" s="1465"/>
      <c r="Z631" s="1507" t="s">
        <v>457</v>
      </c>
      <c r="AA631" s="1508"/>
      <c r="AB631" s="1509"/>
      <c r="AC631" s="1622">
        <v>4</v>
      </c>
      <c r="AD631" s="1623"/>
      <c r="AE631" s="1624"/>
      <c r="AF631" s="1504"/>
      <c r="AG631" s="1505"/>
      <c r="AH631" s="1505"/>
      <c r="AI631" s="1505"/>
      <c r="AJ631" s="1506"/>
      <c r="AK631" s="1458"/>
      <c r="AL631" s="1459"/>
      <c r="AM631" s="1459"/>
      <c r="AN631" s="1460"/>
      <c r="AO631" s="1468">
        <f>[1]EVERYTHING!$C$6</f>
        <v>3550000</v>
      </c>
      <c r="AP631" s="1469"/>
      <c r="AQ631" s="1469"/>
      <c r="AR631" s="1469"/>
      <c r="AS631" s="1470"/>
      <c r="AT631" s="1148" t="str">
        <f t="shared" si="2"/>
        <v/>
      </c>
      <c r="AU631" s="3"/>
      <c r="AZ631" s="3"/>
      <c r="BA631" s="3"/>
      <c r="BB631" s="3"/>
      <c r="BC631" s="3"/>
      <c r="BD631" s="3"/>
    </row>
    <row r="632" spans="2:157" ht="12.95" customHeight="1">
      <c r="B632" s="52" t="s">
        <v>584</v>
      </c>
      <c r="C632" s="1406" t="s">
        <v>2729</v>
      </c>
      <c r="D632" s="1406"/>
      <c r="E632" s="1406"/>
      <c r="F632" s="1406"/>
      <c r="G632" s="1406"/>
      <c r="H632" s="1406"/>
      <c r="I632" s="1406"/>
      <c r="J632" s="1406"/>
      <c r="K632" s="1406"/>
      <c r="L632" s="1406"/>
      <c r="M632" s="1621" t="s">
        <v>2109</v>
      </c>
      <c r="N632" s="1621"/>
      <c r="O632" s="1621"/>
      <c r="P632" s="1621"/>
      <c r="Q632" s="1454"/>
      <c r="R632" s="1455"/>
      <c r="S632" s="1456"/>
      <c r="T632" s="1454"/>
      <c r="U632" s="1455"/>
      <c r="V632" s="1456"/>
      <c r="W632" s="1463"/>
      <c r="X632" s="1464"/>
      <c r="Y632" s="1465"/>
      <c r="Z632" s="1507" t="s">
        <v>299</v>
      </c>
      <c r="AA632" s="1508"/>
      <c r="AB632" s="1509"/>
      <c r="AC632" s="1622"/>
      <c r="AD632" s="1623"/>
      <c r="AE632" s="1624"/>
      <c r="AF632" s="1504"/>
      <c r="AG632" s="1505"/>
      <c r="AH632" s="1505"/>
      <c r="AI632" s="1505"/>
      <c r="AJ632" s="1506"/>
      <c r="AK632" s="1458"/>
      <c r="AL632" s="1459"/>
      <c r="AM632" s="1459"/>
      <c r="AN632" s="1460"/>
      <c r="AO632" s="1468">
        <f>[1]EVERYTHING!$C$16</f>
        <v>100</v>
      </c>
      <c r="AP632" s="1469"/>
      <c r="AQ632" s="1469"/>
      <c r="AR632" s="1469"/>
      <c r="AS632" s="1470"/>
      <c r="AT632" s="1148" t="str">
        <f t="shared" si="2"/>
        <v/>
      </c>
      <c r="AU632" s="3"/>
      <c r="AZ632" s="3"/>
      <c r="BA632" s="3"/>
      <c r="BB632" s="3"/>
      <c r="BC632" s="3"/>
      <c r="BD632" s="3"/>
    </row>
    <row r="633" spans="2:157" ht="12.95" customHeight="1">
      <c r="B633" s="52" t="s">
        <v>455</v>
      </c>
      <c r="C633" s="1406" t="str">
        <f>C561</f>
        <v>Soft Loan Accrued Deferred Interest</v>
      </c>
      <c r="D633" s="1406"/>
      <c r="E633" s="1406"/>
      <c r="F633" s="1406"/>
      <c r="G633" s="1406"/>
      <c r="H633" s="1406"/>
      <c r="I633" s="1406"/>
      <c r="J633" s="1406"/>
      <c r="K633" s="1406"/>
      <c r="L633" s="1406"/>
      <c r="M633" s="1621" t="s">
        <v>2104</v>
      </c>
      <c r="N633" s="1621"/>
      <c r="O633" s="1621"/>
      <c r="P633" s="1621"/>
      <c r="Q633" s="1454"/>
      <c r="R633" s="1455"/>
      <c r="S633" s="1456"/>
      <c r="T633" s="1454"/>
      <c r="U633" s="1455"/>
      <c r="V633" s="1456"/>
      <c r="W633" s="1463"/>
      <c r="X633" s="1464"/>
      <c r="Y633" s="1465"/>
      <c r="Z633" s="1507" t="s">
        <v>299</v>
      </c>
      <c r="AA633" s="1508"/>
      <c r="AB633" s="1509"/>
      <c r="AC633" s="1622"/>
      <c r="AD633" s="1623"/>
      <c r="AE633" s="1624"/>
      <c r="AF633" s="1504"/>
      <c r="AG633" s="1505"/>
      <c r="AH633" s="1505"/>
      <c r="AI633" s="1505"/>
      <c r="AJ633" s="1506"/>
      <c r="AK633" s="1458"/>
      <c r="AL633" s="1459"/>
      <c r="AM633" s="1459"/>
      <c r="AN633" s="1460"/>
      <c r="AO633" s="1468">
        <f>AM561</f>
        <v>0</v>
      </c>
      <c r="AP633" s="1469"/>
      <c r="AQ633" s="1469"/>
      <c r="AR633" s="1469"/>
      <c r="AS633" s="1470"/>
      <c r="AT633" s="1148" t="str">
        <f t="shared" si="2"/>
        <v/>
      </c>
      <c r="AU633" s="3"/>
      <c r="AV633" s="3"/>
      <c r="AW633" s="3"/>
      <c r="AX633" s="3"/>
      <c r="AY633" s="3"/>
      <c r="AZ633" s="3"/>
      <c r="BA633" s="3"/>
      <c r="BB633" s="3"/>
      <c r="BC633" s="3"/>
      <c r="BD633" s="3"/>
    </row>
    <row r="634" spans="2:157" ht="12.95" customHeight="1">
      <c r="B634" s="52" t="s">
        <v>456</v>
      </c>
      <c r="C634" s="1406"/>
      <c r="D634" s="1406"/>
      <c r="E634" s="1406"/>
      <c r="F634" s="1406"/>
      <c r="G634" s="1406"/>
      <c r="H634" s="1406"/>
      <c r="I634" s="1406"/>
      <c r="J634" s="1406"/>
      <c r="K634" s="1406"/>
      <c r="L634" s="1406"/>
      <c r="M634" s="1621" t="s">
        <v>1184</v>
      </c>
      <c r="N634" s="1621"/>
      <c r="O634" s="1621"/>
      <c r="P634" s="1621"/>
      <c r="Q634" s="1454"/>
      <c r="R634" s="1455"/>
      <c r="S634" s="1456"/>
      <c r="T634" s="1454"/>
      <c r="U634" s="1455"/>
      <c r="V634" s="1456"/>
      <c r="W634" s="1463"/>
      <c r="X634" s="1464"/>
      <c r="Y634" s="1465"/>
      <c r="Z634" s="1507" t="s">
        <v>1184</v>
      </c>
      <c r="AA634" s="1508"/>
      <c r="AB634" s="1509"/>
      <c r="AC634" s="1622"/>
      <c r="AD634" s="1623"/>
      <c r="AE634" s="1624"/>
      <c r="AF634" s="1504"/>
      <c r="AG634" s="1505"/>
      <c r="AH634" s="1505"/>
      <c r="AI634" s="1505"/>
      <c r="AJ634" s="1506"/>
      <c r="AK634" s="1458"/>
      <c r="AL634" s="1459"/>
      <c r="AM634" s="1459"/>
      <c r="AN634" s="1460"/>
      <c r="AO634" s="1468"/>
      <c r="AP634" s="1469"/>
      <c r="AQ634" s="1469"/>
      <c r="AR634" s="1469"/>
      <c r="AS634" s="1470"/>
      <c r="AT634" s="1148" t="str">
        <f t="shared" si="2"/>
        <v/>
      </c>
      <c r="AU634" s="3"/>
      <c r="AV634" s="3"/>
      <c r="AW634" s="3"/>
      <c r="AX634" s="3"/>
      <c r="AY634" s="3"/>
      <c r="AZ634" s="3"/>
      <c r="BA634" s="3" t="s">
        <v>1184</v>
      </c>
      <c r="BB634" s="3"/>
      <c r="BC634" s="3"/>
      <c r="BD634" s="3"/>
    </row>
    <row r="635" spans="2:157" ht="12.95" customHeight="1">
      <c r="B635" s="52" t="s">
        <v>461</v>
      </c>
      <c r="C635" s="1406"/>
      <c r="D635" s="1406"/>
      <c r="E635" s="1406"/>
      <c r="F635" s="1406"/>
      <c r="G635" s="1406"/>
      <c r="H635" s="1406"/>
      <c r="I635" s="1406"/>
      <c r="J635" s="1406"/>
      <c r="K635" s="1406"/>
      <c r="L635" s="1406"/>
      <c r="M635" s="1621" t="s">
        <v>1184</v>
      </c>
      <c r="N635" s="1621"/>
      <c r="O635" s="1621"/>
      <c r="P635" s="1621"/>
      <c r="Q635" s="1454"/>
      <c r="R635" s="1455"/>
      <c r="S635" s="1456"/>
      <c r="T635" s="1454"/>
      <c r="U635" s="1455"/>
      <c r="V635" s="1456"/>
      <c r="W635" s="1463"/>
      <c r="X635" s="1464"/>
      <c r="Y635" s="1465"/>
      <c r="Z635" s="1507" t="s">
        <v>1184</v>
      </c>
      <c r="AA635" s="1508"/>
      <c r="AB635" s="1509"/>
      <c r="AC635" s="1622"/>
      <c r="AD635" s="1623"/>
      <c r="AE635" s="1624"/>
      <c r="AF635" s="1504"/>
      <c r="AG635" s="1505"/>
      <c r="AH635" s="1505"/>
      <c r="AI635" s="1505"/>
      <c r="AJ635" s="1506"/>
      <c r="AK635" s="1458"/>
      <c r="AL635" s="1459"/>
      <c r="AM635" s="1459"/>
      <c r="AN635" s="1460"/>
      <c r="AO635" s="1468"/>
      <c r="AP635" s="1469"/>
      <c r="AQ635" s="1469"/>
      <c r="AR635" s="1469"/>
      <c r="AS635" s="1470"/>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8">
        <f t="shared" ref="DX635:DX669" si="3">EZ718*(CP718/$CP$753)</f>
        <v>108</v>
      </c>
      <c r="DY635" s="1488"/>
      <c r="DZ635" s="1488"/>
      <c r="EA635" s="1488"/>
      <c r="EB635" s="1488"/>
      <c r="EC635" s="1488" t="e">
        <f t="shared" ref="EC635:EC669" si="4">FE718*(CU718/$CU$753)</f>
        <v>#VALUE!</v>
      </c>
      <c r="ED635" s="1488"/>
      <c r="EE635" s="1488"/>
      <c r="EF635" s="1488"/>
      <c r="EG635" s="1488"/>
      <c r="EH635" s="1488" t="e">
        <f t="shared" ref="EH635:EH669" si="5">FJ718*(CZ718/$CZ$753)</f>
        <v>#VALUE!</v>
      </c>
      <c r="EI635" s="1488"/>
      <c r="EJ635" s="1488"/>
      <c r="EK635" s="1488"/>
      <c r="EL635" s="1488"/>
      <c r="EM635" s="1488" t="e">
        <f t="shared" ref="EM635:EM669" si="6">FO718*(DE718/$DE$753)</f>
        <v>#VALUE!</v>
      </c>
      <c r="EN635" s="1488"/>
      <c r="EO635" s="1488"/>
      <c r="EP635" s="1488"/>
      <c r="EQ635" s="1488"/>
      <c r="ER635" s="1488" t="e">
        <f t="shared" ref="ER635:ER669" si="7">FT718*(DJ718/$DJ$753)</f>
        <v>#VALUE!</v>
      </c>
      <c r="ES635" s="1488"/>
      <c r="ET635" s="1488"/>
      <c r="EU635" s="1488"/>
      <c r="EV635" s="1488"/>
      <c r="EW635" s="1488" t="e">
        <f t="shared" ref="EW635:EW669" si="8">FY718*(DO718/$DO$753)</f>
        <v>#VALUE!</v>
      </c>
      <c r="EX635" s="1488"/>
      <c r="EY635" s="1488"/>
      <c r="EZ635" s="1488"/>
      <c r="FA635" s="1488"/>
    </row>
    <row r="636" spans="2:157" ht="12.95" customHeight="1">
      <c r="B636" s="52" t="s">
        <v>646</v>
      </c>
      <c r="C636" s="1406"/>
      <c r="D636" s="1406"/>
      <c r="E636" s="1406"/>
      <c r="F636" s="1406"/>
      <c r="G636" s="1406"/>
      <c r="H636" s="1406"/>
      <c r="I636" s="1406"/>
      <c r="J636" s="1406"/>
      <c r="K636" s="1406"/>
      <c r="L636" s="1406"/>
      <c r="M636" s="1621" t="s">
        <v>1184</v>
      </c>
      <c r="N636" s="1621"/>
      <c r="O636" s="1621"/>
      <c r="P636" s="1621"/>
      <c r="Q636" s="1454"/>
      <c r="R636" s="1455"/>
      <c r="S636" s="1456"/>
      <c r="T636" s="1454"/>
      <c r="U636" s="1455"/>
      <c r="V636" s="1456"/>
      <c r="W636" s="1463"/>
      <c r="X636" s="1464"/>
      <c r="Y636" s="1465"/>
      <c r="Z636" s="1507" t="s">
        <v>1184</v>
      </c>
      <c r="AA636" s="1508"/>
      <c r="AB636" s="1509"/>
      <c r="AC636" s="1622"/>
      <c r="AD636" s="1623"/>
      <c r="AE636" s="1624"/>
      <c r="AF636" s="1504"/>
      <c r="AG636" s="1505"/>
      <c r="AH636" s="1505"/>
      <c r="AI636" s="1505"/>
      <c r="AJ636" s="1506"/>
      <c r="AK636" s="1458"/>
      <c r="AL636" s="1459"/>
      <c r="AM636" s="1459"/>
      <c r="AN636" s="1460"/>
      <c r="AO636" s="1468"/>
      <c r="AP636" s="1469"/>
      <c r="AQ636" s="1469"/>
      <c r="AR636" s="1469"/>
      <c r="AS636" s="1470"/>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88">
        <f t="shared" si="3"/>
        <v>417.80769230769232</v>
      </c>
      <c r="DY636" s="1488"/>
      <c r="DZ636" s="1488"/>
      <c r="EA636" s="1488"/>
      <c r="EB636" s="1488"/>
      <c r="EC636" s="1488" t="e">
        <f t="shared" si="4"/>
        <v>#VALUE!</v>
      </c>
      <c r="ED636" s="1488"/>
      <c r="EE636" s="1488"/>
      <c r="EF636" s="1488"/>
      <c r="EG636" s="1488"/>
      <c r="EH636" s="1488" t="e">
        <f t="shared" si="5"/>
        <v>#VALUE!</v>
      </c>
      <c r="EI636" s="1488"/>
      <c r="EJ636" s="1488"/>
      <c r="EK636" s="1488"/>
      <c r="EL636" s="1488"/>
      <c r="EM636" s="1488" t="e">
        <f t="shared" si="6"/>
        <v>#VALUE!</v>
      </c>
      <c r="EN636" s="1488"/>
      <c r="EO636" s="1488"/>
      <c r="EP636" s="1488"/>
      <c r="EQ636" s="1488"/>
      <c r="ER636" s="1488" t="e">
        <f t="shared" si="7"/>
        <v>#VALUE!</v>
      </c>
      <c r="ES636" s="1488"/>
      <c r="ET636" s="1488"/>
      <c r="EU636" s="1488"/>
      <c r="EV636" s="1488"/>
      <c r="EW636" s="1488" t="e">
        <f t="shared" si="8"/>
        <v>#VALUE!</v>
      </c>
      <c r="EX636" s="1488"/>
      <c r="EY636" s="1488"/>
      <c r="EZ636" s="1488"/>
      <c r="FA636" s="1488"/>
    </row>
    <row r="637" spans="2:157" ht="12.95" customHeight="1">
      <c r="B637" s="52" t="s">
        <v>361</v>
      </c>
      <c r="C637" s="1406"/>
      <c r="D637" s="1406"/>
      <c r="E637" s="1406"/>
      <c r="F637" s="1406"/>
      <c r="G637" s="1406"/>
      <c r="H637" s="1406"/>
      <c r="I637" s="1406"/>
      <c r="J637" s="1406"/>
      <c r="K637" s="1406"/>
      <c r="L637" s="1406"/>
      <c r="M637" s="1621" t="s">
        <v>1184</v>
      </c>
      <c r="N637" s="1621"/>
      <c r="O637" s="1621"/>
      <c r="P637" s="1621"/>
      <c r="Q637" s="1454"/>
      <c r="R637" s="1455"/>
      <c r="S637" s="1456"/>
      <c r="T637" s="1454"/>
      <c r="U637" s="1455"/>
      <c r="V637" s="1456"/>
      <c r="W637" s="1463"/>
      <c r="X637" s="1464"/>
      <c r="Y637" s="1465"/>
      <c r="Z637" s="1507" t="s">
        <v>1184</v>
      </c>
      <c r="AA637" s="1508"/>
      <c r="AB637" s="1509"/>
      <c r="AC637" s="1622"/>
      <c r="AD637" s="1623"/>
      <c r="AE637" s="1624"/>
      <c r="AF637" s="1504"/>
      <c r="AG637" s="1505"/>
      <c r="AH637" s="1505"/>
      <c r="AI637" s="1505"/>
      <c r="AJ637" s="1506"/>
      <c r="AK637" s="1458"/>
      <c r="AL637" s="1459"/>
      <c r="AM637" s="1459"/>
      <c r="AN637" s="1460"/>
      <c r="AO637" s="1468"/>
      <c r="AP637" s="1469"/>
      <c r="AQ637" s="1469"/>
      <c r="AR637" s="1469"/>
      <c r="AS637" s="1470"/>
      <c r="AT637" s="1148" t="str">
        <f t="shared" si="2"/>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88">
        <f t="shared" si="3"/>
        <v>683.69230769230774</v>
      </c>
      <c r="DY637" s="1488"/>
      <c r="DZ637" s="1488"/>
      <c r="EA637" s="1488"/>
      <c r="EB637" s="1488"/>
      <c r="EC637" s="1488" t="e">
        <f t="shared" si="4"/>
        <v>#VALUE!</v>
      </c>
      <c r="ED637" s="1488"/>
      <c r="EE637" s="1488"/>
      <c r="EF637" s="1488"/>
      <c r="EG637" s="1488"/>
      <c r="EH637" s="1488" t="e">
        <f t="shared" si="5"/>
        <v>#VALUE!</v>
      </c>
      <c r="EI637" s="1488"/>
      <c r="EJ637" s="1488"/>
      <c r="EK637" s="1488"/>
      <c r="EL637" s="1488"/>
      <c r="EM637" s="1488" t="e">
        <f t="shared" si="6"/>
        <v>#VALUE!</v>
      </c>
      <c r="EN637" s="1488"/>
      <c r="EO637" s="1488"/>
      <c r="EP637" s="1488"/>
      <c r="EQ637" s="1488"/>
      <c r="ER637" s="1488" t="e">
        <f t="shared" si="7"/>
        <v>#VALUE!</v>
      </c>
      <c r="ES637" s="1488"/>
      <c r="ET637" s="1488"/>
      <c r="EU637" s="1488"/>
      <c r="EV637" s="1488"/>
      <c r="EW637" s="1488" t="e">
        <f t="shared" si="8"/>
        <v>#VALUE!</v>
      </c>
      <c r="EX637" s="1488"/>
      <c r="EY637" s="1488"/>
      <c r="EZ637" s="1488"/>
      <c r="FA637" s="1488"/>
    </row>
    <row r="638" spans="2:157" ht="12.95" customHeight="1">
      <c r="B638" s="52" t="s">
        <v>362</v>
      </c>
      <c r="C638" s="1406"/>
      <c r="D638" s="1406"/>
      <c r="E638" s="1406"/>
      <c r="F638" s="1406"/>
      <c r="G638" s="1406"/>
      <c r="H638" s="1406"/>
      <c r="I638" s="1406"/>
      <c r="J638" s="1406"/>
      <c r="K638" s="1406"/>
      <c r="L638" s="1406"/>
      <c r="M638" s="1621" t="s">
        <v>1184</v>
      </c>
      <c r="N638" s="1621"/>
      <c r="O638" s="1621"/>
      <c r="P638" s="1621"/>
      <c r="Q638" s="1454"/>
      <c r="R638" s="1455"/>
      <c r="S638" s="1456"/>
      <c r="T638" s="1454"/>
      <c r="U638" s="1455"/>
      <c r="V638" s="1456"/>
      <c r="W638" s="1463"/>
      <c r="X638" s="1464"/>
      <c r="Y638" s="1465"/>
      <c r="Z638" s="1507" t="s">
        <v>1184</v>
      </c>
      <c r="AA638" s="1508"/>
      <c r="AB638" s="1509"/>
      <c r="AC638" s="1622"/>
      <c r="AD638" s="1623"/>
      <c r="AE638" s="1624"/>
      <c r="AF638" s="1504"/>
      <c r="AG638" s="1505"/>
      <c r="AH638" s="1505"/>
      <c r="AI638" s="1505"/>
      <c r="AJ638" s="1506"/>
      <c r="AK638" s="1458"/>
      <c r="AL638" s="1459"/>
      <c r="AM638" s="1459"/>
      <c r="AN638" s="1460"/>
      <c r="AO638" s="1468"/>
      <c r="AP638" s="1469"/>
      <c r="AQ638" s="1469"/>
      <c r="AR638" s="1469"/>
      <c r="AS638" s="1470"/>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88" t="e">
        <f t="shared" si="3"/>
        <v>#VALUE!</v>
      </c>
      <c r="DY638" s="1488"/>
      <c r="DZ638" s="1488"/>
      <c r="EA638" s="1488"/>
      <c r="EB638" s="1488"/>
      <c r="EC638" s="1488">
        <f t="shared" si="4"/>
        <v>121.69230769230769</v>
      </c>
      <c r="ED638" s="1488"/>
      <c r="EE638" s="1488"/>
      <c r="EF638" s="1488"/>
      <c r="EG638" s="1488"/>
      <c r="EH638" s="1488" t="e">
        <f t="shared" si="5"/>
        <v>#VALUE!</v>
      </c>
      <c r="EI638" s="1488"/>
      <c r="EJ638" s="1488"/>
      <c r="EK638" s="1488"/>
      <c r="EL638" s="1488"/>
      <c r="EM638" s="1488" t="e">
        <f t="shared" si="6"/>
        <v>#VALUE!</v>
      </c>
      <c r="EN638" s="1488"/>
      <c r="EO638" s="1488"/>
      <c r="EP638" s="1488"/>
      <c r="EQ638" s="1488"/>
      <c r="ER638" s="1488" t="e">
        <f t="shared" si="7"/>
        <v>#VALUE!</v>
      </c>
      <c r="ES638" s="1488"/>
      <c r="ET638" s="1488"/>
      <c r="EU638" s="1488"/>
      <c r="EV638" s="1488"/>
      <c r="EW638" s="1488" t="e">
        <f t="shared" si="8"/>
        <v>#VALUE!</v>
      </c>
      <c r="EX638" s="1488"/>
      <c r="EY638" s="1488"/>
      <c r="EZ638" s="1488"/>
      <c r="FA638" s="1488"/>
    </row>
    <row r="639" spans="2:157" ht="12.95"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617">
        <f>SUM(AO627:AR638)</f>
        <v>28097961</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88" t="e">
        <f t="shared" si="3"/>
        <v>#VALUE!</v>
      </c>
      <c r="DY639" s="1488"/>
      <c r="DZ639" s="1488"/>
      <c r="EA639" s="1488"/>
      <c r="EB639" s="1488"/>
      <c r="EC639" s="1488">
        <f t="shared" si="4"/>
        <v>365.61538461538458</v>
      </c>
      <c r="ED639" s="1488"/>
      <c r="EE639" s="1488"/>
      <c r="EF639" s="1488"/>
      <c r="EG639" s="1488"/>
      <c r="EH639" s="1488" t="e">
        <f t="shared" si="5"/>
        <v>#VALUE!</v>
      </c>
      <c r="EI639" s="1488"/>
      <c r="EJ639" s="1488"/>
      <c r="EK639" s="1488"/>
      <c r="EL639" s="1488"/>
      <c r="EM639" s="1488" t="e">
        <f t="shared" si="6"/>
        <v>#VALUE!</v>
      </c>
      <c r="EN639" s="1488"/>
      <c r="EO639" s="1488"/>
      <c r="EP639" s="1488"/>
      <c r="EQ639" s="1488"/>
      <c r="ER639" s="1488" t="e">
        <f t="shared" si="7"/>
        <v>#VALUE!</v>
      </c>
      <c r="ES639" s="1488"/>
      <c r="ET639" s="1488"/>
      <c r="EU639" s="1488"/>
      <c r="EV639" s="1488"/>
      <c r="EW639" s="1488" t="e">
        <f t="shared" si="8"/>
        <v>#VALUE!</v>
      </c>
      <c r="EX639" s="1488"/>
      <c r="EY639" s="1488"/>
      <c r="EZ639" s="1488"/>
      <c r="FA639" s="1488"/>
    </row>
    <row r="640" spans="2:157" ht="12.95" customHeight="1">
      <c r="B640" s="1650" t="s">
        <v>266</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468">
        <f>ROUND([1]EVERYTHING!$C$17+[1]EVERYTHING!$C$18-[1]EVERYTHING!$C$112,0)</f>
        <v>32576757</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88" t="e">
        <f t="shared" si="3"/>
        <v>#VALUE!</v>
      </c>
      <c r="DY640" s="1488"/>
      <c r="DZ640" s="1488"/>
      <c r="EA640" s="1488"/>
      <c r="EB640" s="1488"/>
      <c r="EC640" s="1488">
        <f t="shared" si="4"/>
        <v>794.30769230769238</v>
      </c>
      <c r="ED640" s="1488"/>
      <c r="EE640" s="1488"/>
      <c r="EF640" s="1488"/>
      <c r="EG640" s="1488"/>
      <c r="EH640" s="1488" t="e">
        <f t="shared" si="5"/>
        <v>#VALUE!</v>
      </c>
      <c r="EI640" s="1488"/>
      <c r="EJ640" s="1488"/>
      <c r="EK640" s="1488"/>
      <c r="EL640" s="1488"/>
      <c r="EM640" s="1488" t="e">
        <f t="shared" si="6"/>
        <v>#VALUE!</v>
      </c>
      <c r="EN640" s="1488"/>
      <c r="EO640" s="1488"/>
      <c r="EP640" s="1488"/>
      <c r="EQ640" s="1488"/>
      <c r="ER640" s="1488" t="e">
        <f t="shared" si="7"/>
        <v>#VALUE!</v>
      </c>
      <c r="ES640" s="1488"/>
      <c r="ET640" s="1488"/>
      <c r="EU640" s="1488"/>
      <c r="EV640" s="1488"/>
      <c r="EW640" s="1488" t="e">
        <f t="shared" si="8"/>
        <v>#VALUE!</v>
      </c>
      <c r="EX640" s="1488"/>
      <c r="EY640" s="1488"/>
      <c r="EZ640" s="1488"/>
      <c r="FA640" s="1488"/>
    </row>
    <row r="641" spans="1:157" ht="12.95" customHeight="1">
      <c r="B641" s="1613" t="s">
        <v>267</v>
      </c>
      <c r="C641" s="1614"/>
      <c r="D641" s="1614"/>
      <c r="E641" s="1614"/>
      <c r="F641" s="1614"/>
      <c r="G641" s="1614"/>
      <c r="H641" s="1614"/>
      <c r="I641" s="1614"/>
      <c r="J641" s="1614"/>
      <c r="K641" s="1614"/>
      <c r="L641" s="1614"/>
      <c r="M641" s="1614"/>
      <c r="N641" s="1614"/>
      <c r="O641" s="1614"/>
      <c r="P641" s="1614"/>
      <c r="Q641" s="1614"/>
      <c r="R641" s="1614"/>
      <c r="S641" s="1614"/>
      <c r="T641" s="1614"/>
      <c r="U641" s="1614"/>
      <c r="V641" s="1614"/>
      <c r="W641" s="1614"/>
      <c r="X641" s="1614"/>
      <c r="Y641" s="1614"/>
      <c r="Z641" s="1614"/>
      <c r="AA641" s="1614"/>
      <c r="AB641" s="1614"/>
      <c r="AC641" s="1614"/>
      <c r="AD641" s="1614"/>
      <c r="AE641" s="1614"/>
      <c r="AF641" s="1614"/>
      <c r="AG641" s="1614"/>
      <c r="AH641" s="1614"/>
      <c r="AI641" s="1614"/>
      <c r="AJ641" s="1614"/>
      <c r="AK641" s="1614"/>
      <c r="AL641" s="1614"/>
      <c r="AM641" s="1614"/>
      <c r="AN641" s="1615"/>
      <c r="AO641" s="1617">
        <f>AO639+AO640</f>
        <v>60674718</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88" t="e">
        <f t="shared" si="3"/>
        <v>#VALUE!</v>
      </c>
      <c r="DY641" s="1488"/>
      <c r="DZ641" s="1488"/>
      <c r="EA641" s="1488"/>
      <c r="EB641" s="1488"/>
      <c r="EC641" s="1488" t="e">
        <f t="shared" si="4"/>
        <v>#VALUE!</v>
      </c>
      <c r="ED641" s="1488"/>
      <c r="EE641" s="1488"/>
      <c r="EF641" s="1488"/>
      <c r="EG641" s="1488"/>
      <c r="EH641" s="1488" t="e">
        <f t="shared" si="5"/>
        <v>#VALUE!</v>
      </c>
      <c r="EI641" s="1488"/>
      <c r="EJ641" s="1488"/>
      <c r="EK641" s="1488"/>
      <c r="EL641" s="1488"/>
      <c r="EM641" s="1488" t="e">
        <f t="shared" si="6"/>
        <v>#VALUE!</v>
      </c>
      <c r="EN641" s="1488"/>
      <c r="EO641" s="1488"/>
      <c r="EP641" s="1488"/>
      <c r="EQ641" s="1488"/>
      <c r="ER641" s="1488" t="e">
        <f t="shared" si="7"/>
        <v>#VALUE!</v>
      </c>
      <c r="ES641" s="1488"/>
      <c r="ET641" s="1488"/>
      <c r="EU641" s="1488"/>
      <c r="EV641" s="1488"/>
      <c r="EW641" s="1488" t="e">
        <f t="shared" si="8"/>
        <v>#VALUE!</v>
      </c>
      <c r="EX641" s="1488"/>
      <c r="EY641" s="1488"/>
      <c r="EZ641" s="1488"/>
      <c r="FA641" s="1488"/>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88" t="e">
        <f t="shared" si="3"/>
        <v>#VALUE!</v>
      </c>
      <c r="DY642" s="1488"/>
      <c r="DZ642" s="1488"/>
      <c r="EA642" s="1488"/>
      <c r="EB642" s="1488"/>
      <c r="EC642" s="1488" t="e">
        <f t="shared" si="4"/>
        <v>#VALUE!</v>
      </c>
      <c r="ED642" s="1488"/>
      <c r="EE642" s="1488"/>
      <c r="EF642" s="1488"/>
      <c r="EG642" s="1488"/>
      <c r="EH642" s="1488" t="e">
        <f t="shared" si="5"/>
        <v>#VALUE!</v>
      </c>
      <c r="EI642" s="1488"/>
      <c r="EJ642" s="1488"/>
      <c r="EK642" s="1488"/>
      <c r="EL642" s="1488"/>
      <c r="EM642" s="1488" t="e">
        <f t="shared" si="6"/>
        <v>#VALUE!</v>
      </c>
      <c r="EN642" s="1488"/>
      <c r="EO642" s="1488"/>
      <c r="EP642" s="1488"/>
      <c r="EQ642" s="1488"/>
      <c r="ER642" s="1488" t="e">
        <f t="shared" si="7"/>
        <v>#VALUE!</v>
      </c>
      <c r="ES642" s="1488"/>
      <c r="ET642" s="1488"/>
      <c r="EU642" s="1488"/>
      <c r="EV642" s="1488"/>
      <c r="EW642" s="1488" t="e">
        <f t="shared" si="8"/>
        <v>#VALUE!</v>
      </c>
      <c r="EX642" s="1488"/>
      <c r="EY642" s="1488"/>
      <c r="EZ642" s="1488"/>
      <c r="FA642" s="1488"/>
    </row>
    <row r="643" spans="1:157" ht="12.95" customHeight="1">
      <c r="A643" s="55" t="s">
        <v>112</v>
      </c>
      <c r="B643" t="s">
        <v>463</v>
      </c>
      <c r="G643" s="1457" t="str">
        <f>C627</f>
        <v>US Bank - Perm Loan</v>
      </c>
      <c r="H643" s="1457"/>
      <c r="I643" s="1457"/>
      <c r="J643" s="1457"/>
      <c r="K643" s="1457"/>
      <c r="L643" s="1457"/>
      <c r="M643" s="1457"/>
      <c r="N643" s="1457"/>
      <c r="O643" s="1457"/>
      <c r="P643" s="1457"/>
      <c r="Q643" s="1457"/>
      <c r="R643" s="1457"/>
      <c r="S643" s="8"/>
      <c r="T643" s="55" t="s">
        <v>113</v>
      </c>
      <c r="U643" t="s">
        <v>463</v>
      </c>
      <c r="Z643" s="1457" t="str">
        <f>C628</f>
        <v>Deferred Dev Fee</v>
      </c>
      <c r="AA643" s="1457"/>
      <c r="AB643" s="1457"/>
      <c r="AC643" s="1457"/>
      <c r="AD643" s="1457"/>
      <c r="AE643" s="1457"/>
      <c r="AF643" s="1457"/>
      <c r="AG643" s="1457"/>
      <c r="AH643" s="1457"/>
      <c r="AI643" s="1457"/>
      <c r="AJ643" s="1457"/>
      <c r="AK643" s="14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8" t="e">
        <f t="shared" si="3"/>
        <v>#VALUE!</v>
      </c>
      <c r="DY643" s="1488"/>
      <c r="DZ643" s="1488"/>
      <c r="EA643" s="1488"/>
      <c r="EB643" s="1488"/>
      <c r="EC643" s="1488" t="e">
        <f t="shared" si="4"/>
        <v>#VALUE!</v>
      </c>
      <c r="ED643" s="1488"/>
      <c r="EE643" s="1488"/>
      <c r="EF643" s="1488"/>
      <c r="EG643" s="1488"/>
      <c r="EH643" s="1488" t="e">
        <f t="shared" si="5"/>
        <v>#VALUE!</v>
      </c>
      <c r="EI643" s="1488"/>
      <c r="EJ643" s="1488"/>
      <c r="EK643" s="1488"/>
      <c r="EL643" s="1488"/>
      <c r="EM643" s="1488" t="e">
        <f t="shared" si="6"/>
        <v>#VALUE!</v>
      </c>
      <c r="EN643" s="1488"/>
      <c r="EO643" s="1488"/>
      <c r="EP643" s="1488"/>
      <c r="EQ643" s="1488"/>
      <c r="ER643" s="1488" t="e">
        <f t="shared" si="7"/>
        <v>#VALUE!</v>
      </c>
      <c r="ES643" s="1488"/>
      <c r="ET643" s="1488"/>
      <c r="EU643" s="1488"/>
      <c r="EV643" s="1488"/>
      <c r="EW643" s="1488" t="e">
        <f t="shared" si="8"/>
        <v>#VALUE!</v>
      </c>
      <c r="EX643" s="1488"/>
      <c r="EY643" s="1488"/>
      <c r="EZ643" s="1488"/>
      <c r="FA643" s="1488"/>
    </row>
    <row r="644" spans="1:157" ht="12.95" customHeight="1">
      <c r="A644" s="22"/>
      <c r="B644" t="s">
        <v>85</v>
      </c>
      <c r="G644" s="1372" t="s">
        <v>2691</v>
      </c>
      <c r="H644" s="1372"/>
      <c r="I644" s="1372"/>
      <c r="J644" s="1372"/>
      <c r="K644" s="1372"/>
      <c r="L644" s="1372"/>
      <c r="M644" s="1372"/>
      <c r="N644" s="1372"/>
      <c r="O644" s="1372"/>
      <c r="P644" s="1372"/>
      <c r="Q644" s="1372"/>
      <c r="R644" s="1372"/>
      <c r="S644" s="8"/>
      <c r="T644" s="22"/>
      <c r="U644" t="s">
        <v>85</v>
      </c>
      <c r="Z644" s="1372" t="s">
        <v>2622</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88" t="e">
        <f t="shared" si="3"/>
        <v>#VALUE!</v>
      </c>
      <c r="DY644" s="1488"/>
      <c r="DZ644" s="1488"/>
      <c r="EA644" s="1488"/>
      <c r="EB644" s="1488"/>
      <c r="EC644" s="1488" t="e">
        <f t="shared" si="4"/>
        <v>#VALUE!</v>
      </c>
      <c r="ED644" s="1488"/>
      <c r="EE644" s="1488"/>
      <c r="EF644" s="1488"/>
      <c r="EG644" s="1488"/>
      <c r="EH644" s="1488" t="e">
        <f t="shared" si="5"/>
        <v>#VALUE!</v>
      </c>
      <c r="EI644" s="1488"/>
      <c r="EJ644" s="1488"/>
      <c r="EK644" s="1488"/>
      <c r="EL644" s="1488"/>
      <c r="EM644" s="1488" t="e">
        <f t="shared" si="6"/>
        <v>#VALUE!</v>
      </c>
      <c r="EN644" s="1488"/>
      <c r="EO644" s="1488"/>
      <c r="EP644" s="1488"/>
      <c r="EQ644" s="1488"/>
      <c r="ER644" s="1488" t="e">
        <f t="shared" si="7"/>
        <v>#VALUE!</v>
      </c>
      <c r="ES644" s="1488"/>
      <c r="ET644" s="1488"/>
      <c r="EU644" s="1488"/>
      <c r="EV644" s="1488"/>
      <c r="EW644" s="1488" t="e">
        <f t="shared" si="8"/>
        <v>#VALUE!</v>
      </c>
      <c r="EX644" s="1488"/>
      <c r="EY644" s="1488"/>
      <c r="EZ644" s="1488"/>
      <c r="FA644" s="1488"/>
    </row>
    <row r="645" spans="1:157" ht="12.95" customHeight="1">
      <c r="A645" s="22"/>
      <c r="B645" t="s">
        <v>580</v>
      </c>
      <c r="G645" s="1372" t="s">
        <v>2692</v>
      </c>
      <c r="H645" s="1372"/>
      <c r="I645" s="1372"/>
      <c r="J645" s="1372"/>
      <c r="K645" s="1372"/>
      <c r="L645" s="1372"/>
      <c r="M645" s="1372"/>
      <c r="N645" s="1372"/>
      <c r="O645" s="1372"/>
      <c r="P645" s="1372"/>
      <c r="Q645" s="1372"/>
      <c r="R645" s="1372"/>
      <c r="T645" s="22"/>
      <c r="U645" t="s">
        <v>580</v>
      </c>
      <c r="Z645" s="1395" t="s">
        <v>2623</v>
      </c>
      <c r="AA645" s="1395"/>
      <c r="AB645" s="1395"/>
      <c r="AC645" s="1395"/>
      <c r="AD645" s="1395"/>
      <c r="AE645" s="1395"/>
      <c r="AF645" s="1395"/>
      <c r="AG645" s="1395"/>
      <c r="AH645" s="1395"/>
      <c r="AI645" s="1395"/>
      <c r="AJ645" s="1395"/>
      <c r="AK645" s="1395"/>
      <c r="AV645" s="3"/>
      <c r="AW645" s="3"/>
      <c r="AX645" s="3"/>
      <c r="AY645" s="3"/>
      <c r="AZ645" s="3"/>
      <c r="BA645" s="3"/>
      <c r="BB645" s="3"/>
      <c r="BC645" s="3"/>
      <c r="BD645" s="3"/>
      <c r="BE645" s="3"/>
      <c r="BF645" s="3"/>
      <c r="BG645" s="3"/>
      <c r="BH645" s="3"/>
      <c r="BI645" s="3"/>
      <c r="BJ645" s="3"/>
      <c r="BK645" s="3"/>
      <c r="BL645" s="3"/>
      <c r="BM645" s="3"/>
      <c r="DX645" s="1488" t="e">
        <f t="shared" si="3"/>
        <v>#VALUE!</v>
      </c>
      <c r="DY645" s="1488"/>
      <c r="DZ645" s="1488"/>
      <c r="EA645" s="1488"/>
      <c r="EB645" s="1488"/>
      <c r="EC645" s="1488" t="e">
        <f t="shared" si="4"/>
        <v>#VALUE!</v>
      </c>
      <c r="ED645" s="1488"/>
      <c r="EE645" s="1488"/>
      <c r="EF645" s="1488"/>
      <c r="EG645" s="1488"/>
      <c r="EH645" s="1488" t="e">
        <f t="shared" si="5"/>
        <v>#VALUE!</v>
      </c>
      <c r="EI645" s="1488"/>
      <c r="EJ645" s="1488"/>
      <c r="EK645" s="1488"/>
      <c r="EL645" s="1488"/>
      <c r="EM645" s="1488" t="e">
        <f t="shared" si="6"/>
        <v>#VALUE!</v>
      </c>
      <c r="EN645" s="1488"/>
      <c r="EO645" s="1488"/>
      <c r="EP645" s="1488"/>
      <c r="EQ645" s="1488"/>
      <c r="ER645" s="1488" t="e">
        <f t="shared" si="7"/>
        <v>#VALUE!</v>
      </c>
      <c r="ES645" s="1488"/>
      <c r="ET645" s="1488"/>
      <c r="EU645" s="1488"/>
      <c r="EV645" s="1488"/>
      <c r="EW645" s="1488" t="e">
        <f t="shared" si="8"/>
        <v>#VALUE!</v>
      </c>
      <c r="EX645" s="1488"/>
      <c r="EY645" s="1488"/>
      <c r="EZ645" s="1488"/>
      <c r="FA645" s="1488"/>
    </row>
    <row r="646" spans="1:157" ht="12.95" customHeight="1">
      <c r="A646" s="22"/>
      <c r="B646" t="s">
        <v>17</v>
      </c>
      <c r="G646" s="1372" t="s">
        <v>2693</v>
      </c>
      <c r="H646" s="1372"/>
      <c r="I646" s="1372"/>
      <c r="J646" s="1372"/>
      <c r="K646" s="1372"/>
      <c r="L646" s="1372"/>
      <c r="M646" s="1372"/>
      <c r="N646" s="1372"/>
      <c r="O646" s="1372"/>
      <c r="P646" s="1372"/>
      <c r="Q646" s="1372"/>
      <c r="R646" s="1372"/>
      <c r="S646" s="8"/>
      <c r="T646" s="22"/>
      <c r="U646" t="s">
        <v>17</v>
      </c>
      <c r="Z646" s="1395" t="s">
        <v>2625</v>
      </c>
      <c r="AA646" s="1395"/>
      <c r="AB646" s="1395"/>
      <c r="AC646" s="1395"/>
      <c r="AD646" s="1395"/>
      <c r="AE646" s="1395"/>
      <c r="AF646" s="1395"/>
      <c r="AG646" s="1395"/>
      <c r="AH646" s="1395"/>
      <c r="AI646" s="1395"/>
      <c r="AJ646" s="1395"/>
      <c r="AK646" s="1395"/>
      <c r="AZ646" s="3"/>
      <c r="BA646" s="3"/>
      <c r="BB646" s="3"/>
      <c r="BC646" s="3"/>
      <c r="BD646" s="3"/>
      <c r="BE646" s="3"/>
      <c r="BF646" s="3"/>
      <c r="BG646" s="3"/>
      <c r="BH646" s="3"/>
      <c r="BI646" s="3"/>
      <c r="BJ646" s="3"/>
      <c r="BK646" s="3"/>
      <c r="BL646" s="3"/>
      <c r="BM646" s="3"/>
      <c r="DX646" s="1488" t="e">
        <f t="shared" si="3"/>
        <v>#VALUE!</v>
      </c>
      <c r="DY646" s="1488"/>
      <c r="DZ646" s="1488"/>
      <c r="EA646" s="1488"/>
      <c r="EB646" s="1488"/>
      <c r="EC646" s="1488" t="e">
        <f t="shared" si="4"/>
        <v>#VALUE!</v>
      </c>
      <c r="ED646" s="1488"/>
      <c r="EE646" s="1488"/>
      <c r="EF646" s="1488"/>
      <c r="EG646" s="1488"/>
      <c r="EH646" s="1488" t="e">
        <f t="shared" si="5"/>
        <v>#VALUE!</v>
      </c>
      <c r="EI646" s="1488"/>
      <c r="EJ646" s="1488"/>
      <c r="EK646" s="1488"/>
      <c r="EL646" s="1488"/>
      <c r="EM646" s="1488" t="e">
        <f t="shared" si="6"/>
        <v>#VALUE!</v>
      </c>
      <c r="EN646" s="1488"/>
      <c r="EO646" s="1488"/>
      <c r="EP646" s="1488"/>
      <c r="EQ646" s="1488"/>
      <c r="ER646" s="1488" t="e">
        <f t="shared" si="7"/>
        <v>#VALUE!</v>
      </c>
      <c r="ES646" s="1488"/>
      <c r="ET646" s="1488"/>
      <c r="EU646" s="1488"/>
      <c r="EV646" s="1488"/>
      <c r="EW646" s="1488" t="e">
        <f t="shared" si="8"/>
        <v>#VALUE!</v>
      </c>
      <c r="EX646" s="1488"/>
      <c r="EY646" s="1488"/>
      <c r="EZ646" s="1488"/>
      <c r="FA646" s="1488"/>
    </row>
    <row r="647" spans="1:157" ht="12.95" customHeight="1">
      <c r="A647" s="22"/>
      <c r="B647" t="s">
        <v>315</v>
      </c>
      <c r="G647" s="1371"/>
      <c r="H647" s="1371"/>
      <c r="I647" s="1371"/>
      <c r="J647" s="1371"/>
      <c r="K647" s="1371"/>
      <c r="L647" s="1371"/>
      <c r="O647" s="33" t="s">
        <v>205</v>
      </c>
      <c r="P647" s="1462"/>
      <c r="Q647" s="1462"/>
      <c r="R647" s="1462"/>
      <c r="S647" s="10"/>
      <c r="T647" s="22"/>
      <c r="U647" t="s">
        <v>315</v>
      </c>
      <c r="Z647" s="1371" t="s">
        <v>2704</v>
      </c>
      <c r="AA647" s="1371"/>
      <c r="AB647" s="1371"/>
      <c r="AC647" s="1371"/>
      <c r="AD647" s="1371"/>
      <c r="AE647" s="1371"/>
      <c r="AH647" s="33" t="s">
        <v>205</v>
      </c>
      <c r="AI647" s="1462"/>
      <c r="AJ647" s="1462"/>
      <c r="AK647" s="1462"/>
      <c r="AZ647" s="34"/>
      <c r="BA647" s="34"/>
      <c r="BB647" s="34"/>
      <c r="BC647" s="34"/>
      <c r="BD647" s="34"/>
      <c r="BE647" s="34"/>
      <c r="BF647" s="34"/>
      <c r="BG647" s="34"/>
      <c r="BH647" s="34"/>
      <c r="BI647" s="34"/>
      <c r="BJ647" s="34"/>
      <c r="BK647" s="34"/>
      <c r="BL647" s="34"/>
      <c r="BM647" s="34"/>
      <c r="DX647" s="1488" t="e">
        <f t="shared" si="3"/>
        <v>#VALUE!</v>
      </c>
      <c r="DY647" s="1488"/>
      <c r="DZ647" s="1488"/>
      <c r="EA647" s="1488"/>
      <c r="EB647" s="1488"/>
      <c r="EC647" s="1488" t="e">
        <f t="shared" si="4"/>
        <v>#VALUE!</v>
      </c>
      <c r="ED647" s="1488"/>
      <c r="EE647" s="1488"/>
      <c r="EF647" s="1488"/>
      <c r="EG647" s="1488"/>
      <c r="EH647" s="1488" t="e">
        <f t="shared" si="5"/>
        <v>#VALUE!</v>
      </c>
      <c r="EI647" s="1488"/>
      <c r="EJ647" s="1488"/>
      <c r="EK647" s="1488"/>
      <c r="EL647" s="1488"/>
      <c r="EM647" s="1488" t="e">
        <f t="shared" si="6"/>
        <v>#VALUE!</v>
      </c>
      <c r="EN647" s="1488"/>
      <c r="EO647" s="1488"/>
      <c r="EP647" s="1488"/>
      <c r="EQ647" s="1488"/>
      <c r="ER647" s="1488" t="e">
        <f t="shared" si="7"/>
        <v>#VALUE!</v>
      </c>
      <c r="ES647" s="1488"/>
      <c r="ET647" s="1488"/>
      <c r="EU647" s="1488"/>
      <c r="EV647" s="1488"/>
      <c r="EW647" s="1488" t="e">
        <f t="shared" si="8"/>
        <v>#VALUE!</v>
      </c>
      <c r="EX647" s="1488"/>
      <c r="EY647" s="1488"/>
      <c r="EZ647" s="1488"/>
      <c r="FA647" s="1488"/>
    </row>
    <row r="648" spans="1:157" ht="12.95" customHeight="1">
      <c r="A648" s="22"/>
      <c r="B648" t="s">
        <v>18</v>
      </c>
      <c r="H648" s="1372"/>
      <c r="I648" s="1372"/>
      <c r="J648" s="1372"/>
      <c r="K648" s="1372"/>
      <c r="L648" s="1372"/>
      <c r="M648" s="1372"/>
      <c r="N648" s="1372"/>
      <c r="O648" s="1372"/>
      <c r="P648" s="1372"/>
      <c r="Q648" s="1372"/>
      <c r="R648" s="1372"/>
      <c r="S648" s="8"/>
      <c r="T648" s="22"/>
      <c r="U648" t="s">
        <v>18</v>
      </c>
      <c r="AA648" s="1372" t="s">
        <v>2703</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88" t="e">
        <f t="shared" si="3"/>
        <v>#VALUE!</v>
      </c>
      <c r="DY648" s="1488"/>
      <c r="DZ648" s="1488"/>
      <c r="EA648" s="1488"/>
      <c r="EB648" s="1488"/>
      <c r="EC648" s="1488" t="e">
        <f t="shared" si="4"/>
        <v>#VALUE!</v>
      </c>
      <c r="ED648" s="1488"/>
      <c r="EE648" s="1488"/>
      <c r="EF648" s="1488"/>
      <c r="EG648" s="1488"/>
      <c r="EH648" s="1488" t="e">
        <f t="shared" si="5"/>
        <v>#VALUE!</v>
      </c>
      <c r="EI648" s="1488"/>
      <c r="EJ648" s="1488"/>
      <c r="EK648" s="1488"/>
      <c r="EL648" s="1488"/>
      <c r="EM648" s="1488" t="e">
        <f t="shared" si="6"/>
        <v>#VALUE!</v>
      </c>
      <c r="EN648" s="1488"/>
      <c r="EO648" s="1488"/>
      <c r="EP648" s="1488"/>
      <c r="EQ648" s="1488"/>
      <c r="ER648" s="1488" t="e">
        <f t="shared" si="7"/>
        <v>#VALUE!</v>
      </c>
      <c r="ES648" s="1488"/>
      <c r="ET648" s="1488"/>
      <c r="EU648" s="1488"/>
      <c r="EV648" s="1488"/>
      <c r="EW648" s="1488" t="e">
        <f t="shared" si="8"/>
        <v>#VALUE!</v>
      </c>
      <c r="EX648" s="1488"/>
      <c r="EY648" s="1488"/>
      <c r="EZ648" s="1488"/>
      <c r="FA648" s="1488"/>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88" t="e">
        <f t="shared" si="3"/>
        <v>#VALUE!</v>
      </c>
      <c r="DY649" s="1488"/>
      <c r="DZ649" s="1488"/>
      <c r="EA649" s="1488"/>
      <c r="EB649" s="1488"/>
      <c r="EC649" s="1488" t="e">
        <f t="shared" si="4"/>
        <v>#VALUE!</v>
      </c>
      <c r="ED649" s="1488"/>
      <c r="EE649" s="1488"/>
      <c r="EF649" s="1488"/>
      <c r="EG649" s="1488"/>
      <c r="EH649" s="1488" t="e">
        <f t="shared" si="5"/>
        <v>#VALUE!</v>
      </c>
      <c r="EI649" s="1488"/>
      <c r="EJ649" s="1488"/>
      <c r="EK649" s="1488"/>
      <c r="EL649" s="1488"/>
      <c r="EM649" s="1488" t="e">
        <f t="shared" si="6"/>
        <v>#VALUE!</v>
      </c>
      <c r="EN649" s="1488"/>
      <c r="EO649" s="1488"/>
      <c r="EP649" s="1488"/>
      <c r="EQ649" s="1488"/>
      <c r="ER649" s="1488" t="e">
        <f t="shared" si="7"/>
        <v>#VALUE!</v>
      </c>
      <c r="ES649" s="1488"/>
      <c r="ET649" s="1488"/>
      <c r="EU649" s="1488"/>
      <c r="EV649" s="1488"/>
      <c r="EW649" s="1488" t="e">
        <f t="shared" si="8"/>
        <v>#VALUE!</v>
      </c>
      <c r="EX649" s="1488"/>
      <c r="EY649" s="1488"/>
      <c r="EZ649" s="1488"/>
      <c r="FA649" s="1488"/>
    </row>
    <row r="650" spans="1:157" ht="12.95" customHeight="1">
      <c r="A650" s="22"/>
      <c r="T650" s="22"/>
      <c r="AZ650" s="34"/>
      <c r="BA650" s="34"/>
      <c r="BB650" s="34"/>
      <c r="BC650" s="34"/>
      <c r="BD650" s="34"/>
      <c r="BE650" s="34"/>
      <c r="BF650" s="34"/>
      <c r="BG650" s="34"/>
      <c r="BH650" s="34"/>
      <c r="BI650" s="34"/>
      <c r="BJ650" s="34"/>
      <c r="BK650" s="34"/>
      <c r="BL650" s="34"/>
      <c r="BM650" s="34"/>
      <c r="DX650" s="1488" t="e">
        <f t="shared" si="3"/>
        <v>#VALUE!</v>
      </c>
      <c r="DY650" s="1488"/>
      <c r="DZ650" s="1488"/>
      <c r="EA650" s="1488"/>
      <c r="EB650" s="1488"/>
      <c r="EC650" s="1488" t="e">
        <f t="shared" si="4"/>
        <v>#VALUE!</v>
      </c>
      <c r="ED650" s="1488"/>
      <c r="EE650" s="1488"/>
      <c r="EF650" s="1488"/>
      <c r="EG650" s="1488"/>
      <c r="EH650" s="1488" t="e">
        <f t="shared" si="5"/>
        <v>#VALUE!</v>
      </c>
      <c r="EI650" s="1488"/>
      <c r="EJ650" s="1488"/>
      <c r="EK650" s="1488"/>
      <c r="EL650" s="1488"/>
      <c r="EM650" s="1488" t="e">
        <f t="shared" si="6"/>
        <v>#VALUE!</v>
      </c>
      <c r="EN650" s="1488"/>
      <c r="EO650" s="1488"/>
      <c r="EP650" s="1488"/>
      <c r="EQ650" s="1488"/>
      <c r="ER650" s="1488" t="e">
        <f t="shared" si="7"/>
        <v>#VALUE!</v>
      </c>
      <c r="ES650" s="1488"/>
      <c r="ET650" s="1488"/>
      <c r="EU650" s="1488"/>
      <c r="EV650" s="1488"/>
      <c r="EW650" s="1488" t="e">
        <f t="shared" si="8"/>
        <v>#VALUE!</v>
      </c>
      <c r="EX650" s="1488"/>
      <c r="EY650" s="1488"/>
      <c r="EZ650" s="1488"/>
      <c r="FA650" s="1488"/>
    </row>
    <row r="651" spans="1:157" ht="12.95" customHeight="1">
      <c r="A651" s="55" t="s">
        <v>119</v>
      </c>
      <c r="B651" t="s">
        <v>463</v>
      </c>
      <c r="G651" s="1457" t="str">
        <f>C629</f>
        <v>San Mateo County</v>
      </c>
      <c r="H651" s="1457"/>
      <c r="I651" s="1457"/>
      <c r="J651" s="1457"/>
      <c r="K651" s="1457"/>
      <c r="L651" s="1457"/>
      <c r="M651" s="1457"/>
      <c r="N651" s="1457"/>
      <c r="O651" s="1457"/>
      <c r="P651" s="1457"/>
      <c r="Q651" s="1457"/>
      <c r="R651" s="1457"/>
      <c r="T651" s="55" t="s">
        <v>581</v>
      </c>
      <c r="U651" t="s">
        <v>463</v>
      </c>
      <c r="Z651" s="1457" t="str">
        <f>C630</f>
        <v>Woodland Park Property Owner, LLC</v>
      </c>
      <c r="AA651" s="1457"/>
      <c r="AB651" s="1457"/>
      <c r="AC651" s="1457"/>
      <c r="AD651" s="1457"/>
      <c r="AE651" s="1457"/>
      <c r="AF651" s="1457"/>
      <c r="AG651" s="1457"/>
      <c r="AH651" s="1457"/>
      <c r="AI651" s="1457"/>
      <c r="AJ651" s="1457"/>
      <c r="AK651" s="1457"/>
      <c r="AZ651" s="34"/>
      <c r="BA651" s="34"/>
      <c r="BB651" s="34"/>
      <c r="BC651" s="34"/>
      <c r="BD651" s="34"/>
      <c r="BE651" s="34"/>
      <c r="BF651" s="34"/>
      <c r="BG651" s="34"/>
      <c r="BH651" s="34"/>
      <c r="BI651" s="34"/>
      <c r="BJ651" s="34"/>
      <c r="BK651" s="34"/>
      <c r="BL651" s="34"/>
      <c r="BM651" s="34"/>
      <c r="DX651" s="1488" t="e">
        <f t="shared" si="3"/>
        <v>#VALUE!</v>
      </c>
      <c r="DY651" s="1488"/>
      <c r="DZ651" s="1488"/>
      <c r="EA651" s="1488"/>
      <c r="EB651" s="1488"/>
      <c r="EC651" s="1488" t="e">
        <f t="shared" si="4"/>
        <v>#VALUE!</v>
      </c>
      <c r="ED651" s="1488"/>
      <c r="EE651" s="1488"/>
      <c r="EF651" s="1488"/>
      <c r="EG651" s="1488"/>
      <c r="EH651" s="1488" t="e">
        <f t="shared" si="5"/>
        <v>#VALUE!</v>
      </c>
      <c r="EI651" s="1488"/>
      <c r="EJ651" s="1488"/>
      <c r="EK651" s="1488"/>
      <c r="EL651" s="1488"/>
      <c r="EM651" s="1488" t="e">
        <f t="shared" si="6"/>
        <v>#VALUE!</v>
      </c>
      <c r="EN651" s="1488"/>
      <c r="EO651" s="1488"/>
      <c r="EP651" s="1488"/>
      <c r="EQ651" s="1488"/>
      <c r="ER651" s="1488" t="e">
        <f t="shared" si="7"/>
        <v>#VALUE!</v>
      </c>
      <c r="ES651" s="1488"/>
      <c r="ET651" s="1488"/>
      <c r="EU651" s="1488"/>
      <c r="EV651" s="1488"/>
      <c r="EW651" s="1488" t="e">
        <f t="shared" si="8"/>
        <v>#VALUE!</v>
      </c>
      <c r="EX651" s="1488"/>
      <c r="EY651" s="1488"/>
      <c r="EZ651" s="1488"/>
      <c r="FA651" s="1488"/>
    </row>
    <row r="652" spans="1:157" ht="12.95" customHeight="1">
      <c r="A652" s="22"/>
      <c r="B652" t="s">
        <v>85</v>
      </c>
      <c r="G652" s="1372"/>
      <c r="H652" s="1372"/>
      <c r="I652" s="1372"/>
      <c r="J652" s="1372"/>
      <c r="K652" s="1372"/>
      <c r="L652" s="1372"/>
      <c r="M652" s="1372"/>
      <c r="N652" s="1372"/>
      <c r="O652" s="1372"/>
      <c r="P652" s="1372"/>
      <c r="Q652" s="1372"/>
      <c r="R652" s="1372"/>
      <c r="T652" s="22"/>
      <c r="U652" t="s">
        <v>85</v>
      </c>
      <c r="Z652" s="1372" t="s">
        <v>2622</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88" t="e">
        <f t="shared" si="3"/>
        <v>#VALUE!</v>
      </c>
      <c r="DY652" s="1488"/>
      <c r="DZ652" s="1488"/>
      <c r="EA652" s="1488"/>
      <c r="EB652" s="1488"/>
      <c r="EC652" s="1488" t="e">
        <f t="shared" si="4"/>
        <v>#VALUE!</v>
      </c>
      <c r="ED652" s="1488"/>
      <c r="EE652" s="1488"/>
      <c r="EF652" s="1488"/>
      <c r="EG652" s="1488"/>
      <c r="EH652" s="1488" t="e">
        <f t="shared" si="5"/>
        <v>#VALUE!</v>
      </c>
      <c r="EI652" s="1488"/>
      <c r="EJ652" s="1488"/>
      <c r="EK652" s="1488"/>
      <c r="EL652" s="1488"/>
      <c r="EM652" s="1488" t="e">
        <f t="shared" si="6"/>
        <v>#VALUE!</v>
      </c>
      <c r="EN652" s="1488"/>
      <c r="EO652" s="1488"/>
      <c r="EP652" s="1488"/>
      <c r="EQ652" s="1488"/>
      <c r="ER652" s="1488" t="e">
        <f t="shared" si="7"/>
        <v>#VALUE!</v>
      </c>
      <c r="ES652" s="1488"/>
      <c r="ET652" s="1488"/>
      <c r="EU652" s="1488"/>
      <c r="EV652" s="1488"/>
      <c r="EW652" s="1488" t="e">
        <f t="shared" si="8"/>
        <v>#VALUE!</v>
      </c>
      <c r="EX652" s="1488"/>
      <c r="EY652" s="1488"/>
      <c r="EZ652" s="1488"/>
      <c r="FA652" s="1488"/>
    </row>
    <row r="653" spans="1:157" ht="12.95" customHeight="1">
      <c r="A653" s="22"/>
      <c r="B653" t="s">
        <v>580</v>
      </c>
      <c r="G653" s="1395"/>
      <c r="H653" s="1395"/>
      <c r="I653" s="1395"/>
      <c r="J653" s="1395"/>
      <c r="K653" s="1395"/>
      <c r="L653" s="1395"/>
      <c r="M653" s="1395"/>
      <c r="N653" s="1395"/>
      <c r="O653" s="1395"/>
      <c r="P653" s="1395"/>
      <c r="Q653" s="1395"/>
      <c r="R653" s="1395"/>
      <c r="T653" s="22"/>
      <c r="U653" t="s">
        <v>580</v>
      </c>
      <c r="Z653" s="1395" t="s">
        <v>2623</v>
      </c>
      <c r="AA653" s="1395"/>
      <c r="AB653" s="1395"/>
      <c r="AC653" s="1395"/>
      <c r="AD653" s="1395"/>
      <c r="AE653" s="1395"/>
      <c r="AF653" s="1395"/>
      <c r="AG653" s="1395"/>
      <c r="AH653" s="1395"/>
      <c r="AI653" s="1395"/>
      <c r="AJ653" s="1395"/>
      <c r="AK653" s="1395"/>
      <c r="AZ653" s="34"/>
      <c r="BA653" s="34"/>
      <c r="BB653" s="34"/>
      <c r="BC653" s="34"/>
      <c r="BD653" s="34"/>
      <c r="BE653" s="34"/>
      <c r="BF653" s="34"/>
      <c r="BG653" s="34"/>
      <c r="BH653" s="34"/>
      <c r="BI653" s="34"/>
      <c r="BJ653" s="34"/>
      <c r="BK653" s="34"/>
      <c r="BL653" s="34"/>
      <c r="BM653" s="34"/>
      <c r="DX653" s="1488" t="e">
        <f t="shared" si="3"/>
        <v>#VALUE!</v>
      </c>
      <c r="DY653" s="1488"/>
      <c r="DZ653" s="1488"/>
      <c r="EA653" s="1488"/>
      <c r="EB653" s="1488"/>
      <c r="EC653" s="1488" t="e">
        <f t="shared" si="4"/>
        <v>#VALUE!</v>
      </c>
      <c r="ED653" s="1488"/>
      <c r="EE653" s="1488"/>
      <c r="EF653" s="1488"/>
      <c r="EG653" s="1488"/>
      <c r="EH653" s="1488" t="e">
        <f t="shared" si="5"/>
        <v>#VALUE!</v>
      </c>
      <c r="EI653" s="1488"/>
      <c r="EJ653" s="1488"/>
      <c r="EK653" s="1488"/>
      <c r="EL653" s="1488"/>
      <c r="EM653" s="1488" t="e">
        <f t="shared" si="6"/>
        <v>#VALUE!</v>
      </c>
      <c r="EN653" s="1488"/>
      <c r="EO653" s="1488"/>
      <c r="EP653" s="1488"/>
      <c r="EQ653" s="1488"/>
      <c r="ER653" s="1488" t="e">
        <f t="shared" si="7"/>
        <v>#VALUE!</v>
      </c>
      <c r="ES653" s="1488"/>
      <c r="ET653" s="1488"/>
      <c r="EU653" s="1488"/>
      <c r="EV653" s="1488"/>
      <c r="EW653" s="1488" t="e">
        <f t="shared" si="8"/>
        <v>#VALUE!</v>
      </c>
      <c r="EX653" s="1488"/>
      <c r="EY653" s="1488"/>
      <c r="EZ653" s="1488"/>
      <c r="FA653" s="1488"/>
    </row>
    <row r="654" spans="1:157" ht="12.95" customHeight="1">
      <c r="A654" s="22"/>
      <c r="B654" t="s">
        <v>17</v>
      </c>
      <c r="G654" s="1395"/>
      <c r="H654" s="1395"/>
      <c r="I654" s="1395"/>
      <c r="J654" s="1395"/>
      <c r="K654" s="1395"/>
      <c r="L654" s="1395"/>
      <c r="M654" s="1395"/>
      <c r="N654" s="1395"/>
      <c r="O654" s="1395"/>
      <c r="P654" s="1395"/>
      <c r="Q654" s="1395"/>
      <c r="R654" s="1395"/>
      <c r="T654" s="22"/>
      <c r="U654" t="s">
        <v>17</v>
      </c>
      <c r="Z654" s="1395" t="s">
        <v>2625</v>
      </c>
      <c r="AA654" s="1395"/>
      <c r="AB654" s="1395"/>
      <c r="AC654" s="1395"/>
      <c r="AD654" s="1395"/>
      <c r="AE654" s="1395"/>
      <c r="AF654" s="1395"/>
      <c r="AG654" s="1395"/>
      <c r="AH654" s="1395"/>
      <c r="AI654" s="1395"/>
      <c r="AJ654" s="1395"/>
      <c r="AK654" s="1395"/>
      <c r="AZ654" s="34"/>
      <c r="BA654" s="34"/>
      <c r="BB654" s="34"/>
      <c r="BC654" s="34"/>
      <c r="BD654" s="34"/>
      <c r="BE654" s="34"/>
      <c r="BF654" s="34"/>
      <c r="BG654" s="34"/>
      <c r="BH654" s="34"/>
      <c r="BI654" s="34"/>
      <c r="BJ654" s="34"/>
      <c r="BK654" s="34"/>
      <c r="BL654" s="34"/>
      <c r="BM654" s="34"/>
      <c r="DX654" s="1488" t="e">
        <f t="shared" si="3"/>
        <v>#VALUE!</v>
      </c>
      <c r="DY654" s="1488"/>
      <c r="DZ654" s="1488"/>
      <c r="EA654" s="1488"/>
      <c r="EB654" s="1488"/>
      <c r="EC654" s="1488" t="e">
        <f t="shared" si="4"/>
        <v>#VALUE!</v>
      </c>
      <c r="ED654" s="1488"/>
      <c r="EE654" s="1488"/>
      <c r="EF654" s="1488"/>
      <c r="EG654" s="1488"/>
      <c r="EH654" s="1488" t="e">
        <f t="shared" si="5"/>
        <v>#VALUE!</v>
      </c>
      <c r="EI654" s="1488"/>
      <c r="EJ654" s="1488"/>
      <c r="EK654" s="1488"/>
      <c r="EL654" s="1488"/>
      <c r="EM654" s="1488" t="e">
        <f t="shared" si="6"/>
        <v>#VALUE!</v>
      </c>
      <c r="EN654" s="1488"/>
      <c r="EO654" s="1488"/>
      <c r="EP654" s="1488"/>
      <c r="EQ654" s="1488"/>
      <c r="ER654" s="1488" t="e">
        <f t="shared" si="7"/>
        <v>#VALUE!</v>
      </c>
      <c r="ES654" s="1488"/>
      <c r="ET654" s="1488"/>
      <c r="EU654" s="1488"/>
      <c r="EV654" s="1488"/>
      <c r="EW654" s="1488" t="e">
        <f t="shared" si="8"/>
        <v>#VALUE!</v>
      </c>
      <c r="EX654" s="1488"/>
      <c r="EY654" s="1488"/>
      <c r="EZ654" s="1488"/>
      <c r="FA654" s="1488"/>
    </row>
    <row r="655" spans="1:157" ht="12.95" customHeight="1">
      <c r="A655" s="22"/>
      <c r="B655" t="s">
        <v>315</v>
      </c>
      <c r="G655" s="1371"/>
      <c r="H655" s="1371"/>
      <c r="I655" s="1371"/>
      <c r="J655" s="1371"/>
      <c r="K655" s="1371"/>
      <c r="L655" s="1371"/>
      <c r="O655" s="33" t="s">
        <v>205</v>
      </c>
      <c r="P655" s="1462"/>
      <c r="Q655" s="1462"/>
      <c r="R655" s="1462"/>
      <c r="T655" s="22"/>
      <c r="U655" t="s">
        <v>315</v>
      </c>
      <c r="Z655" s="1371" t="s">
        <v>2704</v>
      </c>
      <c r="AA655" s="1371"/>
      <c r="AB655" s="1371"/>
      <c r="AC655" s="1371"/>
      <c r="AD655" s="1371"/>
      <c r="AE655" s="1371"/>
      <c r="AH655" s="33" t="s">
        <v>205</v>
      </c>
      <c r="AI655" s="1462"/>
      <c r="AJ655" s="1462"/>
      <c r="AK655" s="1462"/>
      <c r="AZ655" s="34"/>
      <c r="BA655" s="34"/>
      <c r="BB655" s="34"/>
      <c r="BC655" s="34"/>
      <c r="BD655" s="34"/>
      <c r="BE655" s="34"/>
      <c r="BF655" s="34"/>
      <c r="BG655" s="34"/>
      <c r="BH655" s="34"/>
      <c r="BI655" s="34"/>
      <c r="BJ655" s="34"/>
      <c r="BK655" s="34"/>
      <c r="BL655" s="34"/>
      <c r="BM655" s="34"/>
      <c r="DX655" s="1488" t="e">
        <f t="shared" si="3"/>
        <v>#VALUE!</v>
      </c>
      <c r="DY655" s="1488"/>
      <c r="DZ655" s="1488"/>
      <c r="EA655" s="1488"/>
      <c r="EB655" s="1488"/>
      <c r="EC655" s="1488" t="e">
        <f t="shared" si="4"/>
        <v>#VALUE!</v>
      </c>
      <c r="ED655" s="1488"/>
      <c r="EE655" s="1488"/>
      <c r="EF655" s="1488"/>
      <c r="EG655" s="1488"/>
      <c r="EH655" s="1488" t="e">
        <f t="shared" si="5"/>
        <v>#VALUE!</v>
      </c>
      <c r="EI655" s="1488"/>
      <c r="EJ655" s="1488"/>
      <c r="EK655" s="1488"/>
      <c r="EL655" s="1488"/>
      <c r="EM655" s="1488" t="e">
        <f t="shared" si="6"/>
        <v>#VALUE!</v>
      </c>
      <c r="EN655" s="1488"/>
      <c r="EO655" s="1488"/>
      <c r="EP655" s="1488"/>
      <c r="EQ655" s="1488"/>
      <c r="ER655" s="1488" t="e">
        <f t="shared" si="7"/>
        <v>#VALUE!</v>
      </c>
      <c r="ES655" s="1488"/>
      <c r="ET655" s="1488"/>
      <c r="EU655" s="1488"/>
      <c r="EV655" s="1488"/>
      <c r="EW655" s="1488" t="e">
        <f t="shared" si="8"/>
        <v>#VALUE!</v>
      </c>
      <c r="EX655" s="1488"/>
      <c r="EY655" s="1488"/>
      <c r="EZ655" s="1488"/>
      <c r="FA655" s="1488"/>
    </row>
    <row r="656" spans="1:157" ht="12.95" customHeight="1">
      <c r="A656" s="22"/>
      <c r="B656" t="s">
        <v>18</v>
      </c>
      <c r="H656" s="1372"/>
      <c r="I656" s="1372"/>
      <c r="J656" s="1372"/>
      <c r="K656" s="1372"/>
      <c r="L656" s="1372"/>
      <c r="M656" s="1372"/>
      <c r="N656" s="1372"/>
      <c r="O656" s="1372"/>
      <c r="P656" s="1372"/>
      <c r="Q656" s="1372"/>
      <c r="R656" s="1372"/>
      <c r="T656" s="22"/>
      <c r="U656" t="s">
        <v>18</v>
      </c>
      <c r="AA656" s="1372" t="s">
        <v>2696</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88" t="e">
        <f t="shared" si="3"/>
        <v>#VALUE!</v>
      </c>
      <c r="DY656" s="1488"/>
      <c r="DZ656" s="1488"/>
      <c r="EA656" s="1488"/>
      <c r="EB656" s="1488"/>
      <c r="EC656" s="1488" t="e">
        <f t="shared" si="4"/>
        <v>#VALUE!</v>
      </c>
      <c r="ED656" s="1488"/>
      <c r="EE656" s="1488"/>
      <c r="EF656" s="1488"/>
      <c r="EG656" s="1488"/>
      <c r="EH656" s="1488" t="e">
        <f t="shared" si="5"/>
        <v>#VALUE!</v>
      </c>
      <c r="EI656" s="1488"/>
      <c r="EJ656" s="1488"/>
      <c r="EK656" s="1488"/>
      <c r="EL656" s="1488"/>
      <c r="EM656" s="1488" t="e">
        <f t="shared" si="6"/>
        <v>#VALUE!</v>
      </c>
      <c r="EN656" s="1488"/>
      <c r="EO656" s="1488"/>
      <c r="EP656" s="1488"/>
      <c r="EQ656" s="1488"/>
      <c r="ER656" s="1488" t="e">
        <f t="shared" si="7"/>
        <v>#VALUE!</v>
      </c>
      <c r="ES656" s="1488"/>
      <c r="ET656" s="1488"/>
      <c r="EU656" s="1488"/>
      <c r="EV656" s="1488"/>
      <c r="EW656" s="1488" t="e">
        <f t="shared" si="8"/>
        <v>#VALUE!</v>
      </c>
      <c r="EX656" s="1488"/>
      <c r="EY656" s="1488"/>
      <c r="EZ656" s="1488"/>
      <c r="FA656" s="1488"/>
    </row>
    <row r="657" spans="1:157" ht="12.95" customHeight="1">
      <c r="A657" s="22"/>
      <c r="B657" t="s">
        <v>20</v>
      </c>
      <c r="N657" s="1332" t="s">
        <v>669</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88" t="e">
        <f t="shared" si="3"/>
        <v>#VALUE!</v>
      </c>
      <c r="DY657" s="1488"/>
      <c r="DZ657" s="1488"/>
      <c r="EA657" s="1488"/>
      <c r="EB657" s="1488"/>
      <c r="EC657" s="1488" t="e">
        <f t="shared" si="4"/>
        <v>#VALUE!</v>
      </c>
      <c r="ED657" s="1488"/>
      <c r="EE657" s="1488"/>
      <c r="EF657" s="1488"/>
      <c r="EG657" s="1488"/>
      <c r="EH657" s="1488" t="e">
        <f t="shared" si="5"/>
        <v>#VALUE!</v>
      </c>
      <c r="EI657" s="1488"/>
      <c r="EJ657" s="1488"/>
      <c r="EK657" s="1488"/>
      <c r="EL657" s="1488"/>
      <c r="EM657" s="1488" t="e">
        <f t="shared" si="6"/>
        <v>#VALUE!</v>
      </c>
      <c r="EN657" s="1488"/>
      <c r="EO657" s="1488"/>
      <c r="EP657" s="1488"/>
      <c r="EQ657" s="1488"/>
      <c r="ER657" s="1488" t="e">
        <f t="shared" si="7"/>
        <v>#VALUE!</v>
      </c>
      <c r="ES657" s="1488"/>
      <c r="ET657" s="1488"/>
      <c r="EU657" s="1488"/>
      <c r="EV657" s="1488"/>
      <c r="EW657" s="1488" t="e">
        <f t="shared" si="8"/>
        <v>#VALUE!</v>
      </c>
      <c r="EX657" s="1488"/>
      <c r="EY657" s="1488"/>
      <c r="EZ657" s="1488"/>
      <c r="FA657" s="1488"/>
    </row>
    <row r="658" spans="1:157" ht="12.95" customHeight="1">
      <c r="A658" s="22"/>
      <c r="T658" s="22"/>
      <c r="AZ658" s="34"/>
      <c r="BA658" s="34"/>
      <c r="BB658" s="34"/>
      <c r="BC658" s="34"/>
      <c r="BD658" s="34"/>
      <c r="BE658" s="34"/>
      <c r="BF658" s="34"/>
      <c r="BG658" s="34"/>
      <c r="BH658" s="34"/>
      <c r="BI658" s="34"/>
      <c r="BJ658" s="34"/>
      <c r="BK658" s="34"/>
      <c r="BL658" s="34"/>
      <c r="BM658" s="34"/>
      <c r="DX658" s="1488" t="e">
        <f t="shared" si="3"/>
        <v>#VALUE!</v>
      </c>
      <c r="DY658" s="1488"/>
      <c r="DZ658" s="1488"/>
      <c r="EA658" s="1488"/>
      <c r="EB658" s="1488"/>
      <c r="EC658" s="1488" t="e">
        <f t="shared" si="4"/>
        <v>#VALUE!</v>
      </c>
      <c r="ED658" s="1488"/>
      <c r="EE658" s="1488"/>
      <c r="EF658" s="1488"/>
      <c r="EG658" s="1488"/>
      <c r="EH658" s="1488" t="e">
        <f t="shared" si="5"/>
        <v>#VALUE!</v>
      </c>
      <c r="EI658" s="1488"/>
      <c r="EJ658" s="1488"/>
      <c r="EK658" s="1488"/>
      <c r="EL658" s="1488"/>
      <c r="EM658" s="1488" t="e">
        <f t="shared" si="6"/>
        <v>#VALUE!</v>
      </c>
      <c r="EN658" s="1488"/>
      <c r="EO658" s="1488"/>
      <c r="EP658" s="1488"/>
      <c r="EQ658" s="1488"/>
      <c r="ER658" s="1488" t="e">
        <f t="shared" si="7"/>
        <v>#VALUE!</v>
      </c>
      <c r="ES658" s="1488"/>
      <c r="ET658" s="1488"/>
      <c r="EU658" s="1488"/>
      <c r="EV658" s="1488"/>
      <c r="EW658" s="1488" t="e">
        <f t="shared" si="8"/>
        <v>#VALUE!</v>
      </c>
      <c r="EX658" s="1488"/>
      <c r="EY658" s="1488"/>
      <c r="EZ658" s="1488"/>
      <c r="FA658" s="1488"/>
    </row>
    <row r="659" spans="1:157" ht="12.95" customHeight="1">
      <c r="A659" s="55" t="s">
        <v>763</v>
      </c>
      <c r="B659" t="s">
        <v>463</v>
      </c>
      <c r="G659" s="1457" t="str">
        <f>C631</f>
        <v>851 Weeks LLC Land Donation</v>
      </c>
      <c r="H659" s="1457"/>
      <c r="I659" s="1457"/>
      <c r="J659" s="1457"/>
      <c r="K659" s="1457"/>
      <c r="L659" s="1457"/>
      <c r="M659" s="1457"/>
      <c r="N659" s="1457"/>
      <c r="O659" s="1457"/>
      <c r="P659" s="1457"/>
      <c r="Q659" s="1457"/>
      <c r="R659" s="1457"/>
      <c r="T659" s="55" t="s">
        <v>584</v>
      </c>
      <c r="U659" t="s">
        <v>463</v>
      </c>
      <c r="Z659" s="1457" t="str">
        <f>C632</f>
        <v>GP Equity</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DX659" s="1488" t="e">
        <f t="shared" si="3"/>
        <v>#VALUE!</v>
      </c>
      <c r="DY659" s="1488"/>
      <c r="DZ659" s="1488"/>
      <c r="EA659" s="1488"/>
      <c r="EB659" s="1488"/>
      <c r="EC659" s="1488" t="e">
        <f t="shared" si="4"/>
        <v>#VALUE!</v>
      </c>
      <c r="ED659" s="1488"/>
      <c r="EE659" s="1488"/>
      <c r="EF659" s="1488"/>
      <c r="EG659" s="1488"/>
      <c r="EH659" s="1488" t="e">
        <f t="shared" si="5"/>
        <v>#VALUE!</v>
      </c>
      <c r="EI659" s="1488"/>
      <c r="EJ659" s="1488"/>
      <c r="EK659" s="1488"/>
      <c r="EL659" s="1488"/>
      <c r="EM659" s="1488" t="e">
        <f t="shared" si="6"/>
        <v>#VALUE!</v>
      </c>
      <c r="EN659" s="1488"/>
      <c r="EO659" s="1488"/>
      <c r="EP659" s="1488"/>
      <c r="EQ659" s="1488"/>
      <c r="ER659" s="1488" t="e">
        <f t="shared" si="7"/>
        <v>#VALUE!</v>
      </c>
      <c r="ES659" s="1488"/>
      <c r="ET659" s="1488"/>
      <c r="EU659" s="1488"/>
      <c r="EV659" s="1488"/>
      <c r="EW659" s="1488" t="e">
        <f t="shared" si="8"/>
        <v>#VALUE!</v>
      </c>
      <c r="EX659" s="1488"/>
      <c r="EY659" s="1488"/>
      <c r="EZ659" s="1488"/>
      <c r="FA659" s="1488"/>
    </row>
    <row r="660" spans="1:157" ht="12.95" customHeight="1">
      <c r="A660" s="22"/>
      <c r="B660" t="s">
        <v>85</v>
      </c>
      <c r="G660" s="1372" t="s">
        <v>2622</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88" t="e">
        <f t="shared" si="3"/>
        <v>#VALUE!</v>
      </c>
      <c r="DY660" s="1488"/>
      <c r="DZ660" s="1488"/>
      <c r="EA660" s="1488"/>
      <c r="EB660" s="1488"/>
      <c r="EC660" s="1488" t="e">
        <f t="shared" si="4"/>
        <v>#VALUE!</v>
      </c>
      <c r="ED660" s="1488"/>
      <c r="EE660" s="1488"/>
      <c r="EF660" s="1488"/>
      <c r="EG660" s="1488"/>
      <c r="EH660" s="1488" t="e">
        <f t="shared" si="5"/>
        <v>#VALUE!</v>
      </c>
      <c r="EI660" s="1488"/>
      <c r="EJ660" s="1488"/>
      <c r="EK660" s="1488"/>
      <c r="EL660" s="1488"/>
      <c r="EM660" s="1488" t="e">
        <f t="shared" si="6"/>
        <v>#VALUE!</v>
      </c>
      <c r="EN660" s="1488"/>
      <c r="EO660" s="1488"/>
      <c r="EP660" s="1488"/>
      <c r="EQ660" s="1488"/>
      <c r="ER660" s="1488" t="e">
        <f t="shared" si="7"/>
        <v>#VALUE!</v>
      </c>
      <c r="ES660" s="1488"/>
      <c r="ET660" s="1488"/>
      <c r="EU660" s="1488"/>
      <c r="EV660" s="1488"/>
      <c r="EW660" s="1488" t="e">
        <f t="shared" si="8"/>
        <v>#VALUE!</v>
      </c>
      <c r="EX660" s="1488"/>
      <c r="EY660" s="1488"/>
      <c r="EZ660" s="1488"/>
      <c r="FA660" s="1488"/>
    </row>
    <row r="661" spans="1:157" ht="12.95" customHeight="1">
      <c r="A661" s="22"/>
      <c r="B661" t="s">
        <v>580</v>
      </c>
      <c r="G661" s="1372" t="s">
        <v>2623</v>
      </c>
      <c r="H661" s="1372"/>
      <c r="I661" s="1372"/>
      <c r="J661" s="1372"/>
      <c r="K661" s="1372"/>
      <c r="L661" s="1372"/>
      <c r="M661" s="1372"/>
      <c r="N661" s="1372"/>
      <c r="O661" s="1372"/>
      <c r="P661" s="1372"/>
      <c r="Q661" s="1372"/>
      <c r="R661" s="1372"/>
      <c r="T661" s="22"/>
      <c r="U661" t="s">
        <v>580</v>
      </c>
      <c r="Z661" s="1395"/>
      <c r="AA661" s="1395"/>
      <c r="AB661" s="1395"/>
      <c r="AC661" s="1395"/>
      <c r="AD661" s="1395"/>
      <c r="AE661" s="1395"/>
      <c r="AF661" s="1395"/>
      <c r="AG661" s="1395"/>
      <c r="AH661" s="1395"/>
      <c r="AI661" s="1395"/>
      <c r="AJ661" s="1395"/>
      <c r="AK661" s="1395"/>
      <c r="AZ661" s="34"/>
      <c r="BA661" s="34"/>
      <c r="BB661" s="34"/>
      <c r="BC661" s="34"/>
      <c r="BD661" s="34"/>
      <c r="BE661" s="34"/>
      <c r="BF661" s="34"/>
      <c r="BG661" s="34"/>
      <c r="BH661" s="34"/>
      <c r="BI661" s="34"/>
      <c r="BJ661" s="34"/>
      <c r="BK661" s="34"/>
      <c r="BL661" s="34"/>
      <c r="BM661" s="34"/>
      <c r="DX661" s="1488" t="e">
        <f t="shared" si="3"/>
        <v>#VALUE!</v>
      </c>
      <c r="DY661" s="1488"/>
      <c r="DZ661" s="1488"/>
      <c r="EA661" s="1488"/>
      <c r="EB661" s="1488"/>
      <c r="EC661" s="1488" t="e">
        <f t="shared" si="4"/>
        <v>#VALUE!</v>
      </c>
      <c r="ED661" s="1488"/>
      <c r="EE661" s="1488"/>
      <c r="EF661" s="1488"/>
      <c r="EG661" s="1488"/>
      <c r="EH661" s="1488" t="e">
        <f t="shared" si="5"/>
        <v>#VALUE!</v>
      </c>
      <c r="EI661" s="1488"/>
      <c r="EJ661" s="1488"/>
      <c r="EK661" s="1488"/>
      <c r="EL661" s="1488"/>
      <c r="EM661" s="1488" t="e">
        <f t="shared" si="6"/>
        <v>#VALUE!</v>
      </c>
      <c r="EN661" s="1488"/>
      <c r="EO661" s="1488"/>
      <c r="EP661" s="1488"/>
      <c r="EQ661" s="1488"/>
      <c r="ER661" s="1488" t="e">
        <f t="shared" si="7"/>
        <v>#VALUE!</v>
      </c>
      <c r="ES661" s="1488"/>
      <c r="ET661" s="1488"/>
      <c r="EU661" s="1488"/>
      <c r="EV661" s="1488"/>
      <c r="EW661" s="1488" t="e">
        <f t="shared" si="8"/>
        <v>#VALUE!</v>
      </c>
      <c r="EX661" s="1488"/>
      <c r="EY661" s="1488"/>
      <c r="EZ661" s="1488"/>
      <c r="FA661" s="1488"/>
    </row>
    <row r="662" spans="1:157" ht="12.95" customHeight="1">
      <c r="A662" s="22"/>
      <c r="B662" t="s">
        <v>17</v>
      </c>
      <c r="G662" s="1372" t="s">
        <v>2625</v>
      </c>
      <c r="H662" s="1372"/>
      <c r="I662" s="1372"/>
      <c r="J662" s="1372"/>
      <c r="K662" s="1372"/>
      <c r="L662" s="1372"/>
      <c r="M662" s="1372"/>
      <c r="N662" s="1372"/>
      <c r="O662" s="1372"/>
      <c r="P662" s="1372"/>
      <c r="Q662" s="1372"/>
      <c r="R662" s="1372"/>
      <c r="T662" s="22"/>
      <c r="U662" t="s">
        <v>17</v>
      </c>
      <c r="Z662" s="1395"/>
      <c r="AA662" s="1395"/>
      <c r="AB662" s="1395"/>
      <c r="AC662" s="1395"/>
      <c r="AD662" s="1395"/>
      <c r="AE662" s="1395"/>
      <c r="AF662" s="1395"/>
      <c r="AG662" s="1395"/>
      <c r="AH662" s="1395"/>
      <c r="AI662" s="1395"/>
      <c r="AJ662" s="1395"/>
      <c r="AK662" s="139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8" t="e">
        <f t="shared" si="3"/>
        <v>#VALUE!</v>
      </c>
      <c r="DY662" s="1488"/>
      <c r="DZ662" s="1488"/>
      <c r="EA662" s="1488"/>
      <c r="EB662" s="1488"/>
      <c r="EC662" s="1488" t="e">
        <f t="shared" si="4"/>
        <v>#VALUE!</v>
      </c>
      <c r="ED662" s="1488"/>
      <c r="EE662" s="1488"/>
      <c r="EF662" s="1488"/>
      <c r="EG662" s="1488"/>
      <c r="EH662" s="1488" t="e">
        <f t="shared" si="5"/>
        <v>#VALUE!</v>
      </c>
      <c r="EI662" s="1488"/>
      <c r="EJ662" s="1488"/>
      <c r="EK662" s="1488"/>
      <c r="EL662" s="1488"/>
      <c r="EM662" s="1488" t="e">
        <f t="shared" si="6"/>
        <v>#VALUE!</v>
      </c>
      <c r="EN662" s="1488"/>
      <c r="EO662" s="1488"/>
      <c r="EP662" s="1488"/>
      <c r="EQ662" s="1488"/>
      <c r="ER662" s="1488" t="e">
        <f t="shared" si="7"/>
        <v>#VALUE!</v>
      </c>
      <c r="ES662" s="1488"/>
      <c r="ET662" s="1488"/>
      <c r="EU662" s="1488"/>
      <c r="EV662" s="1488"/>
      <c r="EW662" s="1488" t="e">
        <f t="shared" si="8"/>
        <v>#VALUE!</v>
      </c>
      <c r="EX662" s="1488"/>
      <c r="EY662" s="1488"/>
      <c r="EZ662" s="1488"/>
      <c r="FA662" s="1488"/>
    </row>
    <row r="663" spans="1:157" ht="12.95" customHeight="1">
      <c r="A663" s="22"/>
      <c r="B663" t="s">
        <v>315</v>
      </c>
      <c r="G663" s="1371" t="s">
        <v>2704</v>
      </c>
      <c r="H663" s="1371"/>
      <c r="I663" s="1371"/>
      <c r="J663" s="1371"/>
      <c r="K663" s="1371"/>
      <c r="L663" s="1371"/>
      <c r="O663" s="33" t="s">
        <v>205</v>
      </c>
      <c r="P663" s="1462"/>
      <c r="Q663" s="1462"/>
      <c r="R663" s="1462"/>
      <c r="T663" s="22"/>
      <c r="U663" t="s">
        <v>315</v>
      </c>
      <c r="Z663" s="1371"/>
      <c r="AA663" s="1371"/>
      <c r="AB663" s="1371"/>
      <c r="AC663" s="1371"/>
      <c r="AD663" s="1371"/>
      <c r="AE663" s="1371"/>
      <c r="AH663" s="33" t="s">
        <v>205</v>
      </c>
      <c r="AI663" s="1462"/>
      <c r="AJ663" s="1462"/>
      <c r="AK663" s="146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8" t="e">
        <f t="shared" si="3"/>
        <v>#VALUE!</v>
      </c>
      <c r="DY663" s="1488"/>
      <c r="DZ663" s="1488"/>
      <c r="EA663" s="1488"/>
      <c r="EB663" s="1488"/>
      <c r="EC663" s="1488" t="e">
        <f t="shared" si="4"/>
        <v>#VALUE!</v>
      </c>
      <c r="ED663" s="1488"/>
      <c r="EE663" s="1488"/>
      <c r="EF663" s="1488"/>
      <c r="EG663" s="1488"/>
      <c r="EH663" s="1488" t="e">
        <f t="shared" si="5"/>
        <v>#VALUE!</v>
      </c>
      <c r="EI663" s="1488"/>
      <c r="EJ663" s="1488"/>
      <c r="EK663" s="1488"/>
      <c r="EL663" s="1488"/>
      <c r="EM663" s="1488" t="e">
        <f t="shared" si="6"/>
        <v>#VALUE!</v>
      </c>
      <c r="EN663" s="1488"/>
      <c r="EO663" s="1488"/>
      <c r="EP663" s="1488"/>
      <c r="EQ663" s="1488"/>
      <c r="ER663" s="1488" t="e">
        <f t="shared" si="7"/>
        <v>#VALUE!</v>
      </c>
      <c r="ES663" s="1488"/>
      <c r="ET663" s="1488"/>
      <c r="EU663" s="1488"/>
      <c r="EV663" s="1488"/>
      <c r="EW663" s="1488" t="e">
        <f t="shared" si="8"/>
        <v>#VALUE!</v>
      </c>
      <c r="EX663" s="1488"/>
      <c r="EY663" s="1488"/>
      <c r="EZ663" s="1488"/>
      <c r="FA663" s="1488"/>
    </row>
    <row r="664" spans="1:157" ht="12.95" customHeight="1">
      <c r="A664" s="22"/>
      <c r="B664" t="s">
        <v>18</v>
      </c>
      <c r="H664" s="1372" t="s">
        <v>2705</v>
      </c>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8" t="e">
        <f t="shared" si="3"/>
        <v>#VALUE!</v>
      </c>
      <c r="DY664" s="1488"/>
      <c r="DZ664" s="1488"/>
      <c r="EA664" s="1488"/>
      <c r="EB664" s="1488"/>
      <c r="EC664" s="1488" t="e">
        <f t="shared" si="4"/>
        <v>#VALUE!</v>
      </c>
      <c r="ED664" s="1488"/>
      <c r="EE664" s="1488"/>
      <c r="EF664" s="1488"/>
      <c r="EG664" s="1488"/>
      <c r="EH664" s="1488" t="e">
        <f t="shared" si="5"/>
        <v>#VALUE!</v>
      </c>
      <c r="EI664" s="1488"/>
      <c r="EJ664" s="1488"/>
      <c r="EK664" s="1488"/>
      <c r="EL664" s="1488"/>
      <c r="EM664" s="1488" t="e">
        <f t="shared" si="6"/>
        <v>#VALUE!</v>
      </c>
      <c r="EN664" s="1488"/>
      <c r="EO664" s="1488"/>
      <c r="EP664" s="1488"/>
      <c r="EQ664" s="1488"/>
      <c r="ER664" s="1488" t="e">
        <f t="shared" si="7"/>
        <v>#VALUE!</v>
      </c>
      <c r="ES664" s="1488"/>
      <c r="ET664" s="1488"/>
      <c r="EU664" s="1488"/>
      <c r="EV664" s="1488"/>
      <c r="EW664" s="1488" t="e">
        <f t="shared" si="8"/>
        <v>#VALUE!</v>
      </c>
      <c r="EX664" s="1488"/>
      <c r="EY664" s="1488"/>
      <c r="EZ664" s="1488"/>
      <c r="FA664" s="1488"/>
    </row>
    <row r="665" spans="1:157" ht="12.95"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8" t="e">
        <f t="shared" si="3"/>
        <v>#VALUE!</v>
      </c>
      <c r="DY665" s="1488"/>
      <c r="DZ665" s="1488"/>
      <c r="EA665" s="1488"/>
      <c r="EB665" s="1488"/>
      <c r="EC665" s="1488" t="e">
        <f t="shared" si="4"/>
        <v>#VALUE!</v>
      </c>
      <c r="ED665" s="1488"/>
      <c r="EE665" s="1488"/>
      <c r="EF665" s="1488"/>
      <c r="EG665" s="1488"/>
      <c r="EH665" s="1488" t="e">
        <f t="shared" si="5"/>
        <v>#VALUE!</v>
      </c>
      <c r="EI665" s="1488"/>
      <c r="EJ665" s="1488"/>
      <c r="EK665" s="1488"/>
      <c r="EL665" s="1488"/>
      <c r="EM665" s="1488" t="e">
        <f t="shared" si="6"/>
        <v>#VALUE!</v>
      </c>
      <c r="EN665" s="1488"/>
      <c r="EO665" s="1488"/>
      <c r="EP665" s="1488"/>
      <c r="EQ665" s="1488"/>
      <c r="ER665" s="1488" t="e">
        <f t="shared" si="7"/>
        <v>#VALUE!</v>
      </c>
      <c r="ES665" s="1488"/>
      <c r="ET665" s="1488"/>
      <c r="EU665" s="1488"/>
      <c r="EV665" s="1488"/>
      <c r="EW665" s="1488" t="e">
        <f t="shared" si="8"/>
        <v>#VALUE!</v>
      </c>
      <c r="EX665" s="1488"/>
      <c r="EY665" s="1488"/>
      <c r="EZ665" s="1488"/>
      <c r="FA665" s="1488"/>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8" t="e">
        <f t="shared" si="3"/>
        <v>#VALUE!</v>
      </c>
      <c r="DY666" s="1488"/>
      <c r="DZ666" s="1488"/>
      <c r="EA666" s="1488"/>
      <c r="EB666" s="1488"/>
      <c r="EC666" s="1488" t="e">
        <f t="shared" si="4"/>
        <v>#VALUE!</v>
      </c>
      <c r="ED666" s="1488"/>
      <c r="EE666" s="1488"/>
      <c r="EF666" s="1488"/>
      <c r="EG666" s="1488"/>
      <c r="EH666" s="1488" t="e">
        <f t="shared" si="5"/>
        <v>#VALUE!</v>
      </c>
      <c r="EI666" s="1488"/>
      <c r="EJ666" s="1488"/>
      <c r="EK666" s="1488"/>
      <c r="EL666" s="1488"/>
      <c r="EM666" s="1488" t="e">
        <f t="shared" si="6"/>
        <v>#VALUE!</v>
      </c>
      <c r="EN666" s="1488"/>
      <c r="EO666" s="1488"/>
      <c r="EP666" s="1488"/>
      <c r="EQ666" s="1488"/>
      <c r="ER666" s="1488" t="e">
        <f t="shared" si="7"/>
        <v>#VALUE!</v>
      </c>
      <c r="ES666" s="1488"/>
      <c r="ET666" s="1488"/>
      <c r="EU666" s="1488"/>
      <c r="EV666" s="1488"/>
      <c r="EW666" s="1488" t="e">
        <f t="shared" si="8"/>
        <v>#VALUE!</v>
      </c>
      <c r="EX666" s="1488"/>
      <c r="EY666" s="1488"/>
      <c r="EZ666" s="1488"/>
      <c r="FA666" s="1488"/>
    </row>
    <row r="667" spans="1:157" ht="12.95" customHeight="1">
      <c r="A667" s="55" t="s">
        <v>455</v>
      </c>
      <c r="B667" t="s">
        <v>463</v>
      </c>
      <c r="G667" s="1457" t="str">
        <f>C633</f>
        <v>Soft Loan Accrued Deferred Interest</v>
      </c>
      <c r="H667" s="1457"/>
      <c r="I667" s="1457"/>
      <c r="J667" s="1457"/>
      <c r="K667" s="1457"/>
      <c r="L667" s="1457"/>
      <c r="M667" s="1457"/>
      <c r="N667" s="1457"/>
      <c r="O667" s="1457"/>
      <c r="P667" s="1457"/>
      <c r="Q667" s="1457"/>
      <c r="R667" s="1457"/>
      <c r="T667" s="55" t="s">
        <v>456</v>
      </c>
      <c r="U667" t="s">
        <v>463</v>
      </c>
      <c r="Z667" s="1457">
        <f>C634</f>
        <v>0</v>
      </c>
      <c r="AA667" s="1457"/>
      <c r="AB667" s="1457"/>
      <c r="AC667" s="1457"/>
      <c r="AD667" s="1457"/>
      <c r="AE667" s="1457"/>
      <c r="AF667" s="1457"/>
      <c r="AG667" s="1457"/>
      <c r="AH667" s="1457"/>
      <c r="AI667" s="1457"/>
      <c r="AJ667" s="1457"/>
      <c r="AK667" s="14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8" t="e">
        <f t="shared" si="3"/>
        <v>#VALUE!</v>
      </c>
      <c r="DY667" s="1488"/>
      <c r="DZ667" s="1488"/>
      <c r="EA667" s="1488"/>
      <c r="EB667" s="1488"/>
      <c r="EC667" s="1488" t="e">
        <f t="shared" si="4"/>
        <v>#VALUE!</v>
      </c>
      <c r="ED667" s="1488"/>
      <c r="EE667" s="1488"/>
      <c r="EF667" s="1488"/>
      <c r="EG667" s="1488"/>
      <c r="EH667" s="1488" t="e">
        <f t="shared" si="5"/>
        <v>#VALUE!</v>
      </c>
      <c r="EI667" s="1488"/>
      <c r="EJ667" s="1488"/>
      <c r="EK667" s="1488"/>
      <c r="EL667" s="1488"/>
      <c r="EM667" s="1488" t="e">
        <f t="shared" si="6"/>
        <v>#VALUE!</v>
      </c>
      <c r="EN667" s="1488"/>
      <c r="EO667" s="1488"/>
      <c r="EP667" s="1488"/>
      <c r="EQ667" s="1488"/>
      <c r="ER667" s="1488" t="e">
        <f t="shared" si="7"/>
        <v>#VALUE!</v>
      </c>
      <c r="ES667" s="1488"/>
      <c r="ET667" s="1488"/>
      <c r="EU667" s="1488"/>
      <c r="EV667" s="1488"/>
      <c r="EW667" s="1488" t="e">
        <f t="shared" si="8"/>
        <v>#VALUE!</v>
      </c>
      <c r="EX667" s="1488"/>
      <c r="EY667" s="1488"/>
      <c r="EZ667" s="1488"/>
      <c r="FA667" s="1488"/>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8" t="e">
        <f t="shared" si="3"/>
        <v>#VALUE!</v>
      </c>
      <c r="DY668" s="1488"/>
      <c r="DZ668" s="1488"/>
      <c r="EA668" s="1488"/>
      <c r="EB668" s="1488"/>
      <c r="EC668" s="1488" t="e">
        <f t="shared" si="4"/>
        <v>#VALUE!</v>
      </c>
      <c r="ED668" s="1488"/>
      <c r="EE668" s="1488"/>
      <c r="EF668" s="1488"/>
      <c r="EG668" s="1488"/>
      <c r="EH668" s="1488" t="e">
        <f t="shared" si="5"/>
        <v>#VALUE!</v>
      </c>
      <c r="EI668" s="1488"/>
      <c r="EJ668" s="1488"/>
      <c r="EK668" s="1488"/>
      <c r="EL668" s="1488"/>
      <c r="EM668" s="1488" t="e">
        <f t="shared" si="6"/>
        <v>#VALUE!</v>
      </c>
      <c r="EN668" s="1488"/>
      <c r="EO668" s="1488"/>
      <c r="EP668" s="1488"/>
      <c r="EQ668" s="1488"/>
      <c r="ER668" s="1488" t="e">
        <f t="shared" si="7"/>
        <v>#VALUE!</v>
      </c>
      <c r="ES668" s="1488"/>
      <c r="ET668" s="1488"/>
      <c r="EU668" s="1488"/>
      <c r="EV668" s="1488"/>
      <c r="EW668" s="1488" t="e">
        <f t="shared" si="8"/>
        <v>#VALUE!</v>
      </c>
      <c r="EX668" s="1488"/>
      <c r="EY668" s="1488"/>
      <c r="EZ668" s="1488"/>
      <c r="FA668" s="1488"/>
    </row>
    <row r="669" spans="1:157" ht="12.95" customHeight="1">
      <c r="A669" s="22"/>
      <c r="B669" t="s">
        <v>580</v>
      </c>
      <c r="G669" s="1372"/>
      <c r="H669" s="1372"/>
      <c r="I669" s="1372"/>
      <c r="J669" s="1372"/>
      <c r="K669" s="1372"/>
      <c r="L669" s="1372"/>
      <c r="M669" s="1372"/>
      <c r="N669" s="1372"/>
      <c r="O669" s="1372"/>
      <c r="P669" s="1372"/>
      <c r="Q669" s="1372"/>
      <c r="R669" s="1372"/>
      <c r="T669" s="22"/>
      <c r="U669" t="s">
        <v>580</v>
      </c>
      <c r="Z669" s="1395"/>
      <c r="AA669" s="1395"/>
      <c r="AB669" s="1395"/>
      <c r="AC669" s="1395"/>
      <c r="AD669" s="1395"/>
      <c r="AE669" s="1395"/>
      <c r="AF669" s="1395"/>
      <c r="AG669" s="1395"/>
      <c r="AH669" s="1395"/>
      <c r="AI669" s="1395"/>
      <c r="AJ669" s="1395"/>
      <c r="AK669" s="139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8" t="e">
        <f t="shared" si="3"/>
        <v>#VALUE!</v>
      </c>
      <c r="DY669" s="1488"/>
      <c r="DZ669" s="1488"/>
      <c r="EA669" s="1488"/>
      <c r="EB669" s="1488"/>
      <c r="EC669" s="1488" t="e">
        <f t="shared" si="4"/>
        <v>#VALUE!</v>
      </c>
      <c r="ED669" s="1488"/>
      <c r="EE669" s="1488"/>
      <c r="EF669" s="1488"/>
      <c r="EG669" s="1488"/>
      <c r="EH669" s="1488" t="e">
        <f t="shared" si="5"/>
        <v>#VALUE!</v>
      </c>
      <c r="EI669" s="1488"/>
      <c r="EJ669" s="1488"/>
      <c r="EK669" s="1488"/>
      <c r="EL669" s="1488"/>
      <c r="EM669" s="1488" t="e">
        <f t="shared" si="6"/>
        <v>#VALUE!</v>
      </c>
      <c r="EN669" s="1488"/>
      <c r="EO669" s="1488"/>
      <c r="EP669" s="1488"/>
      <c r="EQ669" s="1488"/>
      <c r="ER669" s="1488" t="e">
        <f t="shared" si="7"/>
        <v>#VALUE!</v>
      </c>
      <c r="ES669" s="1488"/>
      <c r="ET669" s="1488"/>
      <c r="EU669" s="1488"/>
      <c r="EV669" s="1488"/>
      <c r="EW669" s="1488" t="e">
        <f t="shared" si="8"/>
        <v>#VALUE!</v>
      </c>
      <c r="EX669" s="1488"/>
      <c r="EY669" s="1488"/>
      <c r="EZ669" s="1488"/>
      <c r="FA669" s="1488"/>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95"/>
      <c r="AA670" s="1395"/>
      <c r="AB670" s="1395"/>
      <c r="AC670" s="1395"/>
      <c r="AD670" s="1395"/>
      <c r="AE670" s="1395"/>
      <c r="AF670" s="1395"/>
      <c r="AG670" s="1395"/>
      <c r="AH670" s="1395"/>
      <c r="AI670" s="1395"/>
      <c r="AJ670" s="1395"/>
      <c r="AK670" s="139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8">
        <f>SUMIF(DX635:EB669,"&gt;0")</f>
        <v>1209.5</v>
      </c>
      <c r="DY670" s="1488"/>
      <c r="DZ670" s="1488"/>
      <c r="EA670" s="1488"/>
      <c r="EB670" s="1488"/>
      <c r="EC670" s="1488">
        <f>SUMIF(EC635:EG669,"&gt;0")</f>
        <v>1281.6153846153848</v>
      </c>
      <c r="ED670" s="1488"/>
      <c r="EE670" s="1488"/>
      <c r="EF670" s="1488"/>
      <c r="EG670" s="1488"/>
      <c r="EH670" s="1488">
        <f>SUMIF(EH635:EL669,"&gt;0")</f>
        <v>0</v>
      </c>
      <c r="EI670" s="1488"/>
      <c r="EJ670" s="1488"/>
      <c r="EK670" s="1488"/>
      <c r="EL670" s="1488"/>
      <c r="EM670" s="1488">
        <f>SUMIF(EM635:EQ669,"&gt;0")</f>
        <v>0</v>
      </c>
      <c r="EN670" s="1488"/>
      <c r="EO670" s="1488"/>
      <c r="EP670" s="1488"/>
      <c r="EQ670" s="1488"/>
      <c r="ER670" s="1488">
        <f>SUMIF(ER635:EV669,"&gt;0")</f>
        <v>0</v>
      </c>
      <c r="ES670" s="1488"/>
      <c r="ET670" s="1488"/>
      <c r="EU670" s="1488"/>
      <c r="EV670" s="1488"/>
      <c r="EW670" s="1488">
        <f>SUMIF(EW635:FA669,"&gt;0")</f>
        <v>0</v>
      </c>
      <c r="EX670" s="1488"/>
      <c r="EY670" s="1488"/>
      <c r="EZ670" s="1488"/>
      <c r="FA670" s="1488"/>
    </row>
    <row r="671" spans="1:157" ht="12.95" customHeight="1">
      <c r="A671" s="22"/>
      <c r="B671" t="s">
        <v>315</v>
      </c>
      <c r="G671" s="1371"/>
      <c r="H671" s="1371"/>
      <c r="I671" s="1371"/>
      <c r="J671" s="1371"/>
      <c r="K671" s="1371"/>
      <c r="L671" s="1371"/>
      <c r="O671" s="33" t="s">
        <v>205</v>
      </c>
      <c r="P671" s="1462"/>
      <c r="Q671" s="1462"/>
      <c r="R671" s="1462"/>
      <c r="T671" s="22"/>
      <c r="U671" t="s">
        <v>315</v>
      </c>
      <c r="Z671" s="1371"/>
      <c r="AA671" s="1371"/>
      <c r="AB671" s="1371"/>
      <c r="AC671" s="1371"/>
      <c r="AD671" s="1371"/>
      <c r="AE671" s="1371"/>
      <c r="AH671" s="33" t="s">
        <v>205</v>
      </c>
      <c r="AI671" s="1462"/>
      <c r="AJ671" s="1462"/>
      <c r="AK671" s="146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545</v>
      </c>
      <c r="O673" s="1332"/>
      <c r="T673" s="22"/>
      <c r="U673" t="s">
        <v>20</v>
      </c>
      <c r="AG673" s="1332" t="s">
        <v>669</v>
      </c>
      <c r="AH673" s="1332"/>
      <c r="AZ673" s="3"/>
    </row>
    <row r="674" spans="1:52" ht="12.95" customHeight="1">
      <c r="A674" s="22"/>
      <c r="T674" s="22"/>
      <c r="AZ674" s="3"/>
    </row>
    <row r="675" spans="1:52" ht="12.95" customHeight="1">
      <c r="A675" s="55" t="s">
        <v>461</v>
      </c>
      <c r="B675" t="s">
        <v>463</v>
      </c>
      <c r="G675" s="1457">
        <f>C635</f>
        <v>0</v>
      </c>
      <c r="H675" s="1457"/>
      <c r="I675" s="1457"/>
      <c r="J675" s="1457"/>
      <c r="K675" s="1457"/>
      <c r="L675" s="1457"/>
      <c r="M675" s="1457"/>
      <c r="N675" s="1457"/>
      <c r="O675" s="1457"/>
      <c r="P675" s="1457"/>
      <c r="Q675" s="1457"/>
      <c r="R675" s="1457"/>
      <c r="T675" s="55" t="s">
        <v>646</v>
      </c>
      <c r="U675" t="s">
        <v>463</v>
      </c>
      <c r="Z675" s="1457">
        <f>C636</f>
        <v>0</v>
      </c>
      <c r="AA675" s="1457"/>
      <c r="AB675" s="1457"/>
      <c r="AC675" s="1457"/>
      <c r="AD675" s="1457"/>
      <c r="AE675" s="1457"/>
      <c r="AF675" s="1457"/>
      <c r="AG675" s="1457"/>
      <c r="AH675" s="1457"/>
      <c r="AI675" s="1457"/>
      <c r="AJ675" s="1457"/>
      <c r="AK675" s="1457"/>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95"/>
      <c r="AA677" s="1395"/>
      <c r="AB677" s="1395"/>
      <c r="AC677" s="1395"/>
      <c r="AD677" s="1395"/>
      <c r="AE677" s="1395"/>
      <c r="AF677" s="1395"/>
      <c r="AG677" s="1395"/>
      <c r="AH677" s="1395"/>
      <c r="AI677" s="1395"/>
      <c r="AJ677" s="1395"/>
      <c r="AK677" s="1395"/>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95"/>
      <c r="AA678" s="1395"/>
      <c r="AB678" s="1395"/>
      <c r="AC678" s="1395"/>
      <c r="AD678" s="1395"/>
      <c r="AE678" s="1395"/>
      <c r="AF678" s="1395"/>
      <c r="AG678" s="1395"/>
      <c r="AH678" s="1395"/>
      <c r="AI678" s="1395"/>
      <c r="AJ678" s="1395"/>
      <c r="AK678" s="1395"/>
      <c r="AZ678" s="3"/>
    </row>
    <row r="679" spans="1:52" ht="12.95" customHeight="1">
      <c r="A679" s="22"/>
      <c r="B679" t="s">
        <v>315</v>
      </c>
      <c r="G679" s="1371"/>
      <c r="H679" s="1371"/>
      <c r="I679" s="1371"/>
      <c r="J679" s="1371"/>
      <c r="K679" s="1371"/>
      <c r="L679" s="1371"/>
      <c r="O679" s="33" t="s">
        <v>205</v>
      </c>
      <c r="P679" s="1462"/>
      <c r="Q679" s="1462"/>
      <c r="R679" s="1462"/>
      <c r="T679" s="22"/>
      <c r="U679" t="s">
        <v>315</v>
      </c>
      <c r="Z679" s="1371"/>
      <c r="AA679" s="1371"/>
      <c r="AB679" s="1371"/>
      <c r="AC679" s="1371"/>
      <c r="AD679" s="1371"/>
      <c r="AE679" s="1371"/>
      <c r="AH679" s="33" t="s">
        <v>205</v>
      </c>
      <c r="AI679" s="1462"/>
      <c r="AJ679" s="1462"/>
      <c r="AK679" s="1462"/>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457">
        <f>C637</f>
        <v>0</v>
      </c>
      <c r="H683" s="1457"/>
      <c r="I683" s="1457"/>
      <c r="J683" s="1457"/>
      <c r="K683" s="1457"/>
      <c r="L683" s="1457"/>
      <c r="M683" s="1457"/>
      <c r="N683" s="1457"/>
      <c r="O683" s="1457"/>
      <c r="P683" s="1457"/>
      <c r="Q683" s="1457"/>
      <c r="R683" s="1457"/>
      <c r="T683" s="55" t="s">
        <v>362</v>
      </c>
      <c r="U683" t="s">
        <v>463</v>
      </c>
      <c r="Z683" s="1457">
        <f>C638</f>
        <v>0</v>
      </c>
      <c r="AA683" s="1457"/>
      <c r="AB683" s="1457"/>
      <c r="AC683" s="1457"/>
      <c r="AD683" s="1457"/>
      <c r="AE683" s="1457"/>
      <c r="AF683" s="1457"/>
      <c r="AG683" s="1457"/>
      <c r="AH683" s="1457"/>
      <c r="AI683" s="1457"/>
      <c r="AJ683" s="1457"/>
      <c r="AK683" s="1457"/>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95"/>
      <c r="AA685" s="1395"/>
      <c r="AB685" s="1395"/>
      <c r="AC685" s="1395"/>
      <c r="AD685" s="1395"/>
      <c r="AE685" s="1395"/>
      <c r="AF685" s="1395"/>
      <c r="AG685" s="1395"/>
      <c r="AH685" s="1395"/>
      <c r="AI685" s="1395"/>
      <c r="AJ685" s="1395"/>
      <c r="AK685" s="1395"/>
      <c r="AZ685" s="3"/>
    </row>
    <row r="686" spans="1:52" ht="12.95" customHeight="1">
      <c r="B686" t="s">
        <v>17</v>
      </c>
      <c r="G686" s="1372"/>
      <c r="H686" s="1372"/>
      <c r="I686" s="1372"/>
      <c r="J686" s="1372"/>
      <c r="K686" s="1372"/>
      <c r="L686" s="1372"/>
      <c r="M686" s="1372"/>
      <c r="N686" s="1372"/>
      <c r="O686" s="1372"/>
      <c r="P686" s="1372"/>
      <c r="Q686" s="1372"/>
      <c r="R686" s="1372"/>
      <c r="U686" t="s">
        <v>17</v>
      </c>
      <c r="Z686" s="1395"/>
      <c r="AA686" s="1395"/>
      <c r="AB686" s="1395"/>
      <c r="AC686" s="1395"/>
      <c r="AD686" s="1395"/>
      <c r="AE686" s="1395"/>
      <c r="AF686" s="1395"/>
      <c r="AG686" s="1395"/>
      <c r="AH686" s="1395"/>
      <c r="AI686" s="1395"/>
      <c r="AJ686" s="1395"/>
      <c r="AK686" s="1395"/>
      <c r="AZ686" s="3"/>
    </row>
    <row r="687" spans="1:52" ht="12.95" customHeight="1">
      <c r="B687" t="s">
        <v>315</v>
      </c>
      <c r="G687" s="1371"/>
      <c r="H687" s="1371"/>
      <c r="I687" s="1371"/>
      <c r="J687" s="1371"/>
      <c r="K687" s="1371"/>
      <c r="L687" s="1371"/>
      <c r="O687" s="33" t="s">
        <v>205</v>
      </c>
      <c r="P687" s="1462"/>
      <c r="Q687" s="1462"/>
      <c r="R687" s="1462"/>
      <c r="U687" t="s">
        <v>315</v>
      </c>
      <c r="Z687" s="1371"/>
      <c r="AA687" s="1371"/>
      <c r="AB687" s="1371"/>
      <c r="AC687" s="1371"/>
      <c r="AD687" s="1371"/>
      <c r="AE687" s="1371"/>
      <c r="AH687" s="33" t="s">
        <v>205</v>
      </c>
      <c r="AI687" s="1462"/>
      <c r="AJ687" s="1462"/>
      <c r="AK687" s="1462"/>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669</v>
      </c>
      <c r="AF694" s="1332"/>
      <c r="AZ694" s="3"/>
    </row>
    <row r="695" spans="1:67" ht="12.95" customHeight="1">
      <c r="B695" s="135"/>
      <c r="C695" s="135"/>
      <c r="D695" s="136" t="s">
        <v>920</v>
      </c>
      <c r="E695" s="135"/>
      <c r="F695" s="135"/>
      <c r="G695" s="135"/>
      <c r="H695" s="135"/>
      <c r="AE695" s="1672">
        <v>45909</v>
      </c>
      <c r="AF695" s="1672"/>
      <c r="AG695" s="1672"/>
      <c r="AH695" s="1672"/>
      <c r="AI695" s="1672"/>
    </row>
    <row r="696" spans="1:67" ht="12.95" customHeight="1">
      <c r="B696" s="135"/>
      <c r="C696" s="135"/>
      <c r="D696" s="317" t="s">
        <v>983</v>
      </c>
      <c r="E696" s="135"/>
      <c r="F696" s="135"/>
      <c r="G696" s="135"/>
      <c r="H696" s="135"/>
      <c r="AE696" s="1733">
        <v>45980</v>
      </c>
      <c r="AF696" s="1733"/>
      <c r="AG696" s="1733"/>
      <c r="AH696" s="1733"/>
      <c r="AI696" s="1733"/>
    </row>
    <row r="697" spans="1:67" ht="12.95" customHeight="1">
      <c r="B697" s="135"/>
      <c r="C697" s="135"/>
    </row>
    <row r="698" spans="1:67" ht="12.95" customHeight="1">
      <c r="B698" s="135"/>
      <c r="C698" s="135"/>
      <c r="D698" s="136" t="s">
        <v>816</v>
      </c>
      <c r="E698" s="135"/>
      <c r="F698" s="135"/>
      <c r="G698" s="135"/>
      <c r="H698" s="135"/>
      <c r="AE698" s="1672">
        <v>46143</v>
      </c>
      <c r="AF698" s="1672"/>
      <c r="AG698" s="1672"/>
      <c r="AH698" s="1672"/>
      <c r="AI698" s="1672"/>
    </row>
    <row r="699" spans="1:67" ht="12.95" customHeight="1">
      <c r="B699" s="135"/>
      <c r="C699" s="135"/>
      <c r="D699" s="136" t="s">
        <v>435</v>
      </c>
      <c r="E699" s="135"/>
      <c r="F699" s="135"/>
      <c r="G699" s="135"/>
      <c r="H699" s="135"/>
      <c r="AE699" s="1671">
        <f>[1]EVERYTHING!$I$30</f>
        <v>0.3</v>
      </c>
      <c r="AF699" s="1671"/>
      <c r="AG699" s="1671"/>
      <c r="AH699" s="1671"/>
      <c r="AI699" s="1671"/>
    </row>
    <row r="700" spans="1:67" ht="12.95" customHeight="1">
      <c r="B700" s="135"/>
      <c r="C700" s="135"/>
      <c r="D700" s="136" t="s">
        <v>436</v>
      </c>
      <c r="E700" s="135"/>
      <c r="F700" s="135"/>
      <c r="G700" s="135"/>
      <c r="H700" s="135"/>
      <c r="W700" s="1457" t="str">
        <f>H335</f>
        <v>California Municipal Finance Authority</v>
      </c>
      <c r="X700" s="1457"/>
      <c r="Y700" s="1457"/>
      <c r="Z700" s="1457"/>
      <c r="AA700" s="1457"/>
      <c r="AB700" s="1457"/>
      <c r="AC700" s="1457"/>
      <c r="AD700" s="1457"/>
      <c r="AE700" s="1457"/>
      <c r="AF700" s="1457"/>
      <c r="AG700" s="1457"/>
      <c r="AH700" s="1457"/>
      <c r="AI700" s="1457"/>
      <c r="AJ700" s="1457"/>
      <c r="AK700" s="1457"/>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71"/>
      <c r="K705" s="1371"/>
      <c r="L705" s="1371"/>
      <c r="M705" s="1371"/>
      <c r="N705" s="1371"/>
      <c r="O705" s="1371"/>
      <c r="P705" s="4" t="s">
        <v>205</v>
      </c>
      <c r="Q705" s="4"/>
      <c r="R705" s="1462"/>
      <c r="S705" s="1462"/>
      <c r="T705" s="146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56" t="s">
        <v>388</v>
      </c>
      <c r="C714" s="1357"/>
      <c r="D714" s="1357"/>
      <c r="E714" s="1357"/>
      <c r="F714" s="1358"/>
      <c r="G714" s="1356" t="s">
        <v>284</v>
      </c>
      <c r="H714" s="1357"/>
      <c r="I714" s="1357"/>
      <c r="J714" s="1358"/>
      <c r="K714" s="1723" t="s">
        <v>1679</v>
      </c>
      <c r="L714" s="1724"/>
      <c r="M714" s="1724"/>
      <c r="N714" s="1725"/>
      <c r="O714" s="1356" t="s">
        <v>447</v>
      </c>
      <c r="P714" s="1357"/>
      <c r="Q714" s="1357"/>
      <c r="R714" s="1357"/>
      <c r="S714" s="1358"/>
      <c r="T714" s="1663" t="s">
        <v>1949</v>
      </c>
      <c r="U714" s="1357"/>
      <c r="V714" s="1357"/>
      <c r="W714" s="1358"/>
      <c r="X714" s="1663" t="s">
        <v>1951</v>
      </c>
      <c r="Y714" s="1357"/>
      <c r="Z714" s="1357"/>
      <c r="AA714" s="1357"/>
      <c r="AB714" s="1358"/>
      <c r="AC714" s="1663" t="s">
        <v>1950</v>
      </c>
      <c r="AD714" s="1357"/>
      <c r="AE714" s="1357"/>
      <c r="AF714" s="1357"/>
      <c r="AG714" s="1358"/>
      <c r="AH714" s="1663" t="s">
        <v>1952</v>
      </c>
      <c r="AI714" s="1357"/>
      <c r="AJ714" s="1358"/>
      <c r="AK714" s="1663" t="s">
        <v>1979</v>
      </c>
      <c r="AL714" s="1357"/>
      <c r="AM714" s="1357"/>
      <c r="AN714" s="1357"/>
      <c r="AO714" s="135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59"/>
      <c r="C715" s="1360"/>
      <c r="D715" s="1360"/>
      <c r="E715" s="1360"/>
      <c r="F715" s="1361"/>
      <c r="G715" s="1359"/>
      <c r="H715" s="1360"/>
      <c r="I715" s="1360"/>
      <c r="J715" s="1361"/>
      <c r="K715" s="1726"/>
      <c r="L715" s="1727"/>
      <c r="M715" s="1727"/>
      <c r="N715" s="1728"/>
      <c r="O715" s="1359"/>
      <c r="P715" s="1360"/>
      <c r="Q715" s="1360"/>
      <c r="R715" s="1360"/>
      <c r="S715" s="1361"/>
      <c r="T715" s="1359"/>
      <c r="U715" s="1360"/>
      <c r="V715" s="1360"/>
      <c r="W715" s="1361"/>
      <c r="X715" s="1359"/>
      <c r="Y715" s="1360"/>
      <c r="Z715" s="1360"/>
      <c r="AA715" s="1360"/>
      <c r="AB715" s="1361"/>
      <c r="AC715" s="1359"/>
      <c r="AD715" s="1360"/>
      <c r="AE715" s="1360"/>
      <c r="AF715" s="1360"/>
      <c r="AG715" s="1361"/>
      <c r="AH715" s="1359"/>
      <c r="AI715" s="1360"/>
      <c r="AJ715" s="1361"/>
      <c r="AK715" s="1359"/>
      <c r="AL715" s="1360"/>
      <c r="AM715" s="1360"/>
      <c r="AN715" s="1360"/>
      <c r="AO715" s="136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59"/>
      <c r="C716" s="1360"/>
      <c r="D716" s="1360"/>
      <c r="E716" s="1360"/>
      <c r="F716" s="1361"/>
      <c r="G716" s="1359"/>
      <c r="H716" s="1360"/>
      <c r="I716" s="1360"/>
      <c r="J716" s="1361"/>
      <c r="K716" s="1726"/>
      <c r="L716" s="1727"/>
      <c r="M716" s="1727"/>
      <c r="N716" s="1728"/>
      <c r="O716" s="1359"/>
      <c r="P716" s="1360"/>
      <c r="Q716" s="1360"/>
      <c r="R716" s="1360"/>
      <c r="S716" s="1361"/>
      <c r="T716" s="1359"/>
      <c r="U716" s="1360"/>
      <c r="V716" s="1360"/>
      <c r="W716" s="1361"/>
      <c r="X716" s="1359"/>
      <c r="Y716" s="1360"/>
      <c r="Z716" s="1360"/>
      <c r="AA716" s="1360"/>
      <c r="AB716" s="1361"/>
      <c r="AC716" s="1359"/>
      <c r="AD716" s="1360"/>
      <c r="AE716" s="1360"/>
      <c r="AF716" s="1360"/>
      <c r="AG716" s="1361"/>
      <c r="AH716" s="1359"/>
      <c r="AI716" s="1360"/>
      <c r="AJ716" s="1361"/>
      <c r="AK716" s="1359"/>
      <c r="AL716" s="1360"/>
      <c r="AM716" s="1360"/>
      <c r="AN716" s="1360"/>
      <c r="AO716" s="1361"/>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2"/>
      <c r="C717" s="1363"/>
      <c r="D717" s="1363"/>
      <c r="E717" s="1363"/>
      <c r="F717" s="1364"/>
      <c r="G717" s="1362"/>
      <c r="H717" s="1363"/>
      <c r="I717" s="1363"/>
      <c r="J717" s="1364"/>
      <c r="K717" s="1726"/>
      <c r="L717" s="1727"/>
      <c r="M717" s="1727"/>
      <c r="N717" s="1728"/>
      <c r="O717" s="1362"/>
      <c r="P717" s="1363"/>
      <c r="Q717" s="1363"/>
      <c r="R717" s="1363"/>
      <c r="S717" s="1364"/>
      <c r="T717" s="1362"/>
      <c r="U717" s="1363"/>
      <c r="V717" s="1363"/>
      <c r="W717" s="1364"/>
      <c r="X717" s="1362"/>
      <c r="Y717" s="1363"/>
      <c r="Z717" s="1363"/>
      <c r="AA717" s="1363"/>
      <c r="AB717" s="1364"/>
      <c r="AC717" s="1362"/>
      <c r="AD717" s="1363"/>
      <c r="AE717" s="1363"/>
      <c r="AF717" s="1363"/>
      <c r="AG717" s="1364"/>
      <c r="AH717" s="1362"/>
      <c r="AI717" s="1363"/>
      <c r="AJ717" s="1364"/>
      <c r="AK717" s="1362"/>
      <c r="AL717" s="1363"/>
      <c r="AM717" s="1363"/>
      <c r="AN717" s="1363"/>
      <c r="AO717" s="1364"/>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98"/>
      <c r="CJ717" s="1499"/>
      <c r="CK717" s="121" t="s">
        <v>475</v>
      </c>
      <c r="CL717" s="122"/>
      <c r="CM717" s="1498"/>
      <c r="CN717" s="1499"/>
      <c r="CO717" s="3"/>
      <c r="CP717" s="1410" t="s">
        <v>633</v>
      </c>
      <c r="CQ717" s="1411"/>
      <c r="CR717" s="1411"/>
      <c r="CS717" s="1411"/>
      <c r="CT717" s="1412"/>
      <c r="CU717" s="1492" t="s">
        <v>324</v>
      </c>
      <c r="CV717" s="1492"/>
      <c r="CW717" s="1492"/>
      <c r="CX717" s="1492"/>
      <c r="CY717" s="1492"/>
      <c r="CZ717" s="1492" t="s">
        <v>163</v>
      </c>
      <c r="DA717" s="1492"/>
      <c r="DB717" s="1492"/>
      <c r="DC717" s="1492"/>
      <c r="DD717" s="1492"/>
      <c r="DE717" s="1492" t="s">
        <v>164</v>
      </c>
      <c r="DF717" s="1492"/>
      <c r="DG717" s="1492"/>
      <c r="DH717" s="1492"/>
      <c r="DI717" s="1492"/>
      <c r="DJ717" s="1492" t="s">
        <v>460</v>
      </c>
      <c r="DK717" s="1492"/>
      <c r="DL717" s="1492"/>
      <c r="DM717" s="1492"/>
      <c r="DN717" s="1492"/>
      <c r="DO717" s="1492" t="s">
        <v>30</v>
      </c>
      <c r="DP717" s="1492"/>
      <c r="DQ717" s="1492"/>
      <c r="DR717" s="1492"/>
      <c r="DS717" s="1492"/>
      <c r="DT717" s="89"/>
      <c r="DU717" s="1492" t="s">
        <v>633</v>
      </c>
      <c r="DV717" s="1492"/>
      <c r="DW717" s="1492"/>
      <c r="DX717" s="1492"/>
      <c r="DY717" s="1492"/>
      <c r="DZ717" s="1492" t="s">
        <v>324</v>
      </c>
      <c r="EA717" s="1492"/>
      <c r="EB717" s="1492"/>
      <c r="EC717" s="1492"/>
      <c r="ED717" s="1492"/>
      <c r="EE717" s="1492" t="s">
        <v>163</v>
      </c>
      <c r="EF717" s="1492"/>
      <c r="EG717" s="1492"/>
      <c r="EH717" s="1492"/>
      <c r="EI717" s="1492"/>
      <c r="EJ717" s="1492" t="s">
        <v>164</v>
      </c>
      <c r="EK717" s="1492"/>
      <c r="EL717" s="1492"/>
      <c r="EM717" s="1492"/>
      <c r="EN717" s="1492"/>
      <c r="EO717" s="1492" t="s">
        <v>460</v>
      </c>
      <c r="EP717" s="1492"/>
      <c r="EQ717" s="1492"/>
      <c r="ER717" s="1492"/>
      <c r="ES717" s="1492"/>
      <c r="ET717" s="1492" t="s">
        <v>30</v>
      </c>
      <c r="EU717" s="1492"/>
      <c r="EV717" s="1492"/>
      <c r="EW717" s="1492"/>
      <c r="EX717" s="1492"/>
      <c r="EY717" s="4"/>
      <c r="EZ717" s="1492" t="s">
        <v>633</v>
      </c>
      <c r="FA717" s="1492"/>
      <c r="FB717" s="1492"/>
      <c r="FC717" s="1492"/>
      <c r="FD717" s="1492"/>
      <c r="FE717" s="1492" t="s">
        <v>324</v>
      </c>
      <c r="FF717" s="1492"/>
      <c r="FG717" s="1492"/>
      <c r="FH717" s="1492"/>
      <c r="FI717" s="1492"/>
      <c r="FJ717" s="1492" t="s">
        <v>163</v>
      </c>
      <c r="FK717" s="1492"/>
      <c r="FL717" s="1492"/>
      <c r="FM717" s="1492"/>
      <c r="FN717" s="1492"/>
      <c r="FO717" s="1492" t="s">
        <v>164</v>
      </c>
      <c r="FP717" s="1492"/>
      <c r="FQ717" s="1492"/>
      <c r="FR717" s="1492"/>
      <c r="FS717" s="1492"/>
      <c r="FT717" s="1492" t="s">
        <v>460</v>
      </c>
      <c r="FU717" s="1492"/>
      <c r="FV717" s="1492"/>
      <c r="FW717" s="1492"/>
      <c r="FX717" s="1492"/>
      <c r="FY717" s="1492" t="s">
        <v>30</v>
      </c>
      <c r="FZ717" s="1492"/>
      <c r="GA717" s="1492"/>
      <c r="GB717" s="1492"/>
      <c r="GC717" s="1492"/>
    </row>
    <row r="718" spans="1:185" ht="12.95" customHeight="1">
      <c r="A718" s="4"/>
      <c r="B718" s="1368" t="s">
        <v>323</v>
      </c>
      <c r="C718" s="1369"/>
      <c r="D718" s="1369"/>
      <c r="E718" s="1369"/>
      <c r="F718" s="1370"/>
      <c r="G718" s="1365">
        <v>13</v>
      </c>
      <c r="H718" s="1366"/>
      <c r="I718" s="1366"/>
      <c r="J718" s="1367"/>
      <c r="K718" s="1387">
        <v>445</v>
      </c>
      <c r="L718" s="1388"/>
      <c r="M718" s="1388"/>
      <c r="N718" s="1389"/>
      <c r="O718" s="1485">
        <v>432</v>
      </c>
      <c r="P718" s="1486"/>
      <c r="Q718" s="1486"/>
      <c r="R718" s="1486"/>
      <c r="S718" s="1487"/>
      <c r="T718" s="1485">
        <v>76</v>
      </c>
      <c r="U718" s="1486"/>
      <c r="V718" s="1486"/>
      <c r="W718" s="1487"/>
      <c r="X718" s="1483">
        <f t="shared" ref="X718:X741" si="9">O718+T718</f>
        <v>508</v>
      </c>
      <c r="Y718" s="1450"/>
      <c r="Z718" s="1450"/>
      <c r="AA718" s="1450"/>
      <c r="AB718" s="1484"/>
      <c r="AC718" s="1353">
        <v>0.3</v>
      </c>
      <c r="AD718" s="1354"/>
      <c r="AE718" s="1354"/>
      <c r="AF718" s="1354"/>
      <c r="AG718" s="1355"/>
      <c r="AH718" s="1480">
        <f>IF($AC718&gt;0,($X718/$AZ718), "")</f>
        <v>0.15011820330969267</v>
      </c>
      <c r="AI718" s="1481"/>
      <c r="AJ718" s="1482"/>
      <c r="AK718" s="1368" t="s">
        <v>2099</v>
      </c>
      <c r="AL718" s="1369"/>
      <c r="AM718" s="1369"/>
      <c r="AN718" s="1369"/>
      <c r="AO718" s="1370"/>
      <c r="AP718" s="3"/>
      <c r="AQ718" s="3"/>
      <c r="AR718" s="3"/>
      <c r="AS718" s="3"/>
      <c r="AZ718" s="118">
        <f t="shared" ref="AZ718:AZ752" si="10">IF($G718=0,"N/A",VLOOKUP($T$189,TC_Rent,(MATCH($B718,bedrooms,FALSE)),FALSE))</f>
        <v>3384</v>
      </c>
      <c r="BA718" s="3"/>
      <c r="BB718" s="3"/>
      <c r="BC718" s="3"/>
      <c r="BD718" s="3"/>
      <c r="BE718" s="204"/>
      <c r="BF718" s="293">
        <f t="shared" ref="BF718:BF752" si="11">G718</f>
        <v>13</v>
      </c>
      <c r="BG718" s="297">
        <f t="shared" ref="BG718:BG752" si="12">IF($BF$753=0,0,BF718/$BF$753)</f>
        <v>0.16666666666666666</v>
      </c>
      <c r="BH718" s="298">
        <f t="shared" ref="BH718:BH752" si="13">IF(BG718=0,"",BG718*AC718)</f>
        <v>4.9999999999999996E-2</v>
      </c>
      <c r="BI718" s="3"/>
      <c r="BJ718" s="3"/>
      <c r="BK718" s="3"/>
      <c r="BL718" s="3"/>
      <c r="BM718" s="3"/>
      <c r="BN718" s="3"/>
      <c r="BS718" s="293">
        <f t="shared" ref="BS718:BS752" si="14">G718</f>
        <v>13</v>
      </c>
      <c r="BT718" s="297">
        <f t="shared" ref="BT718:BT752" si="15">IF($BS$753=0,0,BS718/$BS$753)</f>
        <v>0.16666666666666666</v>
      </c>
      <c r="BU718" s="298">
        <f t="shared" ref="BU718:BU752" si="16">IF(BT718=0,"",BT718*AH718)</f>
        <v>2.5019700551615443E-2</v>
      </c>
      <c r="CC718" s="3"/>
      <c r="CD718" s="3"/>
      <c r="CE718" s="3"/>
      <c r="CF718" s="3"/>
      <c r="CG718" s="1496">
        <f>IF(AND(AC718&lt;=0.5,AC718&gt;=0.36),1,0)</f>
        <v>0</v>
      </c>
      <c r="CH718" s="1497"/>
      <c r="CI718" s="1498">
        <f>IF(CG718=1,G718,0)</f>
        <v>0</v>
      </c>
      <c r="CJ718" s="1499"/>
      <c r="CK718" s="1496">
        <f t="shared" ref="CK718:CK752" si="17">IF(AND(AC718&lt;=0.35,AC718&gt;0),1,0)</f>
        <v>1</v>
      </c>
      <c r="CL718" s="1497"/>
      <c r="CM718" s="1498">
        <f t="shared" ref="CM718:CM752" si="18">IF(CK718=1,G718,0)</f>
        <v>13</v>
      </c>
      <c r="CN718" s="1499"/>
      <c r="CO718" s="3"/>
      <c r="CP718" s="1493">
        <f t="shared" ref="CP718:CP752" si="19">IF(B718="SRO/Studio",G718,0)</f>
        <v>13</v>
      </c>
      <c r="CQ718" s="1494"/>
      <c r="CR718" s="1494"/>
      <c r="CS718" s="1494"/>
      <c r="CT718" s="1495"/>
      <c r="CU718" s="1489">
        <f t="shared" ref="CU718:CU752" si="20">IF(B718="1 Bedroom",G718,0)</f>
        <v>0</v>
      </c>
      <c r="CV718" s="1489"/>
      <c r="CW718" s="1489"/>
      <c r="CX718" s="1489"/>
      <c r="CY718" s="1489"/>
      <c r="CZ718" s="1489">
        <f t="shared" ref="CZ718:CZ752" si="21">IF(B718="2 Bedrooms",G718,0)</f>
        <v>0</v>
      </c>
      <c r="DA718" s="1489"/>
      <c r="DB718" s="1489"/>
      <c r="DC718" s="1489"/>
      <c r="DD718" s="1489"/>
      <c r="DE718" s="1489">
        <f t="shared" ref="DE718:DE752" si="22">IF(B718="3 Bedrooms",G718,0)</f>
        <v>0</v>
      </c>
      <c r="DF718" s="1489"/>
      <c r="DG718" s="1489"/>
      <c r="DH718" s="1489"/>
      <c r="DI718" s="1489"/>
      <c r="DJ718" s="1489">
        <f t="shared" ref="DJ718:DJ752" si="23">IF(B718="4 Bedrooms",G718,0)</f>
        <v>0</v>
      </c>
      <c r="DK718" s="1489"/>
      <c r="DL718" s="1489"/>
      <c r="DM718" s="1489"/>
      <c r="DN718" s="1489"/>
      <c r="DO718" s="1489">
        <f t="shared" ref="DO718:DO752" si="24">IF(B718="5 Bedrooms",G718,0)</f>
        <v>0</v>
      </c>
      <c r="DP718" s="1489"/>
      <c r="DQ718" s="1489"/>
      <c r="DR718" s="1489"/>
      <c r="DS718" s="1489"/>
      <c r="DT718" s="6"/>
      <c r="DU718" s="1491">
        <f t="shared" ref="DU718:DU752" si="25">IF(AND(B718="SRO/Studio",AC718&lt;=0.3),G718,0)</f>
        <v>13</v>
      </c>
      <c r="DV718" s="1491"/>
      <c r="DW718" s="1491"/>
      <c r="DX718" s="1491"/>
      <c r="DY718" s="1491"/>
      <c r="DZ718" s="1491">
        <f t="shared" ref="DZ718:DZ752" si="26">IF(AND(B718="1 Bedroom",AC718&lt;=0.3),G718,0)</f>
        <v>0</v>
      </c>
      <c r="EA718" s="1491"/>
      <c r="EB718" s="1491"/>
      <c r="EC718" s="1491"/>
      <c r="ED718" s="1491"/>
      <c r="EE718" s="1491">
        <f t="shared" ref="EE718:EE752" si="27">IF(AND(B718="2 Bedrooms",AC718&lt;=0.3),G718,0)</f>
        <v>0</v>
      </c>
      <c r="EF718" s="1491"/>
      <c r="EG718" s="1491"/>
      <c r="EH718" s="1491"/>
      <c r="EI718" s="1491"/>
      <c r="EJ718" s="1491">
        <f t="shared" ref="EJ718:EJ752" si="28">IF(AND(B718="3 Bedrooms",AC718&lt;=0.3),G718,0)</f>
        <v>0</v>
      </c>
      <c r="EK718" s="1491"/>
      <c r="EL718" s="1491"/>
      <c r="EM718" s="1491"/>
      <c r="EN718" s="1491"/>
      <c r="EO718" s="1491">
        <f t="shared" ref="EO718:EO752" si="29">IF(AND(B718="4 Bedrooms",AC718&lt;=0.3),G718,0)</f>
        <v>0</v>
      </c>
      <c r="EP718" s="1491"/>
      <c r="EQ718" s="1491"/>
      <c r="ER718" s="1491"/>
      <c r="ES718" s="1491"/>
      <c r="ET718" s="1491">
        <f t="shared" ref="ET718:ET752" si="30">IF(AND(B718="5 Bedrooms",AC718&lt;=0.3),G718,0)</f>
        <v>0</v>
      </c>
      <c r="EU718" s="1491"/>
      <c r="EV718" s="1491"/>
      <c r="EW718" s="1491"/>
      <c r="EX718" s="1491"/>
      <c r="EY718" s="4"/>
      <c r="EZ718" s="1496">
        <f t="shared" ref="EZ718:EZ752" si="31">IF(CP718&gt;0,O718,"")</f>
        <v>432</v>
      </c>
      <c r="FA718" s="1500"/>
      <c r="FB718" s="1500"/>
      <c r="FC718" s="1500"/>
      <c r="FD718" s="1497"/>
      <c r="FE718" s="1496" t="str">
        <f t="shared" ref="FE718:FE752" si="32">IF(CU718&gt;0,O718,"")</f>
        <v/>
      </c>
      <c r="FF718" s="1500"/>
      <c r="FG718" s="1500"/>
      <c r="FH718" s="1500"/>
      <c r="FI718" s="1497"/>
      <c r="FJ718" s="1496" t="str">
        <f t="shared" ref="FJ718:FJ752" si="33">IF(CZ718&gt;0,O718,"")</f>
        <v/>
      </c>
      <c r="FK718" s="1500"/>
      <c r="FL718" s="1500"/>
      <c r="FM718" s="1500"/>
      <c r="FN718" s="1497"/>
      <c r="FO718" s="1496" t="str">
        <f t="shared" ref="FO718:FO752" si="34">IF(DE718&gt;0,O718,"")</f>
        <v/>
      </c>
      <c r="FP718" s="1500"/>
      <c r="FQ718" s="1500"/>
      <c r="FR718" s="1500"/>
      <c r="FS718" s="1497"/>
      <c r="FT718" s="1496" t="str">
        <f t="shared" ref="FT718:FT752" si="35">IF(DJ718&gt;0,O718,"")</f>
        <v/>
      </c>
      <c r="FU718" s="1500"/>
      <c r="FV718" s="1500"/>
      <c r="FW718" s="1500"/>
      <c r="FX718" s="1497"/>
      <c r="FY718" s="1496" t="str">
        <f t="shared" ref="FY718:FY752" si="36">IF(DO718&gt;0,O718,"")</f>
        <v/>
      </c>
      <c r="FZ718" s="1500"/>
      <c r="GA718" s="1500"/>
      <c r="GB718" s="1500"/>
      <c r="GC718" s="1497"/>
    </row>
    <row r="719" spans="1:185" ht="12.95" customHeight="1">
      <c r="A719" s="4"/>
      <c r="B719" s="1368" t="s">
        <v>323</v>
      </c>
      <c r="C719" s="1369"/>
      <c r="D719" s="1369"/>
      <c r="E719" s="1369"/>
      <c r="F719" s="1370"/>
      <c r="G719" s="1365">
        <v>17</v>
      </c>
      <c r="H719" s="1366"/>
      <c r="I719" s="1366"/>
      <c r="J719" s="1367"/>
      <c r="K719" s="1387">
        <v>445</v>
      </c>
      <c r="L719" s="1388"/>
      <c r="M719" s="1388"/>
      <c r="N719" s="1389"/>
      <c r="O719" s="1485">
        <v>1278</v>
      </c>
      <c r="P719" s="1486"/>
      <c r="Q719" s="1486"/>
      <c r="R719" s="1486"/>
      <c r="S719" s="1487"/>
      <c r="T719" s="1485">
        <v>76</v>
      </c>
      <c r="U719" s="1486"/>
      <c r="V719" s="1486"/>
      <c r="W719" s="1487"/>
      <c r="X719" s="1483">
        <f t="shared" si="9"/>
        <v>1354</v>
      </c>
      <c r="Y719" s="1450"/>
      <c r="Z719" s="1450"/>
      <c r="AA719" s="1450"/>
      <c r="AB719" s="1484"/>
      <c r="AC719" s="1353">
        <v>0.4</v>
      </c>
      <c r="AD719" s="1354"/>
      <c r="AE719" s="1354"/>
      <c r="AF719" s="1354"/>
      <c r="AG719" s="1355"/>
      <c r="AH719" s="1480">
        <f t="shared" ref="AH719:AH752" si="37">IF($AC719&gt;0,($X719/$AZ719), "")</f>
        <v>0.40011820330969267</v>
      </c>
      <c r="AI719" s="1481"/>
      <c r="AJ719" s="1482"/>
      <c r="AK719" s="1368" t="s">
        <v>591</v>
      </c>
      <c r="AL719" s="1369"/>
      <c r="AM719" s="1369"/>
      <c r="AN719" s="1369"/>
      <c r="AO719" s="1370"/>
      <c r="AP719" s="3"/>
      <c r="AQ719" s="3"/>
      <c r="AR719" s="3"/>
      <c r="AS719" s="3"/>
      <c r="AZ719" s="118">
        <f t="shared" si="10"/>
        <v>3384</v>
      </c>
      <c r="BA719" s="3"/>
      <c r="BB719" s="3"/>
      <c r="BC719" s="3"/>
      <c r="BD719" s="3"/>
      <c r="BE719" s="204"/>
      <c r="BF719" s="294">
        <f t="shared" si="11"/>
        <v>17</v>
      </c>
      <c r="BG719" s="297">
        <f t="shared" si="12"/>
        <v>0.21794871794871795</v>
      </c>
      <c r="BH719" s="298">
        <f t="shared" si="13"/>
        <v>8.7179487179487189E-2</v>
      </c>
      <c r="BI719" s="3"/>
      <c r="BJ719" s="3"/>
      <c r="BK719" s="3"/>
      <c r="BL719" s="3"/>
      <c r="BM719" s="3"/>
      <c r="BN719" s="3"/>
      <c r="BS719" s="294">
        <f t="shared" si="14"/>
        <v>17</v>
      </c>
      <c r="BT719" s="297">
        <f t="shared" si="15"/>
        <v>0.21794871794871795</v>
      </c>
      <c r="BU719" s="298">
        <f t="shared" si="16"/>
        <v>8.720524943929199E-2</v>
      </c>
      <c r="CC719" s="3"/>
      <c r="CD719" s="3"/>
      <c r="CE719" s="3"/>
      <c r="CF719" s="3"/>
      <c r="CG719" s="1496">
        <f t="shared" ref="CG719:CG752" si="38">IF(AND(AC719&lt;=0.5,AC719&gt;=0.36),1,0)</f>
        <v>1</v>
      </c>
      <c r="CH719" s="1497"/>
      <c r="CI719" s="1498">
        <f t="shared" ref="CI719:CI752" si="39">IF(CG719=1,G719,0)</f>
        <v>17</v>
      </c>
      <c r="CJ719" s="1499"/>
      <c r="CK719" s="1496">
        <f t="shared" si="17"/>
        <v>0</v>
      </c>
      <c r="CL719" s="1497"/>
      <c r="CM719" s="1498">
        <f t="shared" si="18"/>
        <v>0</v>
      </c>
      <c r="CN719" s="1499"/>
      <c r="CO719" s="3"/>
      <c r="CP719" s="1493">
        <f t="shared" si="19"/>
        <v>17</v>
      </c>
      <c r="CQ719" s="1494"/>
      <c r="CR719" s="1494"/>
      <c r="CS719" s="1494"/>
      <c r="CT719" s="1495"/>
      <c r="CU719" s="1489">
        <f t="shared" si="20"/>
        <v>0</v>
      </c>
      <c r="CV719" s="1489"/>
      <c r="CW719" s="1489"/>
      <c r="CX719" s="1489"/>
      <c r="CY719" s="1489"/>
      <c r="CZ719" s="1489">
        <f t="shared" si="21"/>
        <v>0</v>
      </c>
      <c r="DA719" s="1489"/>
      <c r="DB719" s="1489"/>
      <c r="DC719" s="1489"/>
      <c r="DD719" s="1489"/>
      <c r="DE719" s="1489">
        <f t="shared" si="22"/>
        <v>0</v>
      </c>
      <c r="DF719" s="1489"/>
      <c r="DG719" s="1489"/>
      <c r="DH719" s="1489"/>
      <c r="DI719" s="1489"/>
      <c r="DJ719" s="1489">
        <f t="shared" si="23"/>
        <v>0</v>
      </c>
      <c r="DK719" s="1489"/>
      <c r="DL719" s="1489"/>
      <c r="DM719" s="1489"/>
      <c r="DN719" s="1489"/>
      <c r="DO719" s="1489">
        <f t="shared" si="24"/>
        <v>0</v>
      </c>
      <c r="DP719" s="1489"/>
      <c r="DQ719" s="1489"/>
      <c r="DR719" s="1489"/>
      <c r="DS719" s="1489"/>
      <c r="DT719" s="6"/>
      <c r="DU719" s="1491">
        <f t="shared" si="25"/>
        <v>0</v>
      </c>
      <c r="DV719" s="1491"/>
      <c r="DW719" s="1491"/>
      <c r="DX719" s="1491"/>
      <c r="DY719" s="1491"/>
      <c r="DZ719" s="1491">
        <f t="shared" si="26"/>
        <v>0</v>
      </c>
      <c r="EA719" s="1491"/>
      <c r="EB719" s="1491"/>
      <c r="EC719" s="1491"/>
      <c r="ED719" s="1491"/>
      <c r="EE719" s="1491">
        <f t="shared" si="27"/>
        <v>0</v>
      </c>
      <c r="EF719" s="1491"/>
      <c r="EG719" s="1491"/>
      <c r="EH719" s="1491"/>
      <c r="EI719" s="1491"/>
      <c r="EJ719" s="1491">
        <f t="shared" si="28"/>
        <v>0</v>
      </c>
      <c r="EK719" s="1491"/>
      <c r="EL719" s="1491"/>
      <c r="EM719" s="1491"/>
      <c r="EN719" s="1491"/>
      <c r="EO719" s="1491">
        <f t="shared" si="29"/>
        <v>0</v>
      </c>
      <c r="EP719" s="1491"/>
      <c r="EQ719" s="1491"/>
      <c r="ER719" s="1491"/>
      <c r="ES719" s="1491"/>
      <c r="ET719" s="1491">
        <f t="shared" si="30"/>
        <v>0</v>
      </c>
      <c r="EU719" s="1491"/>
      <c r="EV719" s="1491"/>
      <c r="EW719" s="1491"/>
      <c r="EX719" s="1491"/>
      <c r="EY719" s="4"/>
      <c r="EZ719" s="1496">
        <f t="shared" si="31"/>
        <v>1278</v>
      </c>
      <c r="FA719" s="1500"/>
      <c r="FB719" s="1500"/>
      <c r="FC719" s="1500"/>
      <c r="FD719" s="1497"/>
      <c r="FE719" s="1496" t="str">
        <f t="shared" si="32"/>
        <v/>
      </c>
      <c r="FF719" s="1500"/>
      <c r="FG719" s="1500"/>
      <c r="FH719" s="1500"/>
      <c r="FI719" s="1497"/>
      <c r="FJ719" s="1496" t="str">
        <f t="shared" si="33"/>
        <v/>
      </c>
      <c r="FK719" s="1500"/>
      <c r="FL719" s="1500"/>
      <c r="FM719" s="1500"/>
      <c r="FN719" s="1497"/>
      <c r="FO719" s="1496" t="str">
        <f t="shared" si="34"/>
        <v/>
      </c>
      <c r="FP719" s="1500"/>
      <c r="FQ719" s="1500"/>
      <c r="FR719" s="1500"/>
      <c r="FS719" s="1497"/>
      <c r="FT719" s="1496" t="str">
        <f t="shared" si="35"/>
        <v/>
      </c>
      <c r="FU719" s="1500"/>
      <c r="FV719" s="1500"/>
      <c r="FW719" s="1500"/>
      <c r="FX719" s="1497"/>
      <c r="FY719" s="1496" t="str">
        <f t="shared" si="36"/>
        <v/>
      </c>
      <c r="FZ719" s="1500"/>
      <c r="GA719" s="1500"/>
      <c r="GB719" s="1500"/>
      <c r="GC719" s="1497"/>
    </row>
    <row r="720" spans="1:185" ht="12.95" customHeight="1">
      <c r="A720" s="4"/>
      <c r="B720" s="1368" t="s">
        <v>323</v>
      </c>
      <c r="C720" s="1369"/>
      <c r="D720" s="1369"/>
      <c r="E720" s="1369"/>
      <c r="F720" s="1370"/>
      <c r="G720" s="1365">
        <v>22</v>
      </c>
      <c r="H720" s="1366"/>
      <c r="I720" s="1366"/>
      <c r="J720" s="1367"/>
      <c r="K720" s="1387">
        <v>445</v>
      </c>
      <c r="L720" s="1388"/>
      <c r="M720" s="1388"/>
      <c r="N720" s="1389"/>
      <c r="O720" s="1485">
        <v>1616</v>
      </c>
      <c r="P720" s="1486"/>
      <c r="Q720" s="1486"/>
      <c r="R720" s="1486"/>
      <c r="S720" s="1487"/>
      <c r="T720" s="1485">
        <v>76</v>
      </c>
      <c r="U720" s="1486"/>
      <c r="V720" s="1486"/>
      <c r="W720" s="1487"/>
      <c r="X720" s="1483">
        <f t="shared" si="9"/>
        <v>1692</v>
      </c>
      <c r="Y720" s="1450"/>
      <c r="Z720" s="1450"/>
      <c r="AA720" s="1450"/>
      <c r="AB720" s="1484"/>
      <c r="AC720" s="1353">
        <v>0.5</v>
      </c>
      <c r="AD720" s="1354"/>
      <c r="AE720" s="1354"/>
      <c r="AF720" s="1354"/>
      <c r="AG720" s="1355"/>
      <c r="AH720" s="1480">
        <f t="shared" si="37"/>
        <v>0.5</v>
      </c>
      <c r="AI720" s="1481"/>
      <c r="AJ720" s="1482"/>
      <c r="AK720" s="1368" t="s">
        <v>591</v>
      </c>
      <c r="AL720" s="1369"/>
      <c r="AM720" s="1369"/>
      <c r="AN720" s="1369"/>
      <c r="AO720" s="1370"/>
      <c r="AP720" s="3"/>
      <c r="AQ720" s="3"/>
      <c r="AR720" s="3"/>
      <c r="AS720" s="3"/>
      <c r="AZ720" s="118">
        <f t="shared" si="10"/>
        <v>3384</v>
      </c>
      <c r="BA720" s="3"/>
      <c r="BB720" s="3"/>
      <c r="BC720" s="3"/>
      <c r="BD720" s="3"/>
      <c r="BE720" s="204"/>
      <c r="BF720" s="294">
        <f t="shared" si="11"/>
        <v>22</v>
      </c>
      <c r="BG720" s="297">
        <f t="shared" si="12"/>
        <v>0.28205128205128205</v>
      </c>
      <c r="BH720" s="298">
        <f t="shared" si="13"/>
        <v>0.14102564102564102</v>
      </c>
      <c r="BI720" s="3"/>
      <c r="BJ720" s="3"/>
      <c r="BK720" s="3"/>
      <c r="BL720" s="3"/>
      <c r="BM720" s="3"/>
      <c r="BN720" s="3"/>
      <c r="BS720" s="294">
        <f t="shared" si="14"/>
        <v>22</v>
      </c>
      <c r="BT720" s="297">
        <f t="shared" si="15"/>
        <v>0.28205128205128205</v>
      </c>
      <c r="BU720" s="298">
        <f t="shared" si="16"/>
        <v>0.14102564102564102</v>
      </c>
      <c r="CC720" s="3"/>
      <c r="CD720" s="3"/>
      <c r="CE720" s="3"/>
      <c r="CF720" s="3"/>
      <c r="CG720" s="1496">
        <f t="shared" si="38"/>
        <v>1</v>
      </c>
      <c r="CH720" s="1497"/>
      <c r="CI720" s="1498">
        <f t="shared" si="39"/>
        <v>22</v>
      </c>
      <c r="CJ720" s="1499"/>
      <c r="CK720" s="1496">
        <f t="shared" si="17"/>
        <v>0</v>
      </c>
      <c r="CL720" s="1497"/>
      <c r="CM720" s="1498">
        <f t="shared" si="18"/>
        <v>0</v>
      </c>
      <c r="CN720" s="1499"/>
      <c r="CO720" s="3"/>
      <c r="CP720" s="1493">
        <f t="shared" si="19"/>
        <v>22</v>
      </c>
      <c r="CQ720" s="1494"/>
      <c r="CR720" s="1494"/>
      <c r="CS720" s="1494"/>
      <c r="CT720" s="1495"/>
      <c r="CU720" s="1489">
        <f t="shared" si="20"/>
        <v>0</v>
      </c>
      <c r="CV720" s="1489"/>
      <c r="CW720" s="1489"/>
      <c r="CX720" s="1489"/>
      <c r="CY720" s="1489"/>
      <c r="CZ720" s="1489">
        <f t="shared" si="21"/>
        <v>0</v>
      </c>
      <c r="DA720" s="1489"/>
      <c r="DB720" s="1489"/>
      <c r="DC720" s="1489"/>
      <c r="DD720" s="1489"/>
      <c r="DE720" s="1489">
        <f t="shared" si="22"/>
        <v>0</v>
      </c>
      <c r="DF720" s="1489"/>
      <c r="DG720" s="1489"/>
      <c r="DH720" s="1489"/>
      <c r="DI720" s="1489"/>
      <c r="DJ720" s="1489">
        <f t="shared" si="23"/>
        <v>0</v>
      </c>
      <c r="DK720" s="1489"/>
      <c r="DL720" s="1489"/>
      <c r="DM720" s="1489"/>
      <c r="DN720" s="1489"/>
      <c r="DO720" s="1489">
        <f t="shared" si="24"/>
        <v>0</v>
      </c>
      <c r="DP720" s="1489"/>
      <c r="DQ720" s="1489"/>
      <c r="DR720" s="1489"/>
      <c r="DS720" s="1489"/>
      <c r="DT720" s="6"/>
      <c r="DU720" s="1491">
        <f t="shared" si="25"/>
        <v>0</v>
      </c>
      <c r="DV720" s="1491"/>
      <c r="DW720" s="1491"/>
      <c r="DX720" s="1491"/>
      <c r="DY720" s="1491"/>
      <c r="DZ720" s="1491">
        <f t="shared" si="26"/>
        <v>0</v>
      </c>
      <c r="EA720" s="1491"/>
      <c r="EB720" s="1491"/>
      <c r="EC720" s="1491"/>
      <c r="ED720" s="1491"/>
      <c r="EE720" s="1491">
        <f t="shared" si="27"/>
        <v>0</v>
      </c>
      <c r="EF720" s="1491"/>
      <c r="EG720" s="1491"/>
      <c r="EH720" s="1491"/>
      <c r="EI720" s="1491"/>
      <c r="EJ720" s="1491">
        <f t="shared" si="28"/>
        <v>0</v>
      </c>
      <c r="EK720" s="1491"/>
      <c r="EL720" s="1491"/>
      <c r="EM720" s="1491"/>
      <c r="EN720" s="1491"/>
      <c r="EO720" s="1491">
        <f t="shared" si="29"/>
        <v>0</v>
      </c>
      <c r="EP720" s="1491"/>
      <c r="EQ720" s="1491"/>
      <c r="ER720" s="1491"/>
      <c r="ES720" s="1491"/>
      <c r="ET720" s="1491">
        <f t="shared" si="30"/>
        <v>0</v>
      </c>
      <c r="EU720" s="1491"/>
      <c r="EV720" s="1491"/>
      <c r="EW720" s="1491"/>
      <c r="EX720" s="1491"/>
      <c r="EZ720" s="1496">
        <f t="shared" si="31"/>
        <v>1616</v>
      </c>
      <c r="FA720" s="1500"/>
      <c r="FB720" s="1500"/>
      <c r="FC720" s="1500"/>
      <c r="FD720" s="1497"/>
      <c r="FE720" s="1496" t="str">
        <f t="shared" si="32"/>
        <v/>
      </c>
      <c r="FF720" s="1500"/>
      <c r="FG720" s="1500"/>
      <c r="FH720" s="1500"/>
      <c r="FI720" s="1497"/>
      <c r="FJ720" s="1496" t="str">
        <f t="shared" si="33"/>
        <v/>
      </c>
      <c r="FK720" s="1500"/>
      <c r="FL720" s="1500"/>
      <c r="FM720" s="1500"/>
      <c r="FN720" s="1497"/>
      <c r="FO720" s="1496" t="str">
        <f t="shared" si="34"/>
        <v/>
      </c>
      <c r="FP720" s="1500"/>
      <c r="FQ720" s="1500"/>
      <c r="FR720" s="1500"/>
      <c r="FS720" s="1497"/>
      <c r="FT720" s="1496" t="str">
        <f t="shared" si="35"/>
        <v/>
      </c>
      <c r="FU720" s="1500"/>
      <c r="FV720" s="1500"/>
      <c r="FW720" s="1500"/>
      <c r="FX720" s="1497"/>
      <c r="FY720" s="1496" t="str">
        <f t="shared" si="36"/>
        <v/>
      </c>
      <c r="FZ720" s="1500"/>
      <c r="GA720" s="1500"/>
      <c r="GB720" s="1500"/>
      <c r="GC720" s="1497"/>
    </row>
    <row r="721" spans="1:185" ht="12.95" customHeight="1">
      <c r="B721" s="1368" t="s">
        <v>324</v>
      </c>
      <c r="C721" s="1369"/>
      <c r="D721" s="1369"/>
      <c r="E721" s="1369"/>
      <c r="F721" s="1370"/>
      <c r="G721" s="1365">
        <v>7</v>
      </c>
      <c r="H721" s="1366"/>
      <c r="I721" s="1366"/>
      <c r="J721" s="1367"/>
      <c r="K721" s="1387">
        <v>576</v>
      </c>
      <c r="L721" s="1388"/>
      <c r="M721" s="1388"/>
      <c r="N721" s="1389"/>
      <c r="O721" s="1485">
        <v>452</v>
      </c>
      <c r="P721" s="1486"/>
      <c r="Q721" s="1486"/>
      <c r="R721" s="1486"/>
      <c r="S721" s="1487"/>
      <c r="T721" s="1485">
        <v>92</v>
      </c>
      <c r="U721" s="1486"/>
      <c r="V721" s="1486"/>
      <c r="W721" s="1487"/>
      <c r="X721" s="1483">
        <f t="shared" si="9"/>
        <v>544</v>
      </c>
      <c r="Y721" s="1450"/>
      <c r="Z721" s="1450"/>
      <c r="AA721" s="1450"/>
      <c r="AB721" s="1484"/>
      <c r="AC721" s="1353">
        <v>0.3</v>
      </c>
      <c r="AD721" s="1354"/>
      <c r="AE721" s="1354"/>
      <c r="AF721" s="1354"/>
      <c r="AG721" s="1355"/>
      <c r="AH721" s="1480">
        <f t="shared" si="37"/>
        <v>0.15002757859900717</v>
      </c>
      <c r="AI721" s="1481"/>
      <c r="AJ721" s="1482"/>
      <c r="AK721" s="1368" t="s">
        <v>2099</v>
      </c>
      <c r="AL721" s="1369"/>
      <c r="AM721" s="1369"/>
      <c r="AN721" s="1369"/>
      <c r="AO721" s="1370"/>
      <c r="AP721" s="3"/>
      <c r="AQ721" s="3"/>
      <c r="AR721" s="3"/>
      <c r="AS721" s="3"/>
      <c r="AY721" s="116"/>
      <c r="AZ721" s="118">
        <f t="shared" si="10"/>
        <v>3626</v>
      </c>
      <c r="BA721" s="3"/>
      <c r="BB721" s="3"/>
      <c r="BC721" s="3"/>
      <c r="BD721" s="3"/>
      <c r="BE721" s="204"/>
      <c r="BF721" s="294">
        <f t="shared" si="11"/>
        <v>7</v>
      </c>
      <c r="BG721" s="297">
        <f t="shared" si="12"/>
        <v>8.9743589743589744E-2</v>
      </c>
      <c r="BH721" s="298">
        <f t="shared" si="13"/>
        <v>2.6923076923076921E-2</v>
      </c>
      <c r="BI721" s="3"/>
      <c r="BJ721" s="3"/>
      <c r="BK721" s="3"/>
      <c r="BL721" s="3"/>
      <c r="BM721" s="3"/>
      <c r="BN721" s="3"/>
      <c r="BS721" s="294">
        <f t="shared" si="14"/>
        <v>7</v>
      </c>
      <c r="BT721" s="297">
        <f t="shared" si="15"/>
        <v>8.9743589743589744E-2</v>
      </c>
      <c r="BU721" s="298">
        <f t="shared" si="16"/>
        <v>1.3464013464013463E-2</v>
      </c>
      <c r="CC721" s="3"/>
      <c r="CD721" s="3"/>
      <c r="CE721" s="3"/>
      <c r="CF721" s="3"/>
      <c r="CG721" s="1496">
        <f t="shared" si="38"/>
        <v>0</v>
      </c>
      <c r="CH721" s="1497"/>
      <c r="CI721" s="1498">
        <f t="shared" si="39"/>
        <v>0</v>
      </c>
      <c r="CJ721" s="1499"/>
      <c r="CK721" s="1496">
        <f t="shared" si="17"/>
        <v>1</v>
      </c>
      <c r="CL721" s="1497"/>
      <c r="CM721" s="1498">
        <f t="shared" si="18"/>
        <v>7</v>
      </c>
      <c r="CN721" s="1499"/>
      <c r="CO721" s="3"/>
      <c r="CP721" s="1493">
        <f t="shared" si="19"/>
        <v>0</v>
      </c>
      <c r="CQ721" s="1494"/>
      <c r="CR721" s="1494"/>
      <c r="CS721" s="1494"/>
      <c r="CT721" s="1495"/>
      <c r="CU721" s="1489">
        <f t="shared" si="20"/>
        <v>7</v>
      </c>
      <c r="CV721" s="1489"/>
      <c r="CW721" s="1489"/>
      <c r="CX721" s="1489"/>
      <c r="CY721" s="1489"/>
      <c r="CZ721" s="1489">
        <f t="shared" si="21"/>
        <v>0</v>
      </c>
      <c r="DA721" s="1489"/>
      <c r="DB721" s="1489"/>
      <c r="DC721" s="1489"/>
      <c r="DD721" s="1489"/>
      <c r="DE721" s="1489">
        <f t="shared" si="22"/>
        <v>0</v>
      </c>
      <c r="DF721" s="1489"/>
      <c r="DG721" s="1489"/>
      <c r="DH721" s="1489"/>
      <c r="DI721" s="1489"/>
      <c r="DJ721" s="1489">
        <f t="shared" si="23"/>
        <v>0</v>
      </c>
      <c r="DK721" s="1489"/>
      <c r="DL721" s="1489"/>
      <c r="DM721" s="1489"/>
      <c r="DN721" s="1489"/>
      <c r="DO721" s="1489">
        <f t="shared" si="24"/>
        <v>0</v>
      </c>
      <c r="DP721" s="1489"/>
      <c r="DQ721" s="1489"/>
      <c r="DR721" s="1489"/>
      <c r="DS721" s="1489"/>
      <c r="DT721" s="6"/>
      <c r="DU721" s="1491">
        <f t="shared" si="25"/>
        <v>0</v>
      </c>
      <c r="DV721" s="1491"/>
      <c r="DW721" s="1491"/>
      <c r="DX721" s="1491"/>
      <c r="DY721" s="1491"/>
      <c r="DZ721" s="1491">
        <f t="shared" si="26"/>
        <v>7</v>
      </c>
      <c r="EA721" s="1491"/>
      <c r="EB721" s="1491"/>
      <c r="EC721" s="1491"/>
      <c r="ED721" s="1491"/>
      <c r="EE721" s="1491">
        <f t="shared" si="27"/>
        <v>0</v>
      </c>
      <c r="EF721" s="1491"/>
      <c r="EG721" s="1491"/>
      <c r="EH721" s="1491"/>
      <c r="EI721" s="1491"/>
      <c r="EJ721" s="1491">
        <f t="shared" si="28"/>
        <v>0</v>
      </c>
      <c r="EK721" s="1491"/>
      <c r="EL721" s="1491"/>
      <c r="EM721" s="1491"/>
      <c r="EN721" s="1491"/>
      <c r="EO721" s="1491">
        <f t="shared" si="29"/>
        <v>0</v>
      </c>
      <c r="EP721" s="1491"/>
      <c r="EQ721" s="1491"/>
      <c r="ER721" s="1491"/>
      <c r="ES721" s="1491"/>
      <c r="ET721" s="1491">
        <f t="shared" si="30"/>
        <v>0</v>
      </c>
      <c r="EU721" s="1491"/>
      <c r="EV721" s="1491"/>
      <c r="EW721" s="1491"/>
      <c r="EX721" s="1491"/>
      <c r="EZ721" s="1496" t="str">
        <f t="shared" si="31"/>
        <v/>
      </c>
      <c r="FA721" s="1500"/>
      <c r="FB721" s="1500"/>
      <c r="FC721" s="1500"/>
      <c r="FD721" s="1497"/>
      <c r="FE721" s="1496">
        <f t="shared" si="32"/>
        <v>452</v>
      </c>
      <c r="FF721" s="1500"/>
      <c r="FG721" s="1500"/>
      <c r="FH721" s="1500"/>
      <c r="FI721" s="1497"/>
      <c r="FJ721" s="1496" t="str">
        <f t="shared" si="33"/>
        <v/>
      </c>
      <c r="FK721" s="1500"/>
      <c r="FL721" s="1500"/>
      <c r="FM721" s="1500"/>
      <c r="FN721" s="1497"/>
      <c r="FO721" s="1496" t="str">
        <f t="shared" si="34"/>
        <v/>
      </c>
      <c r="FP721" s="1500"/>
      <c r="FQ721" s="1500"/>
      <c r="FR721" s="1500"/>
      <c r="FS721" s="1497"/>
      <c r="FT721" s="1496" t="str">
        <f t="shared" si="35"/>
        <v/>
      </c>
      <c r="FU721" s="1500"/>
      <c r="FV721" s="1500"/>
      <c r="FW721" s="1500"/>
      <c r="FX721" s="1497"/>
      <c r="FY721" s="1496" t="str">
        <f t="shared" si="36"/>
        <v/>
      </c>
      <c r="FZ721" s="1500"/>
      <c r="GA721" s="1500"/>
      <c r="GB721" s="1500"/>
      <c r="GC721" s="1497"/>
    </row>
    <row r="722" spans="1:185" ht="12.95" customHeight="1">
      <c r="B722" s="1368" t="s">
        <v>324</v>
      </c>
      <c r="C722" s="1369"/>
      <c r="D722" s="1369"/>
      <c r="E722" s="1369"/>
      <c r="F722" s="1370"/>
      <c r="G722" s="1365">
        <v>7</v>
      </c>
      <c r="H722" s="1366"/>
      <c r="I722" s="1366"/>
      <c r="J722" s="1367"/>
      <c r="K722" s="1387">
        <v>576</v>
      </c>
      <c r="L722" s="1388"/>
      <c r="M722" s="1388"/>
      <c r="N722" s="1389"/>
      <c r="O722" s="1485">
        <v>1358</v>
      </c>
      <c r="P722" s="1486"/>
      <c r="Q722" s="1486"/>
      <c r="R722" s="1486"/>
      <c r="S722" s="1487"/>
      <c r="T722" s="1485">
        <v>92</v>
      </c>
      <c r="U722" s="1486"/>
      <c r="V722" s="1486"/>
      <c r="W722" s="1487"/>
      <c r="X722" s="1483">
        <f t="shared" si="9"/>
        <v>1450</v>
      </c>
      <c r="Y722" s="1450"/>
      <c r="Z722" s="1450"/>
      <c r="AA722" s="1450"/>
      <c r="AB722" s="1484"/>
      <c r="AC722" s="1353">
        <v>0.4</v>
      </c>
      <c r="AD722" s="1354"/>
      <c r="AE722" s="1354"/>
      <c r="AF722" s="1354"/>
      <c r="AG722" s="1355"/>
      <c r="AH722" s="1480">
        <f t="shared" si="37"/>
        <v>0.39988968560397131</v>
      </c>
      <c r="AI722" s="1481"/>
      <c r="AJ722" s="1482"/>
      <c r="AK722" s="1368" t="s">
        <v>591</v>
      </c>
      <c r="AL722" s="1369"/>
      <c r="AM722" s="1369"/>
      <c r="AN722" s="1369"/>
      <c r="AO722" s="1370"/>
      <c r="AP722" s="3"/>
      <c r="AQ722" s="3"/>
      <c r="AR722" s="3"/>
      <c r="AS722" s="3"/>
      <c r="AY722" s="116"/>
      <c r="AZ722" s="118">
        <f t="shared" si="10"/>
        <v>3626</v>
      </c>
      <c r="BA722" s="3"/>
      <c r="BB722" s="3"/>
      <c r="BC722" s="3"/>
      <c r="BD722" s="3"/>
      <c r="BE722" s="204"/>
      <c r="BF722" s="294">
        <f t="shared" si="11"/>
        <v>7</v>
      </c>
      <c r="BG722" s="297">
        <f t="shared" si="12"/>
        <v>8.9743589743589744E-2</v>
      </c>
      <c r="BH722" s="298">
        <f t="shared" si="13"/>
        <v>3.5897435897435902E-2</v>
      </c>
      <c r="BI722" s="3"/>
      <c r="BJ722" s="3"/>
      <c r="BK722" s="3"/>
      <c r="BL722" s="3"/>
      <c r="BM722" s="3"/>
      <c r="BN722" s="3"/>
      <c r="BS722" s="294">
        <f t="shared" si="14"/>
        <v>7</v>
      </c>
      <c r="BT722" s="297">
        <f t="shared" si="15"/>
        <v>8.9743589743589744E-2</v>
      </c>
      <c r="BU722" s="298">
        <f t="shared" si="16"/>
        <v>3.588753588753589E-2</v>
      </c>
      <c r="CC722" s="3"/>
      <c r="CD722" s="3"/>
      <c r="CE722" s="3"/>
      <c r="CF722" s="3"/>
      <c r="CG722" s="1496">
        <f t="shared" si="38"/>
        <v>1</v>
      </c>
      <c r="CH722" s="1497"/>
      <c r="CI722" s="1498">
        <f t="shared" si="39"/>
        <v>7</v>
      </c>
      <c r="CJ722" s="1499"/>
      <c r="CK722" s="1496">
        <f t="shared" si="17"/>
        <v>0</v>
      </c>
      <c r="CL722" s="1497"/>
      <c r="CM722" s="1498">
        <f t="shared" si="18"/>
        <v>0</v>
      </c>
      <c r="CN722" s="1499"/>
      <c r="CO722" s="3"/>
      <c r="CP722" s="1493">
        <f t="shared" si="19"/>
        <v>0</v>
      </c>
      <c r="CQ722" s="1494"/>
      <c r="CR722" s="1494"/>
      <c r="CS722" s="1494"/>
      <c r="CT722" s="1495"/>
      <c r="CU722" s="1489">
        <f t="shared" si="20"/>
        <v>7</v>
      </c>
      <c r="CV722" s="1489"/>
      <c r="CW722" s="1489"/>
      <c r="CX722" s="1489"/>
      <c r="CY722" s="1489"/>
      <c r="CZ722" s="1489">
        <f t="shared" si="21"/>
        <v>0</v>
      </c>
      <c r="DA722" s="1489"/>
      <c r="DB722" s="1489"/>
      <c r="DC722" s="1489"/>
      <c r="DD722" s="1489"/>
      <c r="DE722" s="1489">
        <f t="shared" si="22"/>
        <v>0</v>
      </c>
      <c r="DF722" s="1489"/>
      <c r="DG722" s="1489"/>
      <c r="DH722" s="1489"/>
      <c r="DI722" s="1489"/>
      <c r="DJ722" s="1489">
        <f t="shared" si="23"/>
        <v>0</v>
      </c>
      <c r="DK722" s="1489"/>
      <c r="DL722" s="1489"/>
      <c r="DM722" s="1489"/>
      <c r="DN722" s="1489"/>
      <c r="DO722" s="1489">
        <f t="shared" si="24"/>
        <v>0</v>
      </c>
      <c r="DP722" s="1489"/>
      <c r="DQ722" s="1489"/>
      <c r="DR722" s="1489"/>
      <c r="DS722" s="1489"/>
      <c r="DT722" s="6"/>
      <c r="DU722" s="1491">
        <f t="shared" si="25"/>
        <v>0</v>
      </c>
      <c r="DV722" s="1491"/>
      <c r="DW722" s="1491"/>
      <c r="DX722" s="1491"/>
      <c r="DY722" s="1491"/>
      <c r="DZ722" s="1491">
        <f t="shared" si="26"/>
        <v>0</v>
      </c>
      <c r="EA722" s="1491"/>
      <c r="EB722" s="1491"/>
      <c r="EC722" s="1491"/>
      <c r="ED722" s="1491"/>
      <c r="EE722" s="1491">
        <f t="shared" si="27"/>
        <v>0</v>
      </c>
      <c r="EF722" s="1491"/>
      <c r="EG722" s="1491"/>
      <c r="EH722" s="1491"/>
      <c r="EI722" s="1491"/>
      <c r="EJ722" s="1491">
        <f t="shared" si="28"/>
        <v>0</v>
      </c>
      <c r="EK722" s="1491"/>
      <c r="EL722" s="1491"/>
      <c r="EM722" s="1491"/>
      <c r="EN722" s="1491"/>
      <c r="EO722" s="1491">
        <f t="shared" si="29"/>
        <v>0</v>
      </c>
      <c r="EP722" s="1491"/>
      <c r="EQ722" s="1491"/>
      <c r="ER722" s="1491"/>
      <c r="ES722" s="1491"/>
      <c r="ET722" s="1491">
        <f t="shared" si="30"/>
        <v>0</v>
      </c>
      <c r="EU722" s="1491"/>
      <c r="EV722" s="1491"/>
      <c r="EW722" s="1491"/>
      <c r="EX722" s="1491"/>
      <c r="EZ722" s="1496" t="str">
        <f t="shared" si="31"/>
        <v/>
      </c>
      <c r="FA722" s="1500"/>
      <c r="FB722" s="1500"/>
      <c r="FC722" s="1500"/>
      <c r="FD722" s="1497"/>
      <c r="FE722" s="1496">
        <f t="shared" si="32"/>
        <v>1358</v>
      </c>
      <c r="FF722" s="1500"/>
      <c r="FG722" s="1500"/>
      <c r="FH722" s="1500"/>
      <c r="FI722" s="1497"/>
      <c r="FJ722" s="1496" t="str">
        <f t="shared" si="33"/>
        <v/>
      </c>
      <c r="FK722" s="1500"/>
      <c r="FL722" s="1500"/>
      <c r="FM722" s="1500"/>
      <c r="FN722" s="1497"/>
      <c r="FO722" s="1496" t="str">
        <f t="shared" si="34"/>
        <v/>
      </c>
      <c r="FP722" s="1500"/>
      <c r="FQ722" s="1500"/>
      <c r="FR722" s="1500"/>
      <c r="FS722" s="1497"/>
      <c r="FT722" s="1496" t="str">
        <f t="shared" si="35"/>
        <v/>
      </c>
      <c r="FU722" s="1500"/>
      <c r="FV722" s="1500"/>
      <c r="FW722" s="1500"/>
      <c r="FX722" s="1497"/>
      <c r="FY722" s="1496" t="str">
        <f t="shared" si="36"/>
        <v/>
      </c>
      <c r="FZ722" s="1500"/>
      <c r="GA722" s="1500"/>
      <c r="GB722" s="1500"/>
      <c r="GC722" s="1497"/>
    </row>
    <row r="723" spans="1:185" ht="12.95" customHeight="1">
      <c r="B723" s="1368" t="s">
        <v>324</v>
      </c>
      <c r="C723" s="1369"/>
      <c r="D723" s="1369"/>
      <c r="E723" s="1369"/>
      <c r="F723" s="1370"/>
      <c r="G723" s="1365">
        <v>12</v>
      </c>
      <c r="H723" s="1366"/>
      <c r="I723" s="1366"/>
      <c r="J723" s="1367"/>
      <c r="K723" s="1387">
        <v>576</v>
      </c>
      <c r="L723" s="1388"/>
      <c r="M723" s="1388"/>
      <c r="N723" s="1389"/>
      <c r="O723" s="1485">
        <v>1721</v>
      </c>
      <c r="P723" s="1486"/>
      <c r="Q723" s="1486"/>
      <c r="R723" s="1486"/>
      <c r="S723" s="1487"/>
      <c r="T723" s="1485">
        <v>92</v>
      </c>
      <c r="U723" s="1486"/>
      <c r="V723" s="1486"/>
      <c r="W723" s="1487"/>
      <c r="X723" s="1483">
        <f t="shared" si="9"/>
        <v>1813</v>
      </c>
      <c r="Y723" s="1450"/>
      <c r="Z723" s="1450"/>
      <c r="AA723" s="1450"/>
      <c r="AB723" s="1484"/>
      <c r="AC723" s="1353">
        <v>0.5</v>
      </c>
      <c r="AD723" s="1354"/>
      <c r="AE723" s="1354"/>
      <c r="AF723" s="1354"/>
      <c r="AG723" s="1355"/>
      <c r="AH723" s="1480">
        <f t="shared" si="37"/>
        <v>0.5</v>
      </c>
      <c r="AI723" s="1481"/>
      <c r="AJ723" s="1482"/>
      <c r="AK723" s="1368" t="s">
        <v>591</v>
      </c>
      <c r="AL723" s="1369"/>
      <c r="AM723" s="1369"/>
      <c r="AN723" s="1369"/>
      <c r="AO723" s="1370"/>
      <c r="AP723" s="3"/>
      <c r="AQ723" s="3"/>
      <c r="AR723" s="3"/>
      <c r="AS723" s="3"/>
      <c r="AY723" s="116"/>
      <c r="AZ723" s="118">
        <f t="shared" si="10"/>
        <v>3626</v>
      </c>
      <c r="BA723" s="3"/>
      <c r="BB723" s="3"/>
      <c r="BC723" s="3"/>
      <c r="BD723" s="3"/>
      <c r="BE723" s="204"/>
      <c r="BF723" s="294">
        <f t="shared" si="11"/>
        <v>12</v>
      </c>
      <c r="BG723" s="297">
        <f t="shared" si="12"/>
        <v>0.15384615384615385</v>
      </c>
      <c r="BH723" s="298">
        <f t="shared" si="13"/>
        <v>7.6923076923076927E-2</v>
      </c>
      <c r="BI723" s="3"/>
      <c r="BJ723" s="3"/>
      <c r="BK723" s="3"/>
      <c r="BL723" s="3"/>
      <c r="BM723" s="3"/>
      <c r="BN723" s="3"/>
      <c r="BS723" s="294">
        <f t="shared" si="14"/>
        <v>12</v>
      </c>
      <c r="BT723" s="297">
        <f t="shared" si="15"/>
        <v>0.15384615384615385</v>
      </c>
      <c r="BU723" s="298">
        <f t="shared" si="16"/>
        <v>7.6923076923076927E-2</v>
      </c>
      <c r="CC723" s="3"/>
      <c r="CD723" s="3"/>
      <c r="CE723" s="3"/>
      <c r="CF723" s="3"/>
      <c r="CG723" s="1496">
        <f t="shared" si="38"/>
        <v>1</v>
      </c>
      <c r="CH723" s="1497"/>
      <c r="CI723" s="1498">
        <f t="shared" si="39"/>
        <v>12</v>
      </c>
      <c r="CJ723" s="1499"/>
      <c r="CK723" s="1496">
        <f t="shared" si="17"/>
        <v>0</v>
      </c>
      <c r="CL723" s="1497"/>
      <c r="CM723" s="1498">
        <f t="shared" si="18"/>
        <v>0</v>
      </c>
      <c r="CN723" s="1499"/>
      <c r="CO723" s="3"/>
      <c r="CP723" s="1493">
        <f t="shared" si="19"/>
        <v>0</v>
      </c>
      <c r="CQ723" s="1494"/>
      <c r="CR723" s="1494"/>
      <c r="CS723" s="1494"/>
      <c r="CT723" s="1495"/>
      <c r="CU723" s="1489">
        <f t="shared" si="20"/>
        <v>12</v>
      </c>
      <c r="CV723" s="1489"/>
      <c r="CW723" s="1489"/>
      <c r="CX723" s="1489"/>
      <c r="CY723" s="1489"/>
      <c r="CZ723" s="1489">
        <f t="shared" si="21"/>
        <v>0</v>
      </c>
      <c r="DA723" s="1489"/>
      <c r="DB723" s="1489"/>
      <c r="DC723" s="1489"/>
      <c r="DD723" s="1489"/>
      <c r="DE723" s="1489">
        <f t="shared" si="22"/>
        <v>0</v>
      </c>
      <c r="DF723" s="1489"/>
      <c r="DG723" s="1489"/>
      <c r="DH723" s="1489"/>
      <c r="DI723" s="1489"/>
      <c r="DJ723" s="1489">
        <f t="shared" si="23"/>
        <v>0</v>
      </c>
      <c r="DK723" s="1489"/>
      <c r="DL723" s="1489"/>
      <c r="DM723" s="1489"/>
      <c r="DN723" s="1489"/>
      <c r="DO723" s="1489">
        <f t="shared" si="24"/>
        <v>0</v>
      </c>
      <c r="DP723" s="1489"/>
      <c r="DQ723" s="1489"/>
      <c r="DR723" s="1489"/>
      <c r="DS723" s="1489"/>
      <c r="DT723" s="6"/>
      <c r="DU723" s="1491">
        <f t="shared" si="25"/>
        <v>0</v>
      </c>
      <c r="DV723" s="1491"/>
      <c r="DW723" s="1491"/>
      <c r="DX723" s="1491"/>
      <c r="DY723" s="1491"/>
      <c r="DZ723" s="1491">
        <f t="shared" si="26"/>
        <v>0</v>
      </c>
      <c r="EA723" s="1491"/>
      <c r="EB723" s="1491"/>
      <c r="EC723" s="1491"/>
      <c r="ED723" s="1491"/>
      <c r="EE723" s="1491">
        <f t="shared" si="27"/>
        <v>0</v>
      </c>
      <c r="EF723" s="1491"/>
      <c r="EG723" s="1491"/>
      <c r="EH723" s="1491"/>
      <c r="EI723" s="1491"/>
      <c r="EJ723" s="1491">
        <f t="shared" si="28"/>
        <v>0</v>
      </c>
      <c r="EK723" s="1491"/>
      <c r="EL723" s="1491"/>
      <c r="EM723" s="1491"/>
      <c r="EN723" s="1491"/>
      <c r="EO723" s="1491">
        <f t="shared" si="29"/>
        <v>0</v>
      </c>
      <c r="EP723" s="1491"/>
      <c r="EQ723" s="1491"/>
      <c r="ER723" s="1491"/>
      <c r="ES723" s="1491"/>
      <c r="ET723" s="1491">
        <f t="shared" si="30"/>
        <v>0</v>
      </c>
      <c r="EU723" s="1491"/>
      <c r="EV723" s="1491"/>
      <c r="EW723" s="1491"/>
      <c r="EX723" s="1491"/>
      <c r="EZ723" s="1496" t="str">
        <f t="shared" si="31"/>
        <v/>
      </c>
      <c r="FA723" s="1500"/>
      <c r="FB723" s="1500"/>
      <c r="FC723" s="1500"/>
      <c r="FD723" s="1497"/>
      <c r="FE723" s="1496">
        <f t="shared" si="32"/>
        <v>1721</v>
      </c>
      <c r="FF723" s="1500"/>
      <c r="FG723" s="1500"/>
      <c r="FH723" s="1500"/>
      <c r="FI723" s="1497"/>
      <c r="FJ723" s="1496" t="str">
        <f t="shared" si="33"/>
        <v/>
      </c>
      <c r="FK723" s="1500"/>
      <c r="FL723" s="1500"/>
      <c r="FM723" s="1500"/>
      <c r="FN723" s="1497"/>
      <c r="FO723" s="1496" t="str">
        <f t="shared" si="34"/>
        <v/>
      </c>
      <c r="FP723" s="1500"/>
      <c r="FQ723" s="1500"/>
      <c r="FR723" s="1500"/>
      <c r="FS723" s="1497"/>
      <c r="FT723" s="1496" t="str">
        <f t="shared" si="35"/>
        <v/>
      </c>
      <c r="FU723" s="1500"/>
      <c r="FV723" s="1500"/>
      <c r="FW723" s="1500"/>
      <c r="FX723" s="1497"/>
      <c r="FY723" s="1496" t="str">
        <f t="shared" si="36"/>
        <v/>
      </c>
      <c r="FZ723" s="1500"/>
      <c r="GA723" s="1500"/>
      <c r="GB723" s="1500"/>
      <c r="GC723" s="1497"/>
    </row>
    <row r="724" spans="1:185" ht="12.95" customHeight="1">
      <c r="B724" s="1368"/>
      <c r="C724" s="1369"/>
      <c r="D724" s="1369"/>
      <c r="E724" s="1369"/>
      <c r="F724" s="1370"/>
      <c r="G724" s="1365"/>
      <c r="H724" s="1366"/>
      <c r="I724" s="1366"/>
      <c r="J724" s="1367"/>
      <c r="K724" s="1387"/>
      <c r="L724" s="1388"/>
      <c r="M724" s="1388"/>
      <c r="N724" s="1389"/>
      <c r="O724" s="1485"/>
      <c r="P724" s="1486"/>
      <c r="Q724" s="1486"/>
      <c r="R724" s="1486"/>
      <c r="S724" s="1487"/>
      <c r="T724" s="1485"/>
      <c r="U724" s="1486"/>
      <c r="V724" s="1486"/>
      <c r="W724" s="1487"/>
      <c r="X724" s="1483">
        <f t="shared" si="9"/>
        <v>0</v>
      </c>
      <c r="Y724" s="1450"/>
      <c r="Z724" s="1450"/>
      <c r="AA724" s="1450"/>
      <c r="AB724" s="1484"/>
      <c r="AC724" s="1353"/>
      <c r="AD724" s="1354"/>
      <c r="AE724" s="1354"/>
      <c r="AF724" s="1354"/>
      <c r="AG724" s="1355"/>
      <c r="AH724" s="1480" t="str">
        <f t="shared" si="37"/>
        <v/>
      </c>
      <c r="AI724" s="1481"/>
      <c r="AJ724" s="1482"/>
      <c r="AK724" s="1368" t="s">
        <v>591</v>
      </c>
      <c r="AL724" s="1369"/>
      <c r="AM724" s="1369"/>
      <c r="AN724" s="1369"/>
      <c r="AO724" s="1370"/>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496">
        <f t="shared" si="38"/>
        <v>0</v>
      </c>
      <c r="CH724" s="1497"/>
      <c r="CI724" s="1498">
        <f t="shared" si="39"/>
        <v>0</v>
      </c>
      <c r="CJ724" s="1499"/>
      <c r="CK724" s="1496">
        <f t="shared" si="17"/>
        <v>0</v>
      </c>
      <c r="CL724" s="1497"/>
      <c r="CM724" s="1498">
        <f t="shared" si="18"/>
        <v>0</v>
      </c>
      <c r="CN724" s="1499"/>
      <c r="CO724" s="3"/>
      <c r="CP724" s="1493">
        <f t="shared" si="19"/>
        <v>0</v>
      </c>
      <c r="CQ724" s="1494"/>
      <c r="CR724" s="1494"/>
      <c r="CS724" s="1494"/>
      <c r="CT724" s="1495"/>
      <c r="CU724" s="1489">
        <f t="shared" si="20"/>
        <v>0</v>
      </c>
      <c r="CV724" s="1489"/>
      <c r="CW724" s="1489"/>
      <c r="CX724" s="1489"/>
      <c r="CY724" s="1489"/>
      <c r="CZ724" s="1489">
        <f t="shared" si="21"/>
        <v>0</v>
      </c>
      <c r="DA724" s="1489"/>
      <c r="DB724" s="1489"/>
      <c r="DC724" s="1489"/>
      <c r="DD724" s="1489"/>
      <c r="DE724" s="1489">
        <f t="shared" si="22"/>
        <v>0</v>
      </c>
      <c r="DF724" s="1489"/>
      <c r="DG724" s="1489"/>
      <c r="DH724" s="1489"/>
      <c r="DI724" s="1489"/>
      <c r="DJ724" s="1489">
        <f t="shared" si="23"/>
        <v>0</v>
      </c>
      <c r="DK724" s="1489"/>
      <c r="DL724" s="1489"/>
      <c r="DM724" s="1489"/>
      <c r="DN724" s="1489"/>
      <c r="DO724" s="1489">
        <f t="shared" si="24"/>
        <v>0</v>
      </c>
      <c r="DP724" s="1489"/>
      <c r="DQ724" s="1489"/>
      <c r="DR724" s="1489"/>
      <c r="DS724" s="1489"/>
      <c r="DT724" s="6"/>
      <c r="DU724" s="1491">
        <f t="shared" si="25"/>
        <v>0</v>
      </c>
      <c r="DV724" s="1491"/>
      <c r="DW724" s="1491"/>
      <c r="DX724" s="1491"/>
      <c r="DY724" s="1491"/>
      <c r="DZ724" s="1491">
        <f t="shared" si="26"/>
        <v>0</v>
      </c>
      <c r="EA724" s="1491"/>
      <c r="EB724" s="1491"/>
      <c r="EC724" s="1491"/>
      <c r="ED724" s="1491"/>
      <c r="EE724" s="1491">
        <f t="shared" si="27"/>
        <v>0</v>
      </c>
      <c r="EF724" s="1491"/>
      <c r="EG724" s="1491"/>
      <c r="EH724" s="1491"/>
      <c r="EI724" s="1491"/>
      <c r="EJ724" s="1491">
        <f t="shared" si="28"/>
        <v>0</v>
      </c>
      <c r="EK724" s="1491"/>
      <c r="EL724" s="1491"/>
      <c r="EM724" s="1491"/>
      <c r="EN724" s="1491"/>
      <c r="EO724" s="1491">
        <f t="shared" si="29"/>
        <v>0</v>
      </c>
      <c r="EP724" s="1491"/>
      <c r="EQ724" s="1491"/>
      <c r="ER724" s="1491"/>
      <c r="ES724" s="1491"/>
      <c r="ET724" s="1491">
        <f t="shared" si="30"/>
        <v>0</v>
      </c>
      <c r="EU724" s="1491"/>
      <c r="EV724" s="1491"/>
      <c r="EW724" s="1491"/>
      <c r="EX724" s="1491"/>
      <c r="EZ724" s="1496" t="str">
        <f t="shared" si="31"/>
        <v/>
      </c>
      <c r="FA724" s="1500"/>
      <c r="FB724" s="1500"/>
      <c r="FC724" s="1500"/>
      <c r="FD724" s="1497"/>
      <c r="FE724" s="1496" t="str">
        <f t="shared" si="32"/>
        <v/>
      </c>
      <c r="FF724" s="1500"/>
      <c r="FG724" s="1500"/>
      <c r="FH724" s="1500"/>
      <c r="FI724" s="1497"/>
      <c r="FJ724" s="1496" t="str">
        <f t="shared" si="33"/>
        <v/>
      </c>
      <c r="FK724" s="1500"/>
      <c r="FL724" s="1500"/>
      <c r="FM724" s="1500"/>
      <c r="FN724" s="1497"/>
      <c r="FO724" s="1496" t="str">
        <f t="shared" si="34"/>
        <v/>
      </c>
      <c r="FP724" s="1500"/>
      <c r="FQ724" s="1500"/>
      <c r="FR724" s="1500"/>
      <c r="FS724" s="1497"/>
      <c r="FT724" s="1496" t="str">
        <f t="shared" si="35"/>
        <v/>
      </c>
      <c r="FU724" s="1500"/>
      <c r="FV724" s="1500"/>
      <c r="FW724" s="1500"/>
      <c r="FX724" s="1497"/>
      <c r="FY724" s="1496" t="str">
        <f t="shared" si="36"/>
        <v/>
      </c>
      <c r="FZ724" s="1500"/>
      <c r="GA724" s="1500"/>
      <c r="GB724" s="1500"/>
      <c r="GC724" s="1497"/>
    </row>
    <row r="725" spans="1:185" ht="12.95" customHeight="1">
      <c r="B725" s="1368"/>
      <c r="C725" s="1369"/>
      <c r="D725" s="1369"/>
      <c r="E725" s="1369"/>
      <c r="F725" s="1370"/>
      <c r="G725" s="1365"/>
      <c r="H725" s="1366"/>
      <c r="I725" s="1366"/>
      <c r="J725" s="1367"/>
      <c r="K725" s="1387"/>
      <c r="L725" s="1388"/>
      <c r="M725" s="1388"/>
      <c r="N725" s="1389"/>
      <c r="O725" s="1485"/>
      <c r="P725" s="1486"/>
      <c r="Q725" s="1486"/>
      <c r="R725" s="1486"/>
      <c r="S725" s="1487"/>
      <c r="T725" s="1485"/>
      <c r="U725" s="1486"/>
      <c r="V725" s="1486"/>
      <c r="W725" s="1487"/>
      <c r="X725" s="1483">
        <f t="shared" si="9"/>
        <v>0</v>
      </c>
      <c r="Y725" s="1450"/>
      <c r="Z725" s="1450"/>
      <c r="AA725" s="1450"/>
      <c r="AB725" s="1484"/>
      <c r="AC725" s="1353"/>
      <c r="AD725" s="1354"/>
      <c r="AE725" s="1354"/>
      <c r="AF725" s="1354"/>
      <c r="AG725" s="1355"/>
      <c r="AH725" s="1480" t="str">
        <f t="shared" si="37"/>
        <v/>
      </c>
      <c r="AI725" s="1481"/>
      <c r="AJ725" s="1482"/>
      <c r="AK725" s="1368" t="s">
        <v>591</v>
      </c>
      <c r="AL725" s="1369"/>
      <c r="AM725" s="1369"/>
      <c r="AN725" s="1369"/>
      <c r="AO725" s="1370"/>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496">
        <f t="shared" si="38"/>
        <v>0</v>
      </c>
      <c r="CH725" s="1497"/>
      <c r="CI725" s="1498">
        <f t="shared" si="39"/>
        <v>0</v>
      </c>
      <c r="CJ725" s="1499"/>
      <c r="CK725" s="1496">
        <f t="shared" si="17"/>
        <v>0</v>
      </c>
      <c r="CL725" s="1497"/>
      <c r="CM725" s="1498">
        <f t="shared" si="18"/>
        <v>0</v>
      </c>
      <c r="CN725" s="1499"/>
      <c r="CO725" s="3"/>
      <c r="CP725" s="1493">
        <f t="shared" si="19"/>
        <v>0</v>
      </c>
      <c r="CQ725" s="1494"/>
      <c r="CR725" s="1494"/>
      <c r="CS725" s="1494"/>
      <c r="CT725" s="1495"/>
      <c r="CU725" s="1489">
        <f t="shared" si="20"/>
        <v>0</v>
      </c>
      <c r="CV725" s="1489"/>
      <c r="CW725" s="1489"/>
      <c r="CX725" s="1489"/>
      <c r="CY725" s="1489"/>
      <c r="CZ725" s="1489">
        <f t="shared" si="21"/>
        <v>0</v>
      </c>
      <c r="DA725" s="1489"/>
      <c r="DB725" s="1489"/>
      <c r="DC725" s="1489"/>
      <c r="DD725" s="1489"/>
      <c r="DE725" s="1489">
        <f t="shared" si="22"/>
        <v>0</v>
      </c>
      <c r="DF725" s="1489"/>
      <c r="DG725" s="1489"/>
      <c r="DH725" s="1489"/>
      <c r="DI725" s="1489"/>
      <c r="DJ725" s="1489">
        <f t="shared" si="23"/>
        <v>0</v>
      </c>
      <c r="DK725" s="1489"/>
      <c r="DL725" s="1489"/>
      <c r="DM725" s="1489"/>
      <c r="DN725" s="1489"/>
      <c r="DO725" s="1489">
        <f t="shared" si="24"/>
        <v>0</v>
      </c>
      <c r="DP725" s="1489"/>
      <c r="DQ725" s="1489"/>
      <c r="DR725" s="1489"/>
      <c r="DS725" s="1489"/>
      <c r="DT725" s="6"/>
      <c r="DU725" s="1491">
        <f t="shared" si="25"/>
        <v>0</v>
      </c>
      <c r="DV725" s="1491"/>
      <c r="DW725" s="1491"/>
      <c r="DX725" s="1491"/>
      <c r="DY725" s="1491"/>
      <c r="DZ725" s="1491">
        <f t="shared" si="26"/>
        <v>0</v>
      </c>
      <c r="EA725" s="1491"/>
      <c r="EB725" s="1491"/>
      <c r="EC725" s="1491"/>
      <c r="ED725" s="1491"/>
      <c r="EE725" s="1491">
        <f t="shared" si="27"/>
        <v>0</v>
      </c>
      <c r="EF725" s="1491"/>
      <c r="EG725" s="1491"/>
      <c r="EH725" s="1491"/>
      <c r="EI725" s="1491"/>
      <c r="EJ725" s="1491">
        <f t="shared" si="28"/>
        <v>0</v>
      </c>
      <c r="EK725" s="1491"/>
      <c r="EL725" s="1491"/>
      <c r="EM725" s="1491"/>
      <c r="EN725" s="1491"/>
      <c r="EO725" s="1491">
        <f t="shared" si="29"/>
        <v>0</v>
      </c>
      <c r="EP725" s="1491"/>
      <c r="EQ725" s="1491"/>
      <c r="ER725" s="1491"/>
      <c r="ES725" s="1491"/>
      <c r="ET725" s="1491">
        <f t="shared" si="30"/>
        <v>0</v>
      </c>
      <c r="EU725" s="1491"/>
      <c r="EV725" s="1491"/>
      <c r="EW725" s="1491"/>
      <c r="EX725" s="1491"/>
      <c r="EZ725" s="1496" t="str">
        <f t="shared" si="31"/>
        <v/>
      </c>
      <c r="FA725" s="1500"/>
      <c r="FB725" s="1500"/>
      <c r="FC725" s="1500"/>
      <c r="FD725" s="1497"/>
      <c r="FE725" s="1496" t="str">
        <f t="shared" si="32"/>
        <v/>
      </c>
      <c r="FF725" s="1500"/>
      <c r="FG725" s="1500"/>
      <c r="FH725" s="1500"/>
      <c r="FI725" s="1497"/>
      <c r="FJ725" s="1496" t="str">
        <f t="shared" si="33"/>
        <v/>
      </c>
      <c r="FK725" s="1500"/>
      <c r="FL725" s="1500"/>
      <c r="FM725" s="1500"/>
      <c r="FN725" s="1497"/>
      <c r="FO725" s="1496" t="str">
        <f t="shared" si="34"/>
        <v/>
      </c>
      <c r="FP725" s="1500"/>
      <c r="FQ725" s="1500"/>
      <c r="FR725" s="1500"/>
      <c r="FS725" s="1497"/>
      <c r="FT725" s="1496" t="str">
        <f t="shared" si="35"/>
        <v/>
      </c>
      <c r="FU725" s="1500"/>
      <c r="FV725" s="1500"/>
      <c r="FW725" s="1500"/>
      <c r="FX725" s="1497"/>
      <c r="FY725" s="1496" t="str">
        <f t="shared" si="36"/>
        <v/>
      </c>
      <c r="FZ725" s="1500"/>
      <c r="GA725" s="1500"/>
      <c r="GB725" s="1500"/>
      <c r="GC725" s="1497"/>
    </row>
    <row r="726" spans="1:185" ht="12.95" customHeight="1">
      <c r="B726" s="1368"/>
      <c r="C726" s="1369"/>
      <c r="D726" s="1369"/>
      <c r="E726" s="1369"/>
      <c r="F726" s="1370"/>
      <c r="G726" s="1365"/>
      <c r="H726" s="1366"/>
      <c r="I726" s="1366"/>
      <c r="J726" s="1367"/>
      <c r="K726" s="1387"/>
      <c r="L726" s="1388"/>
      <c r="M726" s="1388"/>
      <c r="N726" s="1389"/>
      <c r="O726" s="1485"/>
      <c r="P726" s="1486"/>
      <c r="Q726" s="1486"/>
      <c r="R726" s="1486"/>
      <c r="S726" s="1487"/>
      <c r="T726" s="1485"/>
      <c r="U726" s="1486"/>
      <c r="V726" s="1486"/>
      <c r="W726" s="1487"/>
      <c r="X726" s="1483">
        <f t="shared" si="9"/>
        <v>0</v>
      </c>
      <c r="Y726" s="1450"/>
      <c r="Z726" s="1450"/>
      <c r="AA726" s="1450"/>
      <c r="AB726" s="1484"/>
      <c r="AC726" s="1353"/>
      <c r="AD726" s="1354"/>
      <c r="AE726" s="1354"/>
      <c r="AF726" s="1354"/>
      <c r="AG726" s="1355"/>
      <c r="AH726" s="1480" t="str">
        <f t="shared" si="37"/>
        <v/>
      </c>
      <c r="AI726" s="1481"/>
      <c r="AJ726" s="1482"/>
      <c r="AK726" s="1368" t="s">
        <v>591</v>
      </c>
      <c r="AL726" s="1369"/>
      <c r="AM726" s="1369"/>
      <c r="AN726" s="1369"/>
      <c r="AO726" s="1370"/>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496">
        <f t="shared" si="38"/>
        <v>0</v>
      </c>
      <c r="CH726" s="1497"/>
      <c r="CI726" s="1498">
        <f t="shared" si="39"/>
        <v>0</v>
      </c>
      <c r="CJ726" s="1499"/>
      <c r="CK726" s="1496">
        <f t="shared" si="17"/>
        <v>0</v>
      </c>
      <c r="CL726" s="1497"/>
      <c r="CM726" s="1498">
        <f t="shared" si="18"/>
        <v>0</v>
      </c>
      <c r="CN726" s="1499"/>
      <c r="CO726" s="3"/>
      <c r="CP726" s="1493">
        <f t="shared" si="19"/>
        <v>0</v>
      </c>
      <c r="CQ726" s="1494"/>
      <c r="CR726" s="1494"/>
      <c r="CS726" s="1494"/>
      <c r="CT726" s="1495"/>
      <c r="CU726" s="1489">
        <f t="shared" si="20"/>
        <v>0</v>
      </c>
      <c r="CV726" s="1489"/>
      <c r="CW726" s="1489"/>
      <c r="CX726" s="1489"/>
      <c r="CY726" s="1489"/>
      <c r="CZ726" s="1489">
        <f t="shared" si="21"/>
        <v>0</v>
      </c>
      <c r="DA726" s="1489"/>
      <c r="DB726" s="1489"/>
      <c r="DC726" s="1489"/>
      <c r="DD726" s="1489"/>
      <c r="DE726" s="1489">
        <f t="shared" si="22"/>
        <v>0</v>
      </c>
      <c r="DF726" s="1489"/>
      <c r="DG726" s="1489"/>
      <c r="DH726" s="1489"/>
      <c r="DI726" s="1489"/>
      <c r="DJ726" s="1489">
        <f t="shared" si="23"/>
        <v>0</v>
      </c>
      <c r="DK726" s="1489"/>
      <c r="DL726" s="1489"/>
      <c r="DM726" s="1489"/>
      <c r="DN726" s="1489"/>
      <c r="DO726" s="1489">
        <f t="shared" si="24"/>
        <v>0</v>
      </c>
      <c r="DP726" s="1489"/>
      <c r="DQ726" s="1489"/>
      <c r="DR726" s="1489"/>
      <c r="DS726" s="1489"/>
      <c r="DT726" s="6"/>
      <c r="DU726" s="1491">
        <f t="shared" si="25"/>
        <v>0</v>
      </c>
      <c r="DV726" s="1491"/>
      <c r="DW726" s="1491"/>
      <c r="DX726" s="1491"/>
      <c r="DY726" s="1491"/>
      <c r="DZ726" s="1491">
        <f t="shared" si="26"/>
        <v>0</v>
      </c>
      <c r="EA726" s="1491"/>
      <c r="EB726" s="1491"/>
      <c r="EC726" s="1491"/>
      <c r="ED726" s="1491"/>
      <c r="EE726" s="1491">
        <f t="shared" si="27"/>
        <v>0</v>
      </c>
      <c r="EF726" s="1491"/>
      <c r="EG726" s="1491"/>
      <c r="EH726" s="1491"/>
      <c r="EI726" s="1491"/>
      <c r="EJ726" s="1491">
        <f t="shared" si="28"/>
        <v>0</v>
      </c>
      <c r="EK726" s="1491"/>
      <c r="EL726" s="1491"/>
      <c r="EM726" s="1491"/>
      <c r="EN726" s="1491"/>
      <c r="EO726" s="1491">
        <f t="shared" si="29"/>
        <v>0</v>
      </c>
      <c r="EP726" s="1491"/>
      <c r="EQ726" s="1491"/>
      <c r="ER726" s="1491"/>
      <c r="ES726" s="1491"/>
      <c r="ET726" s="1491">
        <f t="shared" si="30"/>
        <v>0</v>
      </c>
      <c r="EU726" s="1491"/>
      <c r="EV726" s="1491"/>
      <c r="EW726" s="1491"/>
      <c r="EX726" s="1491"/>
      <c r="EY726" s="4"/>
      <c r="EZ726" s="1496" t="str">
        <f t="shared" si="31"/>
        <v/>
      </c>
      <c r="FA726" s="1500"/>
      <c r="FB726" s="1500"/>
      <c r="FC726" s="1500"/>
      <c r="FD726" s="1497"/>
      <c r="FE726" s="1496" t="str">
        <f t="shared" si="32"/>
        <v/>
      </c>
      <c r="FF726" s="1500"/>
      <c r="FG726" s="1500"/>
      <c r="FH726" s="1500"/>
      <c r="FI726" s="1497"/>
      <c r="FJ726" s="1496" t="str">
        <f t="shared" si="33"/>
        <v/>
      </c>
      <c r="FK726" s="1500"/>
      <c r="FL726" s="1500"/>
      <c r="FM726" s="1500"/>
      <c r="FN726" s="1497"/>
      <c r="FO726" s="1496" t="str">
        <f t="shared" si="34"/>
        <v/>
      </c>
      <c r="FP726" s="1500"/>
      <c r="FQ726" s="1500"/>
      <c r="FR726" s="1500"/>
      <c r="FS726" s="1497"/>
      <c r="FT726" s="1496" t="str">
        <f t="shared" si="35"/>
        <v/>
      </c>
      <c r="FU726" s="1500"/>
      <c r="FV726" s="1500"/>
      <c r="FW726" s="1500"/>
      <c r="FX726" s="1497"/>
      <c r="FY726" s="1496" t="str">
        <f t="shared" si="36"/>
        <v/>
      </c>
      <c r="FZ726" s="1500"/>
      <c r="GA726" s="1500"/>
      <c r="GB726" s="1500"/>
      <c r="GC726" s="1497"/>
    </row>
    <row r="727" spans="1:185" ht="12.95" customHeight="1">
      <c r="A727" s="4"/>
      <c r="B727" s="1368"/>
      <c r="C727" s="1369"/>
      <c r="D727" s="1369"/>
      <c r="E727" s="1369"/>
      <c r="F727" s="1370"/>
      <c r="G727" s="1365"/>
      <c r="H727" s="1366"/>
      <c r="I727" s="1366"/>
      <c r="J727" s="1367"/>
      <c r="K727" s="1387"/>
      <c r="L727" s="1388"/>
      <c r="M727" s="1388"/>
      <c r="N727" s="1389"/>
      <c r="O727" s="1485"/>
      <c r="P727" s="1486"/>
      <c r="Q727" s="1486"/>
      <c r="R727" s="1486"/>
      <c r="S727" s="1487"/>
      <c r="T727" s="1485"/>
      <c r="U727" s="1486"/>
      <c r="V727" s="1486"/>
      <c r="W727" s="1487"/>
      <c r="X727" s="1483">
        <f t="shared" si="9"/>
        <v>0</v>
      </c>
      <c r="Y727" s="1450"/>
      <c r="Z727" s="1450"/>
      <c r="AA727" s="1450"/>
      <c r="AB727" s="1484"/>
      <c r="AC727" s="1353"/>
      <c r="AD727" s="1354"/>
      <c r="AE727" s="1354"/>
      <c r="AF727" s="1354"/>
      <c r="AG727" s="1355"/>
      <c r="AH727" s="1480" t="str">
        <f t="shared" si="37"/>
        <v/>
      </c>
      <c r="AI727" s="1481"/>
      <c r="AJ727" s="1482"/>
      <c r="AK727" s="1368" t="s">
        <v>591</v>
      </c>
      <c r="AL727" s="1369"/>
      <c r="AM727" s="1369"/>
      <c r="AN727" s="1369"/>
      <c r="AO727" s="1370"/>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96">
        <f t="shared" si="38"/>
        <v>0</v>
      </c>
      <c r="CH727" s="1497"/>
      <c r="CI727" s="1498">
        <f t="shared" si="39"/>
        <v>0</v>
      </c>
      <c r="CJ727" s="1499"/>
      <c r="CK727" s="1496">
        <f t="shared" si="17"/>
        <v>0</v>
      </c>
      <c r="CL727" s="1497"/>
      <c r="CM727" s="1498">
        <f t="shared" si="18"/>
        <v>0</v>
      </c>
      <c r="CN727" s="1499"/>
      <c r="CO727" s="3"/>
      <c r="CP727" s="1493">
        <f t="shared" si="19"/>
        <v>0</v>
      </c>
      <c r="CQ727" s="1494"/>
      <c r="CR727" s="1494"/>
      <c r="CS727" s="1494"/>
      <c r="CT727" s="1495"/>
      <c r="CU727" s="1489">
        <f t="shared" si="20"/>
        <v>0</v>
      </c>
      <c r="CV727" s="1489"/>
      <c r="CW727" s="1489"/>
      <c r="CX727" s="1489"/>
      <c r="CY727" s="1489"/>
      <c r="CZ727" s="1489">
        <f t="shared" si="21"/>
        <v>0</v>
      </c>
      <c r="DA727" s="1489"/>
      <c r="DB727" s="1489"/>
      <c r="DC727" s="1489"/>
      <c r="DD727" s="1489"/>
      <c r="DE727" s="1489">
        <f t="shared" si="22"/>
        <v>0</v>
      </c>
      <c r="DF727" s="1489"/>
      <c r="DG727" s="1489"/>
      <c r="DH727" s="1489"/>
      <c r="DI727" s="1489"/>
      <c r="DJ727" s="1489">
        <f t="shared" si="23"/>
        <v>0</v>
      </c>
      <c r="DK727" s="1489"/>
      <c r="DL727" s="1489"/>
      <c r="DM727" s="1489"/>
      <c r="DN727" s="1489"/>
      <c r="DO727" s="1489">
        <f t="shared" si="24"/>
        <v>0</v>
      </c>
      <c r="DP727" s="1489"/>
      <c r="DQ727" s="1489"/>
      <c r="DR727" s="1489"/>
      <c r="DS727" s="1489"/>
      <c r="DT727" s="6"/>
      <c r="DU727" s="1491">
        <f t="shared" si="25"/>
        <v>0</v>
      </c>
      <c r="DV727" s="1491"/>
      <c r="DW727" s="1491"/>
      <c r="DX727" s="1491"/>
      <c r="DY727" s="1491"/>
      <c r="DZ727" s="1491">
        <f t="shared" si="26"/>
        <v>0</v>
      </c>
      <c r="EA727" s="1491"/>
      <c r="EB727" s="1491"/>
      <c r="EC727" s="1491"/>
      <c r="ED727" s="1491"/>
      <c r="EE727" s="1491">
        <f t="shared" si="27"/>
        <v>0</v>
      </c>
      <c r="EF727" s="1491"/>
      <c r="EG727" s="1491"/>
      <c r="EH727" s="1491"/>
      <c r="EI727" s="1491"/>
      <c r="EJ727" s="1491">
        <f t="shared" si="28"/>
        <v>0</v>
      </c>
      <c r="EK727" s="1491"/>
      <c r="EL727" s="1491"/>
      <c r="EM727" s="1491"/>
      <c r="EN727" s="1491"/>
      <c r="EO727" s="1491">
        <f t="shared" si="29"/>
        <v>0</v>
      </c>
      <c r="EP727" s="1491"/>
      <c r="EQ727" s="1491"/>
      <c r="ER727" s="1491"/>
      <c r="ES727" s="1491"/>
      <c r="ET727" s="1491">
        <f t="shared" si="30"/>
        <v>0</v>
      </c>
      <c r="EU727" s="1491"/>
      <c r="EV727" s="1491"/>
      <c r="EW727" s="1491"/>
      <c r="EX727" s="1491"/>
      <c r="EY727" s="4"/>
      <c r="EZ727" s="1496" t="str">
        <f t="shared" si="31"/>
        <v/>
      </c>
      <c r="FA727" s="1500"/>
      <c r="FB727" s="1500"/>
      <c r="FC727" s="1500"/>
      <c r="FD727" s="1497"/>
      <c r="FE727" s="1496" t="str">
        <f t="shared" si="32"/>
        <v/>
      </c>
      <c r="FF727" s="1500"/>
      <c r="FG727" s="1500"/>
      <c r="FH727" s="1500"/>
      <c r="FI727" s="1497"/>
      <c r="FJ727" s="1496" t="str">
        <f t="shared" si="33"/>
        <v/>
      </c>
      <c r="FK727" s="1500"/>
      <c r="FL727" s="1500"/>
      <c r="FM727" s="1500"/>
      <c r="FN727" s="1497"/>
      <c r="FO727" s="1496" t="str">
        <f t="shared" si="34"/>
        <v/>
      </c>
      <c r="FP727" s="1500"/>
      <c r="FQ727" s="1500"/>
      <c r="FR727" s="1500"/>
      <c r="FS727" s="1497"/>
      <c r="FT727" s="1496" t="str">
        <f t="shared" si="35"/>
        <v/>
      </c>
      <c r="FU727" s="1500"/>
      <c r="FV727" s="1500"/>
      <c r="FW727" s="1500"/>
      <c r="FX727" s="1497"/>
      <c r="FY727" s="1496" t="str">
        <f t="shared" si="36"/>
        <v/>
      </c>
      <c r="FZ727" s="1500"/>
      <c r="GA727" s="1500"/>
      <c r="GB727" s="1500"/>
      <c r="GC727" s="1497"/>
    </row>
    <row r="728" spans="1:185" ht="12.95" customHeight="1">
      <c r="A728" s="4"/>
      <c r="B728" s="1368"/>
      <c r="C728" s="1369"/>
      <c r="D728" s="1369"/>
      <c r="E728" s="1369"/>
      <c r="F728" s="1370"/>
      <c r="G728" s="1365"/>
      <c r="H728" s="1366"/>
      <c r="I728" s="1366"/>
      <c r="J728" s="1367"/>
      <c r="K728" s="1387"/>
      <c r="L728" s="1388"/>
      <c r="M728" s="1388"/>
      <c r="N728" s="1389"/>
      <c r="O728" s="1485"/>
      <c r="P728" s="1486"/>
      <c r="Q728" s="1486"/>
      <c r="R728" s="1486"/>
      <c r="S728" s="1487"/>
      <c r="T728" s="1485"/>
      <c r="U728" s="1486"/>
      <c r="V728" s="1486"/>
      <c r="W728" s="1487"/>
      <c r="X728" s="1483">
        <f t="shared" si="9"/>
        <v>0</v>
      </c>
      <c r="Y728" s="1450"/>
      <c r="Z728" s="1450"/>
      <c r="AA728" s="1450"/>
      <c r="AB728" s="1484"/>
      <c r="AC728" s="1353"/>
      <c r="AD728" s="1354"/>
      <c r="AE728" s="1354"/>
      <c r="AF728" s="1354"/>
      <c r="AG728" s="1355"/>
      <c r="AH728" s="1480" t="str">
        <f t="shared" si="37"/>
        <v/>
      </c>
      <c r="AI728" s="1481"/>
      <c r="AJ728" s="1482"/>
      <c r="AK728" s="1368" t="s">
        <v>591</v>
      </c>
      <c r="AL728" s="1369"/>
      <c r="AM728" s="1369"/>
      <c r="AN728" s="1369"/>
      <c r="AO728" s="1370"/>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96">
        <f t="shared" si="38"/>
        <v>0</v>
      </c>
      <c r="CH728" s="1497"/>
      <c r="CI728" s="1498">
        <f t="shared" si="39"/>
        <v>0</v>
      </c>
      <c r="CJ728" s="1499"/>
      <c r="CK728" s="1496">
        <f t="shared" si="17"/>
        <v>0</v>
      </c>
      <c r="CL728" s="1497"/>
      <c r="CM728" s="1498">
        <f t="shared" si="18"/>
        <v>0</v>
      </c>
      <c r="CN728" s="1499"/>
      <c r="CO728" s="3"/>
      <c r="CP728" s="1493">
        <f t="shared" si="19"/>
        <v>0</v>
      </c>
      <c r="CQ728" s="1494"/>
      <c r="CR728" s="1494"/>
      <c r="CS728" s="1494"/>
      <c r="CT728" s="1495"/>
      <c r="CU728" s="1489">
        <f t="shared" si="20"/>
        <v>0</v>
      </c>
      <c r="CV728" s="1489"/>
      <c r="CW728" s="1489"/>
      <c r="CX728" s="1489"/>
      <c r="CY728" s="1489"/>
      <c r="CZ728" s="1489">
        <f t="shared" si="21"/>
        <v>0</v>
      </c>
      <c r="DA728" s="1489"/>
      <c r="DB728" s="1489"/>
      <c r="DC728" s="1489"/>
      <c r="DD728" s="1489"/>
      <c r="DE728" s="1489">
        <f t="shared" si="22"/>
        <v>0</v>
      </c>
      <c r="DF728" s="1489"/>
      <c r="DG728" s="1489"/>
      <c r="DH728" s="1489"/>
      <c r="DI728" s="1489"/>
      <c r="DJ728" s="1489">
        <f t="shared" si="23"/>
        <v>0</v>
      </c>
      <c r="DK728" s="1489"/>
      <c r="DL728" s="1489"/>
      <c r="DM728" s="1489"/>
      <c r="DN728" s="1489"/>
      <c r="DO728" s="1489">
        <f t="shared" si="24"/>
        <v>0</v>
      </c>
      <c r="DP728" s="1489"/>
      <c r="DQ728" s="1489"/>
      <c r="DR728" s="1489"/>
      <c r="DS728" s="1489"/>
      <c r="DT728" s="6"/>
      <c r="DU728" s="1491">
        <f t="shared" si="25"/>
        <v>0</v>
      </c>
      <c r="DV728" s="1491"/>
      <c r="DW728" s="1491"/>
      <c r="DX728" s="1491"/>
      <c r="DY728" s="1491"/>
      <c r="DZ728" s="1491">
        <f t="shared" si="26"/>
        <v>0</v>
      </c>
      <c r="EA728" s="1491"/>
      <c r="EB728" s="1491"/>
      <c r="EC728" s="1491"/>
      <c r="ED728" s="1491"/>
      <c r="EE728" s="1491">
        <f t="shared" si="27"/>
        <v>0</v>
      </c>
      <c r="EF728" s="1491"/>
      <c r="EG728" s="1491"/>
      <c r="EH728" s="1491"/>
      <c r="EI728" s="1491"/>
      <c r="EJ728" s="1491">
        <f t="shared" si="28"/>
        <v>0</v>
      </c>
      <c r="EK728" s="1491"/>
      <c r="EL728" s="1491"/>
      <c r="EM728" s="1491"/>
      <c r="EN728" s="1491"/>
      <c r="EO728" s="1491">
        <f t="shared" si="29"/>
        <v>0</v>
      </c>
      <c r="EP728" s="1491"/>
      <c r="EQ728" s="1491"/>
      <c r="ER728" s="1491"/>
      <c r="ES728" s="1491"/>
      <c r="ET728" s="1491">
        <f t="shared" si="30"/>
        <v>0</v>
      </c>
      <c r="EU728" s="1491"/>
      <c r="EV728" s="1491"/>
      <c r="EW728" s="1491"/>
      <c r="EX728" s="1491"/>
      <c r="EY728" s="4"/>
      <c r="EZ728" s="1496" t="str">
        <f t="shared" si="31"/>
        <v/>
      </c>
      <c r="FA728" s="1500"/>
      <c r="FB728" s="1500"/>
      <c r="FC728" s="1500"/>
      <c r="FD728" s="1497"/>
      <c r="FE728" s="1496" t="str">
        <f t="shared" si="32"/>
        <v/>
      </c>
      <c r="FF728" s="1500"/>
      <c r="FG728" s="1500"/>
      <c r="FH728" s="1500"/>
      <c r="FI728" s="1497"/>
      <c r="FJ728" s="1496" t="str">
        <f t="shared" si="33"/>
        <v/>
      </c>
      <c r="FK728" s="1500"/>
      <c r="FL728" s="1500"/>
      <c r="FM728" s="1500"/>
      <c r="FN728" s="1497"/>
      <c r="FO728" s="1496" t="str">
        <f t="shared" si="34"/>
        <v/>
      </c>
      <c r="FP728" s="1500"/>
      <c r="FQ728" s="1500"/>
      <c r="FR728" s="1500"/>
      <c r="FS728" s="1497"/>
      <c r="FT728" s="1496" t="str">
        <f t="shared" si="35"/>
        <v/>
      </c>
      <c r="FU728" s="1500"/>
      <c r="FV728" s="1500"/>
      <c r="FW728" s="1500"/>
      <c r="FX728" s="1497"/>
      <c r="FY728" s="1496" t="str">
        <f t="shared" si="36"/>
        <v/>
      </c>
      <c r="FZ728" s="1500"/>
      <c r="GA728" s="1500"/>
      <c r="GB728" s="1500"/>
      <c r="GC728" s="1497"/>
    </row>
    <row r="729" spans="1:185" ht="12.95" customHeight="1">
      <c r="A729" s="4"/>
      <c r="B729" s="1368"/>
      <c r="C729" s="1369"/>
      <c r="D729" s="1369"/>
      <c r="E729" s="1369"/>
      <c r="F729" s="1370"/>
      <c r="G729" s="1365"/>
      <c r="H729" s="1366"/>
      <c r="I729" s="1366"/>
      <c r="J729" s="1367"/>
      <c r="K729" s="1387"/>
      <c r="L729" s="1388"/>
      <c r="M729" s="1388"/>
      <c r="N729" s="1389"/>
      <c r="O729" s="1485"/>
      <c r="P729" s="1486"/>
      <c r="Q729" s="1486"/>
      <c r="R729" s="1486"/>
      <c r="S729" s="1487"/>
      <c r="T729" s="1485"/>
      <c r="U729" s="1486"/>
      <c r="V729" s="1486"/>
      <c r="W729" s="1487"/>
      <c r="X729" s="1483">
        <f t="shared" si="9"/>
        <v>0</v>
      </c>
      <c r="Y729" s="1450"/>
      <c r="Z729" s="1450"/>
      <c r="AA729" s="1450"/>
      <c r="AB729" s="1484"/>
      <c r="AC729" s="1353"/>
      <c r="AD729" s="1354"/>
      <c r="AE729" s="1354"/>
      <c r="AF729" s="1354"/>
      <c r="AG729" s="1355"/>
      <c r="AH729" s="1480" t="str">
        <f t="shared" si="37"/>
        <v/>
      </c>
      <c r="AI729" s="1481"/>
      <c r="AJ729" s="1482"/>
      <c r="AK729" s="1368" t="s">
        <v>591</v>
      </c>
      <c r="AL729" s="1369"/>
      <c r="AM729" s="1369"/>
      <c r="AN729" s="1369"/>
      <c r="AO729" s="1370"/>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96">
        <f t="shared" si="38"/>
        <v>0</v>
      </c>
      <c r="CH729" s="1497"/>
      <c r="CI729" s="1498">
        <f t="shared" si="39"/>
        <v>0</v>
      </c>
      <c r="CJ729" s="1499"/>
      <c r="CK729" s="1496">
        <f t="shared" si="17"/>
        <v>0</v>
      </c>
      <c r="CL729" s="1497"/>
      <c r="CM729" s="1498">
        <f t="shared" si="18"/>
        <v>0</v>
      </c>
      <c r="CN729" s="1499"/>
      <c r="CO729" s="3"/>
      <c r="CP729" s="1493">
        <f t="shared" si="19"/>
        <v>0</v>
      </c>
      <c r="CQ729" s="1494"/>
      <c r="CR729" s="1494"/>
      <c r="CS729" s="1494"/>
      <c r="CT729" s="1495"/>
      <c r="CU729" s="1489">
        <f t="shared" si="20"/>
        <v>0</v>
      </c>
      <c r="CV729" s="1489"/>
      <c r="CW729" s="1489"/>
      <c r="CX729" s="1489"/>
      <c r="CY729" s="1489"/>
      <c r="CZ729" s="1489">
        <f t="shared" si="21"/>
        <v>0</v>
      </c>
      <c r="DA729" s="1489"/>
      <c r="DB729" s="1489"/>
      <c r="DC729" s="1489"/>
      <c r="DD729" s="1489"/>
      <c r="DE729" s="1489">
        <f t="shared" si="22"/>
        <v>0</v>
      </c>
      <c r="DF729" s="1489"/>
      <c r="DG729" s="1489"/>
      <c r="DH729" s="1489"/>
      <c r="DI729" s="1489"/>
      <c r="DJ729" s="1489">
        <f t="shared" si="23"/>
        <v>0</v>
      </c>
      <c r="DK729" s="1489"/>
      <c r="DL729" s="1489"/>
      <c r="DM729" s="1489"/>
      <c r="DN729" s="1489"/>
      <c r="DO729" s="1489">
        <f t="shared" si="24"/>
        <v>0</v>
      </c>
      <c r="DP729" s="1489"/>
      <c r="DQ729" s="1489"/>
      <c r="DR729" s="1489"/>
      <c r="DS729" s="1489"/>
      <c r="DT729" s="6"/>
      <c r="DU729" s="1491">
        <f t="shared" si="25"/>
        <v>0</v>
      </c>
      <c r="DV729" s="1491"/>
      <c r="DW729" s="1491"/>
      <c r="DX729" s="1491"/>
      <c r="DY729" s="1491"/>
      <c r="DZ729" s="1491">
        <f t="shared" si="26"/>
        <v>0</v>
      </c>
      <c r="EA729" s="1491"/>
      <c r="EB729" s="1491"/>
      <c r="EC729" s="1491"/>
      <c r="ED729" s="1491"/>
      <c r="EE729" s="1491">
        <f t="shared" si="27"/>
        <v>0</v>
      </c>
      <c r="EF729" s="1491"/>
      <c r="EG729" s="1491"/>
      <c r="EH729" s="1491"/>
      <c r="EI729" s="1491"/>
      <c r="EJ729" s="1491">
        <f t="shared" si="28"/>
        <v>0</v>
      </c>
      <c r="EK729" s="1491"/>
      <c r="EL729" s="1491"/>
      <c r="EM729" s="1491"/>
      <c r="EN729" s="1491"/>
      <c r="EO729" s="1491">
        <f t="shared" si="29"/>
        <v>0</v>
      </c>
      <c r="EP729" s="1491"/>
      <c r="EQ729" s="1491"/>
      <c r="ER729" s="1491"/>
      <c r="ES729" s="1491"/>
      <c r="ET729" s="1491">
        <f t="shared" si="30"/>
        <v>0</v>
      </c>
      <c r="EU729" s="1491"/>
      <c r="EV729" s="1491"/>
      <c r="EW729" s="1491"/>
      <c r="EX729" s="1491"/>
      <c r="EZ729" s="1496" t="str">
        <f t="shared" si="31"/>
        <v/>
      </c>
      <c r="FA729" s="1500"/>
      <c r="FB729" s="1500"/>
      <c r="FC729" s="1500"/>
      <c r="FD729" s="1497"/>
      <c r="FE729" s="1496" t="str">
        <f t="shared" si="32"/>
        <v/>
      </c>
      <c r="FF729" s="1500"/>
      <c r="FG729" s="1500"/>
      <c r="FH729" s="1500"/>
      <c r="FI729" s="1497"/>
      <c r="FJ729" s="1496" t="str">
        <f t="shared" si="33"/>
        <v/>
      </c>
      <c r="FK729" s="1500"/>
      <c r="FL729" s="1500"/>
      <c r="FM729" s="1500"/>
      <c r="FN729" s="1497"/>
      <c r="FO729" s="1496" t="str">
        <f t="shared" si="34"/>
        <v/>
      </c>
      <c r="FP729" s="1500"/>
      <c r="FQ729" s="1500"/>
      <c r="FR729" s="1500"/>
      <c r="FS729" s="1497"/>
      <c r="FT729" s="1496" t="str">
        <f t="shared" si="35"/>
        <v/>
      </c>
      <c r="FU729" s="1500"/>
      <c r="FV729" s="1500"/>
      <c r="FW729" s="1500"/>
      <c r="FX729" s="1497"/>
      <c r="FY729" s="1496" t="str">
        <f t="shared" si="36"/>
        <v/>
      </c>
      <c r="FZ729" s="1500"/>
      <c r="GA729" s="1500"/>
      <c r="GB729" s="1500"/>
      <c r="GC729" s="1497"/>
    </row>
    <row r="730" spans="1:185" ht="12.95" customHeight="1">
      <c r="B730" s="1368"/>
      <c r="C730" s="1369"/>
      <c r="D730" s="1369"/>
      <c r="E730" s="1369"/>
      <c r="F730" s="1370"/>
      <c r="G730" s="1365"/>
      <c r="H730" s="1366"/>
      <c r="I730" s="1366"/>
      <c r="J730" s="1367"/>
      <c r="K730" s="1387"/>
      <c r="L730" s="1388"/>
      <c r="M730" s="1388"/>
      <c r="N730" s="1389"/>
      <c r="O730" s="1485"/>
      <c r="P730" s="1486"/>
      <c r="Q730" s="1486"/>
      <c r="R730" s="1486"/>
      <c r="S730" s="1487"/>
      <c r="T730" s="1485"/>
      <c r="U730" s="1486"/>
      <c r="V730" s="1486"/>
      <c r="W730" s="1487"/>
      <c r="X730" s="1483">
        <f t="shared" si="9"/>
        <v>0</v>
      </c>
      <c r="Y730" s="1450"/>
      <c r="Z730" s="1450"/>
      <c r="AA730" s="1450"/>
      <c r="AB730" s="1484"/>
      <c r="AC730" s="1353"/>
      <c r="AD730" s="1354"/>
      <c r="AE730" s="1354"/>
      <c r="AF730" s="1354"/>
      <c r="AG730" s="1355"/>
      <c r="AH730" s="1480" t="str">
        <f t="shared" si="37"/>
        <v/>
      </c>
      <c r="AI730" s="1481"/>
      <c r="AJ730" s="1482"/>
      <c r="AK730" s="1368" t="s">
        <v>591</v>
      </c>
      <c r="AL730" s="1369"/>
      <c r="AM730" s="1369"/>
      <c r="AN730" s="1369"/>
      <c r="AO730" s="1370"/>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96">
        <f t="shared" si="38"/>
        <v>0</v>
      </c>
      <c r="CH730" s="1497"/>
      <c r="CI730" s="1498">
        <f t="shared" si="39"/>
        <v>0</v>
      </c>
      <c r="CJ730" s="1499"/>
      <c r="CK730" s="1496">
        <f t="shared" si="17"/>
        <v>0</v>
      </c>
      <c r="CL730" s="1497"/>
      <c r="CM730" s="1498">
        <f t="shared" si="18"/>
        <v>0</v>
      </c>
      <c r="CN730" s="1499"/>
      <c r="CO730" s="3"/>
      <c r="CP730" s="1493">
        <f t="shared" si="19"/>
        <v>0</v>
      </c>
      <c r="CQ730" s="1494"/>
      <c r="CR730" s="1494"/>
      <c r="CS730" s="1494"/>
      <c r="CT730" s="1495"/>
      <c r="CU730" s="1489">
        <f t="shared" si="20"/>
        <v>0</v>
      </c>
      <c r="CV730" s="1489"/>
      <c r="CW730" s="1489"/>
      <c r="CX730" s="1489"/>
      <c r="CY730" s="1489"/>
      <c r="CZ730" s="1489">
        <f t="shared" si="21"/>
        <v>0</v>
      </c>
      <c r="DA730" s="1489"/>
      <c r="DB730" s="1489"/>
      <c r="DC730" s="1489"/>
      <c r="DD730" s="1489"/>
      <c r="DE730" s="1489">
        <f t="shared" si="22"/>
        <v>0</v>
      </c>
      <c r="DF730" s="1489"/>
      <c r="DG730" s="1489"/>
      <c r="DH730" s="1489"/>
      <c r="DI730" s="1489"/>
      <c r="DJ730" s="1489">
        <f t="shared" si="23"/>
        <v>0</v>
      </c>
      <c r="DK730" s="1489"/>
      <c r="DL730" s="1489"/>
      <c r="DM730" s="1489"/>
      <c r="DN730" s="1489"/>
      <c r="DO730" s="1489">
        <f t="shared" si="24"/>
        <v>0</v>
      </c>
      <c r="DP730" s="1489"/>
      <c r="DQ730" s="1489"/>
      <c r="DR730" s="1489"/>
      <c r="DS730" s="1489"/>
      <c r="DT730" s="6"/>
      <c r="DU730" s="1491">
        <f t="shared" si="25"/>
        <v>0</v>
      </c>
      <c r="DV730" s="1491"/>
      <c r="DW730" s="1491"/>
      <c r="DX730" s="1491"/>
      <c r="DY730" s="1491"/>
      <c r="DZ730" s="1491">
        <f t="shared" si="26"/>
        <v>0</v>
      </c>
      <c r="EA730" s="1491"/>
      <c r="EB730" s="1491"/>
      <c r="EC730" s="1491"/>
      <c r="ED730" s="1491"/>
      <c r="EE730" s="1491">
        <f t="shared" si="27"/>
        <v>0</v>
      </c>
      <c r="EF730" s="1491"/>
      <c r="EG730" s="1491"/>
      <c r="EH730" s="1491"/>
      <c r="EI730" s="1491"/>
      <c r="EJ730" s="1491">
        <f t="shared" si="28"/>
        <v>0</v>
      </c>
      <c r="EK730" s="1491"/>
      <c r="EL730" s="1491"/>
      <c r="EM730" s="1491"/>
      <c r="EN730" s="1491"/>
      <c r="EO730" s="1491">
        <f t="shared" si="29"/>
        <v>0</v>
      </c>
      <c r="EP730" s="1491"/>
      <c r="EQ730" s="1491"/>
      <c r="ER730" s="1491"/>
      <c r="ES730" s="1491"/>
      <c r="ET730" s="1491">
        <f t="shared" si="30"/>
        <v>0</v>
      </c>
      <c r="EU730" s="1491"/>
      <c r="EV730" s="1491"/>
      <c r="EW730" s="1491"/>
      <c r="EX730" s="1491"/>
      <c r="EZ730" s="1496" t="str">
        <f t="shared" si="31"/>
        <v/>
      </c>
      <c r="FA730" s="1500"/>
      <c r="FB730" s="1500"/>
      <c r="FC730" s="1500"/>
      <c r="FD730" s="1497"/>
      <c r="FE730" s="1496" t="str">
        <f t="shared" si="32"/>
        <v/>
      </c>
      <c r="FF730" s="1500"/>
      <c r="FG730" s="1500"/>
      <c r="FH730" s="1500"/>
      <c r="FI730" s="1497"/>
      <c r="FJ730" s="1496" t="str">
        <f t="shared" si="33"/>
        <v/>
      </c>
      <c r="FK730" s="1500"/>
      <c r="FL730" s="1500"/>
      <c r="FM730" s="1500"/>
      <c r="FN730" s="1497"/>
      <c r="FO730" s="1496" t="str">
        <f t="shared" si="34"/>
        <v/>
      </c>
      <c r="FP730" s="1500"/>
      <c r="FQ730" s="1500"/>
      <c r="FR730" s="1500"/>
      <c r="FS730" s="1497"/>
      <c r="FT730" s="1496" t="str">
        <f t="shared" si="35"/>
        <v/>
      </c>
      <c r="FU730" s="1500"/>
      <c r="FV730" s="1500"/>
      <c r="FW730" s="1500"/>
      <c r="FX730" s="1497"/>
      <c r="FY730" s="1496" t="str">
        <f t="shared" si="36"/>
        <v/>
      </c>
      <c r="FZ730" s="1500"/>
      <c r="GA730" s="1500"/>
      <c r="GB730" s="1500"/>
      <c r="GC730" s="1497"/>
    </row>
    <row r="731" spans="1:185" ht="12.95" customHeight="1">
      <c r="B731" s="1368"/>
      <c r="C731" s="1369"/>
      <c r="D731" s="1369"/>
      <c r="E731" s="1369"/>
      <c r="F731" s="1370"/>
      <c r="G731" s="1365"/>
      <c r="H731" s="1366"/>
      <c r="I731" s="1366"/>
      <c r="J731" s="1367"/>
      <c r="K731" s="1387"/>
      <c r="L731" s="1388"/>
      <c r="M731" s="1388"/>
      <c r="N731" s="1389"/>
      <c r="O731" s="1485"/>
      <c r="P731" s="1486"/>
      <c r="Q731" s="1486"/>
      <c r="R731" s="1486"/>
      <c r="S731" s="1487"/>
      <c r="T731" s="1485"/>
      <c r="U731" s="1486"/>
      <c r="V731" s="1486"/>
      <c r="W731" s="1487"/>
      <c r="X731" s="1483">
        <f t="shared" si="9"/>
        <v>0</v>
      </c>
      <c r="Y731" s="1450"/>
      <c r="Z731" s="1450"/>
      <c r="AA731" s="1450"/>
      <c r="AB731" s="1484"/>
      <c r="AC731" s="1353"/>
      <c r="AD731" s="1354"/>
      <c r="AE731" s="1354"/>
      <c r="AF731" s="1354"/>
      <c r="AG731" s="1355"/>
      <c r="AH731" s="1480" t="str">
        <f t="shared" si="37"/>
        <v/>
      </c>
      <c r="AI731" s="1481"/>
      <c r="AJ731" s="1482"/>
      <c r="AK731" s="1368" t="s">
        <v>591</v>
      </c>
      <c r="AL731" s="1369"/>
      <c r="AM731" s="1369"/>
      <c r="AN731" s="1369"/>
      <c r="AO731" s="1370"/>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96">
        <f t="shared" si="38"/>
        <v>0</v>
      </c>
      <c r="CH731" s="1497"/>
      <c r="CI731" s="1498">
        <f t="shared" si="39"/>
        <v>0</v>
      </c>
      <c r="CJ731" s="1499"/>
      <c r="CK731" s="1496">
        <f t="shared" si="17"/>
        <v>0</v>
      </c>
      <c r="CL731" s="1497"/>
      <c r="CM731" s="1498">
        <f t="shared" si="18"/>
        <v>0</v>
      </c>
      <c r="CN731" s="1499"/>
      <c r="CO731" s="3"/>
      <c r="CP731" s="1493">
        <f t="shared" si="19"/>
        <v>0</v>
      </c>
      <c r="CQ731" s="1494"/>
      <c r="CR731" s="1494"/>
      <c r="CS731" s="1494"/>
      <c r="CT731" s="1495"/>
      <c r="CU731" s="1489">
        <f t="shared" si="20"/>
        <v>0</v>
      </c>
      <c r="CV731" s="1489"/>
      <c r="CW731" s="1489"/>
      <c r="CX731" s="1489"/>
      <c r="CY731" s="1489"/>
      <c r="CZ731" s="1489">
        <f t="shared" si="21"/>
        <v>0</v>
      </c>
      <c r="DA731" s="1489"/>
      <c r="DB731" s="1489"/>
      <c r="DC731" s="1489"/>
      <c r="DD731" s="1489"/>
      <c r="DE731" s="1489">
        <f t="shared" si="22"/>
        <v>0</v>
      </c>
      <c r="DF731" s="1489"/>
      <c r="DG731" s="1489"/>
      <c r="DH731" s="1489"/>
      <c r="DI731" s="1489"/>
      <c r="DJ731" s="1489">
        <f t="shared" si="23"/>
        <v>0</v>
      </c>
      <c r="DK731" s="1489"/>
      <c r="DL731" s="1489"/>
      <c r="DM731" s="1489"/>
      <c r="DN731" s="1489"/>
      <c r="DO731" s="1489">
        <f t="shared" si="24"/>
        <v>0</v>
      </c>
      <c r="DP731" s="1489"/>
      <c r="DQ731" s="1489"/>
      <c r="DR731" s="1489"/>
      <c r="DS731" s="1489"/>
      <c r="DT731" s="6"/>
      <c r="DU731" s="1491">
        <f t="shared" si="25"/>
        <v>0</v>
      </c>
      <c r="DV731" s="1491"/>
      <c r="DW731" s="1491"/>
      <c r="DX731" s="1491"/>
      <c r="DY731" s="1491"/>
      <c r="DZ731" s="1491">
        <f t="shared" si="26"/>
        <v>0</v>
      </c>
      <c r="EA731" s="1491"/>
      <c r="EB731" s="1491"/>
      <c r="EC731" s="1491"/>
      <c r="ED731" s="1491"/>
      <c r="EE731" s="1491">
        <f t="shared" si="27"/>
        <v>0</v>
      </c>
      <c r="EF731" s="1491"/>
      <c r="EG731" s="1491"/>
      <c r="EH731" s="1491"/>
      <c r="EI731" s="1491"/>
      <c r="EJ731" s="1491">
        <f t="shared" si="28"/>
        <v>0</v>
      </c>
      <c r="EK731" s="1491"/>
      <c r="EL731" s="1491"/>
      <c r="EM731" s="1491"/>
      <c r="EN731" s="1491"/>
      <c r="EO731" s="1491">
        <f t="shared" si="29"/>
        <v>0</v>
      </c>
      <c r="EP731" s="1491"/>
      <c r="EQ731" s="1491"/>
      <c r="ER731" s="1491"/>
      <c r="ES731" s="1491"/>
      <c r="ET731" s="1491">
        <f t="shared" si="30"/>
        <v>0</v>
      </c>
      <c r="EU731" s="1491"/>
      <c r="EV731" s="1491"/>
      <c r="EW731" s="1491"/>
      <c r="EX731" s="1491"/>
      <c r="EZ731" s="1496" t="str">
        <f t="shared" si="31"/>
        <v/>
      </c>
      <c r="FA731" s="1500"/>
      <c r="FB731" s="1500"/>
      <c r="FC731" s="1500"/>
      <c r="FD731" s="1497"/>
      <c r="FE731" s="1496" t="str">
        <f t="shared" si="32"/>
        <v/>
      </c>
      <c r="FF731" s="1500"/>
      <c r="FG731" s="1500"/>
      <c r="FH731" s="1500"/>
      <c r="FI731" s="1497"/>
      <c r="FJ731" s="1496" t="str">
        <f t="shared" si="33"/>
        <v/>
      </c>
      <c r="FK731" s="1500"/>
      <c r="FL731" s="1500"/>
      <c r="FM731" s="1500"/>
      <c r="FN731" s="1497"/>
      <c r="FO731" s="1496" t="str">
        <f t="shared" si="34"/>
        <v/>
      </c>
      <c r="FP731" s="1500"/>
      <c r="FQ731" s="1500"/>
      <c r="FR731" s="1500"/>
      <c r="FS731" s="1497"/>
      <c r="FT731" s="1496" t="str">
        <f t="shared" si="35"/>
        <v/>
      </c>
      <c r="FU731" s="1500"/>
      <c r="FV731" s="1500"/>
      <c r="FW731" s="1500"/>
      <c r="FX731" s="1497"/>
      <c r="FY731" s="1496" t="str">
        <f t="shared" si="36"/>
        <v/>
      </c>
      <c r="FZ731" s="1500"/>
      <c r="GA731" s="1500"/>
      <c r="GB731" s="1500"/>
      <c r="GC731" s="1497"/>
    </row>
    <row r="732" spans="1:185" ht="12.95" customHeight="1">
      <c r="B732" s="1368"/>
      <c r="C732" s="1369"/>
      <c r="D732" s="1369"/>
      <c r="E732" s="1369"/>
      <c r="F732" s="1370"/>
      <c r="G732" s="1365"/>
      <c r="H732" s="1366"/>
      <c r="I732" s="1366"/>
      <c r="J732" s="1367"/>
      <c r="K732" s="1387"/>
      <c r="L732" s="1388"/>
      <c r="M732" s="1388"/>
      <c r="N732" s="1389"/>
      <c r="O732" s="1485"/>
      <c r="P732" s="1486"/>
      <c r="Q732" s="1486"/>
      <c r="R732" s="1486"/>
      <c r="S732" s="1487"/>
      <c r="T732" s="1485"/>
      <c r="U732" s="1486"/>
      <c r="V732" s="1486"/>
      <c r="W732" s="1487"/>
      <c r="X732" s="1483">
        <f t="shared" si="9"/>
        <v>0</v>
      </c>
      <c r="Y732" s="1450"/>
      <c r="Z732" s="1450"/>
      <c r="AA732" s="1450"/>
      <c r="AB732" s="1484"/>
      <c r="AC732" s="1353"/>
      <c r="AD732" s="1354"/>
      <c r="AE732" s="1354"/>
      <c r="AF732" s="1354"/>
      <c r="AG732" s="1355"/>
      <c r="AH732" s="1480" t="str">
        <f t="shared" si="37"/>
        <v/>
      </c>
      <c r="AI732" s="1481"/>
      <c r="AJ732" s="1482"/>
      <c r="AK732" s="1368" t="s">
        <v>591</v>
      </c>
      <c r="AL732" s="1369"/>
      <c r="AM732" s="1369"/>
      <c r="AN732" s="1369"/>
      <c r="AO732" s="1370"/>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96">
        <f t="shared" si="38"/>
        <v>0</v>
      </c>
      <c r="CH732" s="1497"/>
      <c r="CI732" s="1498">
        <f t="shared" si="39"/>
        <v>0</v>
      </c>
      <c r="CJ732" s="1499"/>
      <c r="CK732" s="1496">
        <f t="shared" si="17"/>
        <v>0</v>
      </c>
      <c r="CL732" s="1497"/>
      <c r="CM732" s="1498">
        <f t="shared" si="18"/>
        <v>0</v>
      </c>
      <c r="CN732" s="1499"/>
      <c r="CO732" s="3"/>
      <c r="CP732" s="1493">
        <f t="shared" si="19"/>
        <v>0</v>
      </c>
      <c r="CQ732" s="1494"/>
      <c r="CR732" s="1494"/>
      <c r="CS732" s="1494"/>
      <c r="CT732" s="1495"/>
      <c r="CU732" s="1489">
        <f t="shared" si="20"/>
        <v>0</v>
      </c>
      <c r="CV732" s="1489"/>
      <c r="CW732" s="1489"/>
      <c r="CX732" s="1489"/>
      <c r="CY732" s="1489"/>
      <c r="CZ732" s="1489">
        <f t="shared" si="21"/>
        <v>0</v>
      </c>
      <c r="DA732" s="1489"/>
      <c r="DB732" s="1489"/>
      <c r="DC732" s="1489"/>
      <c r="DD732" s="1489"/>
      <c r="DE732" s="1489">
        <f t="shared" si="22"/>
        <v>0</v>
      </c>
      <c r="DF732" s="1489"/>
      <c r="DG732" s="1489"/>
      <c r="DH732" s="1489"/>
      <c r="DI732" s="1489"/>
      <c r="DJ732" s="1489">
        <f t="shared" si="23"/>
        <v>0</v>
      </c>
      <c r="DK732" s="1489"/>
      <c r="DL732" s="1489"/>
      <c r="DM732" s="1489"/>
      <c r="DN732" s="1489"/>
      <c r="DO732" s="1489">
        <f t="shared" si="24"/>
        <v>0</v>
      </c>
      <c r="DP732" s="1489"/>
      <c r="DQ732" s="1489"/>
      <c r="DR732" s="1489"/>
      <c r="DS732" s="1489"/>
      <c r="DT732" s="6"/>
      <c r="DU732" s="1491">
        <f t="shared" si="25"/>
        <v>0</v>
      </c>
      <c r="DV732" s="1491"/>
      <c r="DW732" s="1491"/>
      <c r="DX732" s="1491"/>
      <c r="DY732" s="1491"/>
      <c r="DZ732" s="1491">
        <f t="shared" si="26"/>
        <v>0</v>
      </c>
      <c r="EA732" s="1491"/>
      <c r="EB732" s="1491"/>
      <c r="EC732" s="1491"/>
      <c r="ED732" s="1491"/>
      <c r="EE732" s="1491">
        <f t="shared" si="27"/>
        <v>0</v>
      </c>
      <c r="EF732" s="1491"/>
      <c r="EG732" s="1491"/>
      <c r="EH732" s="1491"/>
      <c r="EI732" s="1491"/>
      <c r="EJ732" s="1491">
        <f t="shared" si="28"/>
        <v>0</v>
      </c>
      <c r="EK732" s="1491"/>
      <c r="EL732" s="1491"/>
      <c r="EM732" s="1491"/>
      <c r="EN732" s="1491"/>
      <c r="EO732" s="1491">
        <f t="shared" si="29"/>
        <v>0</v>
      </c>
      <c r="EP732" s="1491"/>
      <c r="EQ732" s="1491"/>
      <c r="ER732" s="1491"/>
      <c r="ES732" s="1491"/>
      <c r="ET732" s="1491">
        <f t="shared" si="30"/>
        <v>0</v>
      </c>
      <c r="EU732" s="1491"/>
      <c r="EV732" s="1491"/>
      <c r="EW732" s="1491"/>
      <c r="EX732" s="1491"/>
      <c r="EZ732" s="1496" t="str">
        <f t="shared" si="31"/>
        <v/>
      </c>
      <c r="FA732" s="1500"/>
      <c r="FB732" s="1500"/>
      <c r="FC732" s="1500"/>
      <c r="FD732" s="1497"/>
      <c r="FE732" s="1496" t="str">
        <f t="shared" si="32"/>
        <v/>
      </c>
      <c r="FF732" s="1500"/>
      <c r="FG732" s="1500"/>
      <c r="FH732" s="1500"/>
      <c r="FI732" s="1497"/>
      <c r="FJ732" s="1496" t="str">
        <f t="shared" si="33"/>
        <v/>
      </c>
      <c r="FK732" s="1500"/>
      <c r="FL732" s="1500"/>
      <c r="FM732" s="1500"/>
      <c r="FN732" s="1497"/>
      <c r="FO732" s="1496" t="str">
        <f t="shared" si="34"/>
        <v/>
      </c>
      <c r="FP732" s="1500"/>
      <c r="FQ732" s="1500"/>
      <c r="FR732" s="1500"/>
      <c r="FS732" s="1497"/>
      <c r="FT732" s="1496" t="str">
        <f t="shared" si="35"/>
        <v/>
      </c>
      <c r="FU732" s="1500"/>
      <c r="FV732" s="1500"/>
      <c r="FW732" s="1500"/>
      <c r="FX732" s="1497"/>
      <c r="FY732" s="1496" t="str">
        <f t="shared" si="36"/>
        <v/>
      </c>
      <c r="FZ732" s="1500"/>
      <c r="GA732" s="1500"/>
      <c r="GB732" s="1500"/>
      <c r="GC732" s="1497"/>
    </row>
    <row r="733" spans="1:185" ht="12.95" customHeight="1">
      <c r="B733" s="1368"/>
      <c r="C733" s="1369"/>
      <c r="D733" s="1369"/>
      <c r="E733" s="1369"/>
      <c r="F733" s="1370"/>
      <c r="G733" s="1365"/>
      <c r="H733" s="1366"/>
      <c r="I733" s="1366"/>
      <c r="J733" s="1367"/>
      <c r="K733" s="1387"/>
      <c r="L733" s="1388"/>
      <c r="M733" s="1388"/>
      <c r="N733" s="1389"/>
      <c r="O733" s="1485"/>
      <c r="P733" s="1486"/>
      <c r="Q733" s="1486"/>
      <c r="R733" s="1486"/>
      <c r="S733" s="1487"/>
      <c r="T733" s="1485"/>
      <c r="U733" s="1486"/>
      <c r="V733" s="1486"/>
      <c r="W733" s="1487"/>
      <c r="X733" s="1483">
        <f t="shared" si="9"/>
        <v>0</v>
      </c>
      <c r="Y733" s="1450"/>
      <c r="Z733" s="1450"/>
      <c r="AA733" s="1450"/>
      <c r="AB733" s="1484"/>
      <c r="AC733" s="1353"/>
      <c r="AD733" s="1354"/>
      <c r="AE733" s="1354"/>
      <c r="AF733" s="1354"/>
      <c r="AG733" s="1355"/>
      <c r="AH733" s="1480" t="str">
        <f t="shared" si="37"/>
        <v/>
      </c>
      <c r="AI733" s="1481"/>
      <c r="AJ733" s="1482"/>
      <c r="AK733" s="1368" t="s">
        <v>591</v>
      </c>
      <c r="AL733" s="1369"/>
      <c r="AM733" s="1369"/>
      <c r="AN733" s="1369"/>
      <c r="AO733" s="1370"/>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96">
        <f t="shared" si="38"/>
        <v>0</v>
      </c>
      <c r="CH733" s="1497"/>
      <c r="CI733" s="1498">
        <f t="shared" si="39"/>
        <v>0</v>
      </c>
      <c r="CJ733" s="1499"/>
      <c r="CK733" s="1496">
        <f t="shared" si="17"/>
        <v>0</v>
      </c>
      <c r="CL733" s="1497"/>
      <c r="CM733" s="1498">
        <f t="shared" si="18"/>
        <v>0</v>
      </c>
      <c r="CN733" s="1499"/>
      <c r="CO733" s="3"/>
      <c r="CP733" s="1493">
        <f t="shared" si="19"/>
        <v>0</v>
      </c>
      <c r="CQ733" s="1494"/>
      <c r="CR733" s="1494"/>
      <c r="CS733" s="1494"/>
      <c r="CT733" s="1495"/>
      <c r="CU733" s="1489">
        <f t="shared" si="20"/>
        <v>0</v>
      </c>
      <c r="CV733" s="1489"/>
      <c r="CW733" s="1489"/>
      <c r="CX733" s="1489"/>
      <c r="CY733" s="1489"/>
      <c r="CZ733" s="1489">
        <f t="shared" si="21"/>
        <v>0</v>
      </c>
      <c r="DA733" s="1489"/>
      <c r="DB733" s="1489"/>
      <c r="DC733" s="1489"/>
      <c r="DD733" s="1489"/>
      <c r="DE733" s="1489">
        <f t="shared" si="22"/>
        <v>0</v>
      </c>
      <c r="DF733" s="1489"/>
      <c r="DG733" s="1489"/>
      <c r="DH733" s="1489"/>
      <c r="DI733" s="1489"/>
      <c r="DJ733" s="1489">
        <f t="shared" si="23"/>
        <v>0</v>
      </c>
      <c r="DK733" s="1489"/>
      <c r="DL733" s="1489"/>
      <c r="DM733" s="1489"/>
      <c r="DN733" s="1489"/>
      <c r="DO733" s="1489">
        <f t="shared" si="24"/>
        <v>0</v>
      </c>
      <c r="DP733" s="1489"/>
      <c r="DQ733" s="1489"/>
      <c r="DR733" s="1489"/>
      <c r="DS733" s="1489"/>
      <c r="DT733" s="6"/>
      <c r="DU733" s="1491">
        <f t="shared" si="25"/>
        <v>0</v>
      </c>
      <c r="DV733" s="1491"/>
      <c r="DW733" s="1491"/>
      <c r="DX733" s="1491"/>
      <c r="DY733" s="1491"/>
      <c r="DZ733" s="1491">
        <f t="shared" si="26"/>
        <v>0</v>
      </c>
      <c r="EA733" s="1491"/>
      <c r="EB733" s="1491"/>
      <c r="EC733" s="1491"/>
      <c r="ED733" s="1491"/>
      <c r="EE733" s="1491">
        <f t="shared" si="27"/>
        <v>0</v>
      </c>
      <c r="EF733" s="1491"/>
      <c r="EG733" s="1491"/>
      <c r="EH733" s="1491"/>
      <c r="EI733" s="1491"/>
      <c r="EJ733" s="1491">
        <f t="shared" si="28"/>
        <v>0</v>
      </c>
      <c r="EK733" s="1491"/>
      <c r="EL733" s="1491"/>
      <c r="EM733" s="1491"/>
      <c r="EN733" s="1491"/>
      <c r="EO733" s="1491">
        <f t="shared" si="29"/>
        <v>0</v>
      </c>
      <c r="EP733" s="1491"/>
      <c r="EQ733" s="1491"/>
      <c r="ER733" s="1491"/>
      <c r="ES733" s="1491"/>
      <c r="ET733" s="1491">
        <f t="shared" si="30"/>
        <v>0</v>
      </c>
      <c r="EU733" s="1491"/>
      <c r="EV733" s="1491"/>
      <c r="EW733" s="1491"/>
      <c r="EX733" s="1491"/>
      <c r="EZ733" s="1496" t="str">
        <f t="shared" si="31"/>
        <v/>
      </c>
      <c r="FA733" s="1500"/>
      <c r="FB733" s="1500"/>
      <c r="FC733" s="1500"/>
      <c r="FD733" s="1497"/>
      <c r="FE733" s="1496" t="str">
        <f t="shared" si="32"/>
        <v/>
      </c>
      <c r="FF733" s="1500"/>
      <c r="FG733" s="1500"/>
      <c r="FH733" s="1500"/>
      <c r="FI733" s="1497"/>
      <c r="FJ733" s="1496" t="str">
        <f t="shared" si="33"/>
        <v/>
      </c>
      <c r="FK733" s="1500"/>
      <c r="FL733" s="1500"/>
      <c r="FM733" s="1500"/>
      <c r="FN733" s="1497"/>
      <c r="FO733" s="1496" t="str">
        <f t="shared" si="34"/>
        <v/>
      </c>
      <c r="FP733" s="1500"/>
      <c r="FQ733" s="1500"/>
      <c r="FR733" s="1500"/>
      <c r="FS733" s="1497"/>
      <c r="FT733" s="1496" t="str">
        <f t="shared" si="35"/>
        <v/>
      </c>
      <c r="FU733" s="1500"/>
      <c r="FV733" s="1500"/>
      <c r="FW733" s="1500"/>
      <c r="FX733" s="1497"/>
      <c r="FY733" s="1496" t="str">
        <f t="shared" si="36"/>
        <v/>
      </c>
      <c r="FZ733" s="1500"/>
      <c r="GA733" s="1500"/>
      <c r="GB733" s="1500"/>
      <c r="GC733" s="1497"/>
    </row>
    <row r="734" spans="1:185" ht="12.95" customHeight="1">
      <c r="B734" s="1368"/>
      <c r="C734" s="1369"/>
      <c r="D734" s="1369"/>
      <c r="E734" s="1369"/>
      <c r="F734" s="1370"/>
      <c r="G734" s="1365"/>
      <c r="H734" s="1366"/>
      <c r="I734" s="1366"/>
      <c r="J734" s="1367"/>
      <c r="K734" s="1387"/>
      <c r="L734" s="1388"/>
      <c r="M734" s="1388"/>
      <c r="N734" s="1389"/>
      <c r="O734" s="1485"/>
      <c r="P734" s="1486"/>
      <c r="Q734" s="1486"/>
      <c r="R734" s="1486"/>
      <c r="S734" s="1487"/>
      <c r="T734" s="1485"/>
      <c r="U734" s="1486"/>
      <c r="V734" s="1486"/>
      <c r="W734" s="1487"/>
      <c r="X734" s="1483">
        <f t="shared" si="9"/>
        <v>0</v>
      </c>
      <c r="Y734" s="1450"/>
      <c r="Z734" s="1450"/>
      <c r="AA734" s="1450"/>
      <c r="AB734" s="1484"/>
      <c r="AC734" s="1353"/>
      <c r="AD734" s="1354"/>
      <c r="AE734" s="1354"/>
      <c r="AF734" s="1354"/>
      <c r="AG734" s="1355"/>
      <c r="AH734" s="1480" t="str">
        <f t="shared" si="37"/>
        <v/>
      </c>
      <c r="AI734" s="1481"/>
      <c r="AJ734" s="1482"/>
      <c r="AK734" s="1368" t="s">
        <v>591</v>
      </c>
      <c r="AL734" s="1369"/>
      <c r="AM734" s="1369"/>
      <c r="AN734" s="1369"/>
      <c r="AO734" s="1370"/>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96">
        <f t="shared" si="38"/>
        <v>0</v>
      </c>
      <c r="CH734" s="1497"/>
      <c r="CI734" s="1498">
        <f t="shared" si="39"/>
        <v>0</v>
      </c>
      <c r="CJ734" s="1499"/>
      <c r="CK734" s="1496">
        <f t="shared" si="17"/>
        <v>0</v>
      </c>
      <c r="CL734" s="1497"/>
      <c r="CM734" s="1498">
        <f t="shared" si="18"/>
        <v>0</v>
      </c>
      <c r="CN734" s="1499"/>
      <c r="CO734" s="3"/>
      <c r="CP734" s="1493">
        <f t="shared" si="19"/>
        <v>0</v>
      </c>
      <c r="CQ734" s="1494"/>
      <c r="CR734" s="1494"/>
      <c r="CS734" s="1494"/>
      <c r="CT734" s="1495"/>
      <c r="CU734" s="1489">
        <f t="shared" si="20"/>
        <v>0</v>
      </c>
      <c r="CV734" s="1489"/>
      <c r="CW734" s="1489"/>
      <c r="CX734" s="1489"/>
      <c r="CY734" s="1489"/>
      <c r="CZ734" s="1489">
        <f t="shared" si="21"/>
        <v>0</v>
      </c>
      <c r="DA734" s="1489"/>
      <c r="DB734" s="1489"/>
      <c r="DC734" s="1489"/>
      <c r="DD734" s="1489"/>
      <c r="DE734" s="1489">
        <f t="shared" si="22"/>
        <v>0</v>
      </c>
      <c r="DF734" s="1489"/>
      <c r="DG734" s="1489"/>
      <c r="DH734" s="1489"/>
      <c r="DI734" s="1489"/>
      <c r="DJ734" s="1489">
        <f t="shared" si="23"/>
        <v>0</v>
      </c>
      <c r="DK734" s="1489"/>
      <c r="DL734" s="1489"/>
      <c r="DM734" s="1489"/>
      <c r="DN734" s="1489"/>
      <c r="DO734" s="1489">
        <f t="shared" si="24"/>
        <v>0</v>
      </c>
      <c r="DP734" s="1489"/>
      <c r="DQ734" s="1489"/>
      <c r="DR734" s="1489"/>
      <c r="DS734" s="1489"/>
      <c r="DT734" s="6"/>
      <c r="DU734" s="1491">
        <f t="shared" si="25"/>
        <v>0</v>
      </c>
      <c r="DV734" s="1491"/>
      <c r="DW734" s="1491"/>
      <c r="DX734" s="1491"/>
      <c r="DY734" s="1491"/>
      <c r="DZ734" s="1491">
        <f t="shared" si="26"/>
        <v>0</v>
      </c>
      <c r="EA734" s="1491"/>
      <c r="EB734" s="1491"/>
      <c r="EC734" s="1491"/>
      <c r="ED734" s="1491"/>
      <c r="EE734" s="1491">
        <f t="shared" si="27"/>
        <v>0</v>
      </c>
      <c r="EF734" s="1491"/>
      <c r="EG734" s="1491"/>
      <c r="EH734" s="1491"/>
      <c r="EI734" s="1491"/>
      <c r="EJ734" s="1491">
        <f t="shared" si="28"/>
        <v>0</v>
      </c>
      <c r="EK734" s="1491"/>
      <c r="EL734" s="1491"/>
      <c r="EM734" s="1491"/>
      <c r="EN734" s="1491"/>
      <c r="EO734" s="1491">
        <f t="shared" si="29"/>
        <v>0</v>
      </c>
      <c r="EP734" s="1491"/>
      <c r="EQ734" s="1491"/>
      <c r="ER734" s="1491"/>
      <c r="ES734" s="1491"/>
      <c r="ET734" s="1491">
        <f t="shared" si="30"/>
        <v>0</v>
      </c>
      <c r="EU734" s="1491"/>
      <c r="EV734" s="1491"/>
      <c r="EW734" s="1491"/>
      <c r="EX734" s="1491"/>
      <c r="EZ734" s="1496" t="str">
        <f t="shared" si="31"/>
        <v/>
      </c>
      <c r="FA734" s="1500"/>
      <c r="FB734" s="1500"/>
      <c r="FC734" s="1500"/>
      <c r="FD734" s="1497"/>
      <c r="FE734" s="1496" t="str">
        <f t="shared" si="32"/>
        <v/>
      </c>
      <c r="FF734" s="1500"/>
      <c r="FG734" s="1500"/>
      <c r="FH734" s="1500"/>
      <c r="FI734" s="1497"/>
      <c r="FJ734" s="1496" t="str">
        <f t="shared" si="33"/>
        <v/>
      </c>
      <c r="FK734" s="1500"/>
      <c r="FL734" s="1500"/>
      <c r="FM734" s="1500"/>
      <c r="FN734" s="1497"/>
      <c r="FO734" s="1496" t="str">
        <f t="shared" si="34"/>
        <v/>
      </c>
      <c r="FP734" s="1500"/>
      <c r="FQ734" s="1500"/>
      <c r="FR734" s="1500"/>
      <c r="FS734" s="1497"/>
      <c r="FT734" s="1496" t="str">
        <f t="shared" si="35"/>
        <v/>
      </c>
      <c r="FU734" s="1500"/>
      <c r="FV734" s="1500"/>
      <c r="FW734" s="1500"/>
      <c r="FX734" s="1497"/>
      <c r="FY734" s="1496" t="str">
        <f t="shared" si="36"/>
        <v/>
      </c>
      <c r="FZ734" s="1500"/>
      <c r="GA734" s="1500"/>
      <c r="GB734" s="1500"/>
      <c r="GC734" s="1497"/>
    </row>
    <row r="735" spans="1:185" ht="12.95" customHeight="1">
      <c r="B735" s="1368"/>
      <c r="C735" s="1369"/>
      <c r="D735" s="1369"/>
      <c r="E735" s="1369"/>
      <c r="F735" s="1370"/>
      <c r="G735" s="1365"/>
      <c r="H735" s="1366"/>
      <c r="I735" s="1366"/>
      <c r="J735" s="1367"/>
      <c r="K735" s="1387"/>
      <c r="L735" s="1388"/>
      <c r="M735" s="1388"/>
      <c r="N735" s="1389"/>
      <c r="O735" s="1485"/>
      <c r="P735" s="1486"/>
      <c r="Q735" s="1486"/>
      <c r="R735" s="1486"/>
      <c r="S735" s="1487"/>
      <c r="T735" s="1485"/>
      <c r="U735" s="1486"/>
      <c r="V735" s="1486"/>
      <c r="W735" s="1487"/>
      <c r="X735" s="1483">
        <f t="shared" si="9"/>
        <v>0</v>
      </c>
      <c r="Y735" s="1450"/>
      <c r="Z735" s="1450"/>
      <c r="AA735" s="1450"/>
      <c r="AB735" s="1484"/>
      <c r="AC735" s="1353"/>
      <c r="AD735" s="1354"/>
      <c r="AE735" s="1354"/>
      <c r="AF735" s="1354"/>
      <c r="AG735" s="1355"/>
      <c r="AH735" s="1480" t="str">
        <f t="shared" si="37"/>
        <v/>
      </c>
      <c r="AI735" s="1481"/>
      <c r="AJ735" s="1482"/>
      <c r="AK735" s="1368" t="s">
        <v>591</v>
      </c>
      <c r="AL735" s="1369"/>
      <c r="AM735" s="1369"/>
      <c r="AN735" s="1369"/>
      <c r="AO735" s="1370"/>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96">
        <f t="shared" si="38"/>
        <v>0</v>
      </c>
      <c r="CH735" s="1497"/>
      <c r="CI735" s="1498">
        <f t="shared" si="39"/>
        <v>0</v>
      </c>
      <c r="CJ735" s="1499"/>
      <c r="CK735" s="1496">
        <f t="shared" si="17"/>
        <v>0</v>
      </c>
      <c r="CL735" s="1497"/>
      <c r="CM735" s="1498">
        <f t="shared" si="18"/>
        <v>0</v>
      </c>
      <c r="CN735" s="1499"/>
      <c r="CO735" s="3"/>
      <c r="CP735" s="1493">
        <f t="shared" si="19"/>
        <v>0</v>
      </c>
      <c r="CQ735" s="1494"/>
      <c r="CR735" s="1494"/>
      <c r="CS735" s="1494"/>
      <c r="CT735" s="1495"/>
      <c r="CU735" s="1489">
        <f t="shared" si="20"/>
        <v>0</v>
      </c>
      <c r="CV735" s="1489"/>
      <c r="CW735" s="1489"/>
      <c r="CX735" s="1489"/>
      <c r="CY735" s="1489"/>
      <c r="CZ735" s="1489">
        <f t="shared" si="21"/>
        <v>0</v>
      </c>
      <c r="DA735" s="1489"/>
      <c r="DB735" s="1489"/>
      <c r="DC735" s="1489"/>
      <c r="DD735" s="1489"/>
      <c r="DE735" s="1489">
        <f t="shared" si="22"/>
        <v>0</v>
      </c>
      <c r="DF735" s="1489"/>
      <c r="DG735" s="1489"/>
      <c r="DH735" s="1489"/>
      <c r="DI735" s="1489"/>
      <c r="DJ735" s="1489">
        <f t="shared" si="23"/>
        <v>0</v>
      </c>
      <c r="DK735" s="1489"/>
      <c r="DL735" s="1489"/>
      <c r="DM735" s="1489"/>
      <c r="DN735" s="1489"/>
      <c r="DO735" s="1489">
        <f t="shared" si="24"/>
        <v>0</v>
      </c>
      <c r="DP735" s="1489"/>
      <c r="DQ735" s="1489"/>
      <c r="DR735" s="1489"/>
      <c r="DS735" s="1489"/>
      <c r="DT735" s="6"/>
      <c r="DU735" s="1491">
        <f t="shared" si="25"/>
        <v>0</v>
      </c>
      <c r="DV735" s="1491"/>
      <c r="DW735" s="1491"/>
      <c r="DX735" s="1491"/>
      <c r="DY735" s="1491"/>
      <c r="DZ735" s="1491">
        <f t="shared" si="26"/>
        <v>0</v>
      </c>
      <c r="EA735" s="1491"/>
      <c r="EB735" s="1491"/>
      <c r="EC735" s="1491"/>
      <c r="ED735" s="1491"/>
      <c r="EE735" s="1491">
        <f t="shared" si="27"/>
        <v>0</v>
      </c>
      <c r="EF735" s="1491"/>
      <c r="EG735" s="1491"/>
      <c r="EH735" s="1491"/>
      <c r="EI735" s="1491"/>
      <c r="EJ735" s="1491">
        <f t="shared" si="28"/>
        <v>0</v>
      </c>
      <c r="EK735" s="1491"/>
      <c r="EL735" s="1491"/>
      <c r="EM735" s="1491"/>
      <c r="EN735" s="1491"/>
      <c r="EO735" s="1491">
        <f t="shared" si="29"/>
        <v>0</v>
      </c>
      <c r="EP735" s="1491"/>
      <c r="EQ735" s="1491"/>
      <c r="ER735" s="1491"/>
      <c r="ES735" s="1491"/>
      <c r="ET735" s="1491">
        <f t="shared" si="30"/>
        <v>0</v>
      </c>
      <c r="EU735" s="1491"/>
      <c r="EV735" s="1491"/>
      <c r="EW735" s="1491"/>
      <c r="EX735" s="1491"/>
      <c r="EZ735" s="1496" t="str">
        <f t="shared" si="31"/>
        <v/>
      </c>
      <c r="FA735" s="1500"/>
      <c r="FB735" s="1500"/>
      <c r="FC735" s="1500"/>
      <c r="FD735" s="1497"/>
      <c r="FE735" s="1496" t="str">
        <f t="shared" si="32"/>
        <v/>
      </c>
      <c r="FF735" s="1500"/>
      <c r="FG735" s="1500"/>
      <c r="FH735" s="1500"/>
      <c r="FI735" s="1497"/>
      <c r="FJ735" s="1496" t="str">
        <f t="shared" si="33"/>
        <v/>
      </c>
      <c r="FK735" s="1500"/>
      <c r="FL735" s="1500"/>
      <c r="FM735" s="1500"/>
      <c r="FN735" s="1497"/>
      <c r="FO735" s="1496" t="str">
        <f t="shared" si="34"/>
        <v/>
      </c>
      <c r="FP735" s="1500"/>
      <c r="FQ735" s="1500"/>
      <c r="FR735" s="1500"/>
      <c r="FS735" s="1497"/>
      <c r="FT735" s="1496" t="str">
        <f t="shared" si="35"/>
        <v/>
      </c>
      <c r="FU735" s="1500"/>
      <c r="FV735" s="1500"/>
      <c r="FW735" s="1500"/>
      <c r="FX735" s="1497"/>
      <c r="FY735" s="1496" t="str">
        <f t="shared" si="36"/>
        <v/>
      </c>
      <c r="FZ735" s="1500"/>
      <c r="GA735" s="1500"/>
      <c r="GB735" s="1500"/>
      <c r="GC735" s="1497"/>
    </row>
    <row r="736" spans="1:185" ht="12.95" customHeight="1">
      <c r="B736" s="1368"/>
      <c r="C736" s="1369"/>
      <c r="D736" s="1369"/>
      <c r="E736" s="1369"/>
      <c r="F736" s="1370"/>
      <c r="G736" s="1365"/>
      <c r="H736" s="1366"/>
      <c r="I736" s="1366"/>
      <c r="J736" s="1367"/>
      <c r="K736" s="1387"/>
      <c r="L736" s="1388"/>
      <c r="M736" s="1388"/>
      <c r="N736" s="1389"/>
      <c r="O736" s="1485"/>
      <c r="P736" s="1486"/>
      <c r="Q736" s="1486"/>
      <c r="R736" s="1486"/>
      <c r="S736" s="1487"/>
      <c r="T736" s="1485"/>
      <c r="U736" s="1486"/>
      <c r="V736" s="1486"/>
      <c r="W736" s="1487"/>
      <c r="X736" s="1483">
        <f t="shared" si="9"/>
        <v>0</v>
      </c>
      <c r="Y736" s="1450"/>
      <c r="Z736" s="1450"/>
      <c r="AA736" s="1450"/>
      <c r="AB736" s="1484"/>
      <c r="AC736" s="1353"/>
      <c r="AD736" s="1354"/>
      <c r="AE736" s="1354"/>
      <c r="AF736" s="1354"/>
      <c r="AG736" s="1355"/>
      <c r="AH736" s="1480" t="str">
        <f t="shared" si="37"/>
        <v/>
      </c>
      <c r="AI736" s="1481"/>
      <c r="AJ736" s="1482"/>
      <c r="AK736" s="1368" t="s">
        <v>591</v>
      </c>
      <c r="AL736" s="1369"/>
      <c r="AM736" s="1369"/>
      <c r="AN736" s="1369"/>
      <c r="AO736" s="1370"/>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96">
        <f t="shared" si="38"/>
        <v>0</v>
      </c>
      <c r="CH736" s="1497"/>
      <c r="CI736" s="1498">
        <f t="shared" si="39"/>
        <v>0</v>
      </c>
      <c r="CJ736" s="1499"/>
      <c r="CK736" s="1496">
        <f t="shared" si="17"/>
        <v>0</v>
      </c>
      <c r="CL736" s="1497"/>
      <c r="CM736" s="1498">
        <f t="shared" si="18"/>
        <v>0</v>
      </c>
      <c r="CN736" s="1499"/>
      <c r="CO736" s="3"/>
      <c r="CP736" s="1493">
        <f t="shared" si="19"/>
        <v>0</v>
      </c>
      <c r="CQ736" s="1494"/>
      <c r="CR736" s="1494"/>
      <c r="CS736" s="1494"/>
      <c r="CT736" s="1495"/>
      <c r="CU736" s="1489">
        <f t="shared" si="20"/>
        <v>0</v>
      </c>
      <c r="CV736" s="1489"/>
      <c r="CW736" s="1489"/>
      <c r="CX736" s="1489"/>
      <c r="CY736" s="1489"/>
      <c r="CZ736" s="1489">
        <f t="shared" si="21"/>
        <v>0</v>
      </c>
      <c r="DA736" s="1489"/>
      <c r="DB736" s="1489"/>
      <c r="DC736" s="1489"/>
      <c r="DD736" s="1489"/>
      <c r="DE736" s="1489">
        <f t="shared" si="22"/>
        <v>0</v>
      </c>
      <c r="DF736" s="1489"/>
      <c r="DG736" s="1489"/>
      <c r="DH736" s="1489"/>
      <c r="DI736" s="1489"/>
      <c r="DJ736" s="1489">
        <f t="shared" si="23"/>
        <v>0</v>
      </c>
      <c r="DK736" s="1489"/>
      <c r="DL736" s="1489"/>
      <c r="DM736" s="1489"/>
      <c r="DN736" s="1489"/>
      <c r="DO736" s="1489">
        <f t="shared" si="24"/>
        <v>0</v>
      </c>
      <c r="DP736" s="1489"/>
      <c r="DQ736" s="1489"/>
      <c r="DR736" s="1489"/>
      <c r="DS736" s="1489"/>
      <c r="DT736" s="6"/>
      <c r="DU736" s="1491">
        <f t="shared" si="25"/>
        <v>0</v>
      </c>
      <c r="DV736" s="1491"/>
      <c r="DW736" s="1491"/>
      <c r="DX736" s="1491"/>
      <c r="DY736" s="1491"/>
      <c r="DZ736" s="1491">
        <f t="shared" si="26"/>
        <v>0</v>
      </c>
      <c r="EA736" s="1491"/>
      <c r="EB736" s="1491"/>
      <c r="EC736" s="1491"/>
      <c r="ED736" s="1491"/>
      <c r="EE736" s="1491">
        <f t="shared" si="27"/>
        <v>0</v>
      </c>
      <c r="EF736" s="1491"/>
      <c r="EG736" s="1491"/>
      <c r="EH736" s="1491"/>
      <c r="EI736" s="1491"/>
      <c r="EJ736" s="1491">
        <f t="shared" si="28"/>
        <v>0</v>
      </c>
      <c r="EK736" s="1491"/>
      <c r="EL736" s="1491"/>
      <c r="EM736" s="1491"/>
      <c r="EN736" s="1491"/>
      <c r="EO736" s="1491">
        <f t="shared" si="29"/>
        <v>0</v>
      </c>
      <c r="EP736" s="1491"/>
      <c r="EQ736" s="1491"/>
      <c r="ER736" s="1491"/>
      <c r="ES736" s="1491"/>
      <c r="ET736" s="1491">
        <f t="shared" si="30"/>
        <v>0</v>
      </c>
      <c r="EU736" s="1491"/>
      <c r="EV736" s="1491"/>
      <c r="EW736" s="1491"/>
      <c r="EX736" s="1491"/>
      <c r="EZ736" s="1496" t="str">
        <f t="shared" si="31"/>
        <v/>
      </c>
      <c r="FA736" s="1500"/>
      <c r="FB736" s="1500"/>
      <c r="FC736" s="1500"/>
      <c r="FD736" s="1497"/>
      <c r="FE736" s="1496" t="str">
        <f t="shared" si="32"/>
        <v/>
      </c>
      <c r="FF736" s="1500"/>
      <c r="FG736" s="1500"/>
      <c r="FH736" s="1500"/>
      <c r="FI736" s="1497"/>
      <c r="FJ736" s="1496" t="str">
        <f t="shared" si="33"/>
        <v/>
      </c>
      <c r="FK736" s="1500"/>
      <c r="FL736" s="1500"/>
      <c r="FM736" s="1500"/>
      <c r="FN736" s="1497"/>
      <c r="FO736" s="1496" t="str">
        <f t="shared" si="34"/>
        <v/>
      </c>
      <c r="FP736" s="1500"/>
      <c r="FQ736" s="1500"/>
      <c r="FR736" s="1500"/>
      <c r="FS736" s="1497"/>
      <c r="FT736" s="1496" t="str">
        <f t="shared" si="35"/>
        <v/>
      </c>
      <c r="FU736" s="1500"/>
      <c r="FV736" s="1500"/>
      <c r="FW736" s="1500"/>
      <c r="FX736" s="1497"/>
      <c r="FY736" s="1496" t="str">
        <f t="shared" si="36"/>
        <v/>
      </c>
      <c r="FZ736" s="1500"/>
      <c r="GA736" s="1500"/>
      <c r="GB736" s="1500"/>
      <c r="GC736" s="1497"/>
    </row>
    <row r="737" spans="1:185" ht="12.95" customHeight="1">
      <c r="B737" s="1368"/>
      <c r="C737" s="1369"/>
      <c r="D737" s="1369"/>
      <c r="E737" s="1369"/>
      <c r="F737" s="1370"/>
      <c r="G737" s="1365"/>
      <c r="H737" s="1366"/>
      <c r="I737" s="1366"/>
      <c r="J737" s="1367"/>
      <c r="K737" s="1387"/>
      <c r="L737" s="1388"/>
      <c r="M737" s="1388"/>
      <c r="N737" s="1389"/>
      <c r="O737" s="1485"/>
      <c r="P737" s="1486"/>
      <c r="Q737" s="1486"/>
      <c r="R737" s="1486"/>
      <c r="S737" s="1487"/>
      <c r="T737" s="1485"/>
      <c r="U737" s="1486"/>
      <c r="V737" s="1486"/>
      <c r="W737" s="1487"/>
      <c r="X737" s="1483">
        <f t="shared" si="9"/>
        <v>0</v>
      </c>
      <c r="Y737" s="1450"/>
      <c r="Z737" s="1450"/>
      <c r="AA737" s="1450"/>
      <c r="AB737" s="1484"/>
      <c r="AC737" s="1353"/>
      <c r="AD737" s="1354"/>
      <c r="AE737" s="1354"/>
      <c r="AF737" s="1354"/>
      <c r="AG737" s="1355"/>
      <c r="AH737" s="1480" t="str">
        <f t="shared" si="37"/>
        <v/>
      </c>
      <c r="AI737" s="1481"/>
      <c r="AJ737" s="1482"/>
      <c r="AK737" s="1368" t="s">
        <v>591</v>
      </c>
      <c r="AL737" s="1369"/>
      <c r="AM737" s="1369"/>
      <c r="AN737" s="1369"/>
      <c r="AO737" s="1370"/>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96">
        <f t="shared" si="38"/>
        <v>0</v>
      </c>
      <c r="CH737" s="1497"/>
      <c r="CI737" s="1498">
        <f t="shared" si="39"/>
        <v>0</v>
      </c>
      <c r="CJ737" s="1499"/>
      <c r="CK737" s="1496">
        <f t="shared" si="17"/>
        <v>0</v>
      </c>
      <c r="CL737" s="1497"/>
      <c r="CM737" s="1498">
        <f t="shared" si="18"/>
        <v>0</v>
      </c>
      <c r="CN737" s="1499"/>
      <c r="CO737" s="3"/>
      <c r="CP737" s="1493">
        <f t="shared" si="19"/>
        <v>0</v>
      </c>
      <c r="CQ737" s="1494"/>
      <c r="CR737" s="1494"/>
      <c r="CS737" s="1494"/>
      <c r="CT737" s="1495"/>
      <c r="CU737" s="1489">
        <f t="shared" si="20"/>
        <v>0</v>
      </c>
      <c r="CV737" s="1489"/>
      <c r="CW737" s="1489"/>
      <c r="CX737" s="1489"/>
      <c r="CY737" s="1489"/>
      <c r="CZ737" s="1489">
        <f t="shared" si="21"/>
        <v>0</v>
      </c>
      <c r="DA737" s="1489"/>
      <c r="DB737" s="1489"/>
      <c r="DC737" s="1489"/>
      <c r="DD737" s="1489"/>
      <c r="DE737" s="1489">
        <f t="shared" si="22"/>
        <v>0</v>
      </c>
      <c r="DF737" s="1489"/>
      <c r="DG737" s="1489"/>
      <c r="DH737" s="1489"/>
      <c r="DI737" s="1489"/>
      <c r="DJ737" s="1489">
        <f t="shared" si="23"/>
        <v>0</v>
      </c>
      <c r="DK737" s="1489"/>
      <c r="DL737" s="1489"/>
      <c r="DM737" s="1489"/>
      <c r="DN737" s="1489"/>
      <c r="DO737" s="1489">
        <f t="shared" si="24"/>
        <v>0</v>
      </c>
      <c r="DP737" s="1489"/>
      <c r="DQ737" s="1489"/>
      <c r="DR737" s="1489"/>
      <c r="DS737" s="1489"/>
      <c r="DT737" s="6"/>
      <c r="DU737" s="1491">
        <f t="shared" si="25"/>
        <v>0</v>
      </c>
      <c r="DV737" s="1491"/>
      <c r="DW737" s="1491"/>
      <c r="DX737" s="1491"/>
      <c r="DY737" s="1491"/>
      <c r="DZ737" s="1491">
        <f t="shared" si="26"/>
        <v>0</v>
      </c>
      <c r="EA737" s="1491"/>
      <c r="EB737" s="1491"/>
      <c r="EC737" s="1491"/>
      <c r="ED737" s="1491"/>
      <c r="EE737" s="1491">
        <f t="shared" si="27"/>
        <v>0</v>
      </c>
      <c r="EF737" s="1491"/>
      <c r="EG737" s="1491"/>
      <c r="EH737" s="1491"/>
      <c r="EI737" s="1491"/>
      <c r="EJ737" s="1491">
        <f t="shared" si="28"/>
        <v>0</v>
      </c>
      <c r="EK737" s="1491"/>
      <c r="EL737" s="1491"/>
      <c r="EM737" s="1491"/>
      <c r="EN737" s="1491"/>
      <c r="EO737" s="1491">
        <f t="shared" si="29"/>
        <v>0</v>
      </c>
      <c r="EP737" s="1491"/>
      <c r="EQ737" s="1491"/>
      <c r="ER737" s="1491"/>
      <c r="ES737" s="1491"/>
      <c r="ET737" s="1491">
        <f t="shared" si="30"/>
        <v>0</v>
      </c>
      <c r="EU737" s="1491"/>
      <c r="EV737" s="1491"/>
      <c r="EW737" s="1491"/>
      <c r="EX737" s="1491"/>
      <c r="EZ737" s="1496" t="str">
        <f t="shared" si="31"/>
        <v/>
      </c>
      <c r="FA737" s="1500"/>
      <c r="FB737" s="1500"/>
      <c r="FC737" s="1500"/>
      <c r="FD737" s="1497"/>
      <c r="FE737" s="1496" t="str">
        <f t="shared" si="32"/>
        <v/>
      </c>
      <c r="FF737" s="1500"/>
      <c r="FG737" s="1500"/>
      <c r="FH737" s="1500"/>
      <c r="FI737" s="1497"/>
      <c r="FJ737" s="1496" t="str">
        <f t="shared" si="33"/>
        <v/>
      </c>
      <c r="FK737" s="1500"/>
      <c r="FL737" s="1500"/>
      <c r="FM737" s="1500"/>
      <c r="FN737" s="1497"/>
      <c r="FO737" s="1496" t="str">
        <f t="shared" si="34"/>
        <v/>
      </c>
      <c r="FP737" s="1500"/>
      <c r="FQ737" s="1500"/>
      <c r="FR737" s="1500"/>
      <c r="FS737" s="1497"/>
      <c r="FT737" s="1496" t="str">
        <f t="shared" si="35"/>
        <v/>
      </c>
      <c r="FU737" s="1500"/>
      <c r="FV737" s="1500"/>
      <c r="FW737" s="1500"/>
      <c r="FX737" s="1497"/>
      <c r="FY737" s="1496" t="str">
        <f t="shared" si="36"/>
        <v/>
      </c>
      <c r="FZ737" s="1500"/>
      <c r="GA737" s="1500"/>
      <c r="GB737" s="1500"/>
      <c r="GC737" s="1497"/>
    </row>
    <row r="738" spans="1:185" ht="12.95" customHeight="1">
      <c r="B738" s="1368"/>
      <c r="C738" s="1369"/>
      <c r="D738" s="1369"/>
      <c r="E738" s="1369"/>
      <c r="F738" s="1370"/>
      <c r="G738" s="1365"/>
      <c r="H738" s="1366"/>
      <c r="I738" s="1366"/>
      <c r="J738" s="1367"/>
      <c r="K738" s="1387"/>
      <c r="L738" s="1388"/>
      <c r="M738" s="1388"/>
      <c r="N738" s="1389"/>
      <c r="O738" s="1485"/>
      <c r="P738" s="1486"/>
      <c r="Q738" s="1486"/>
      <c r="R738" s="1486"/>
      <c r="S738" s="1487"/>
      <c r="T738" s="1485"/>
      <c r="U738" s="1486"/>
      <c r="V738" s="1486"/>
      <c r="W738" s="1487"/>
      <c r="X738" s="1483">
        <f t="shared" si="9"/>
        <v>0</v>
      </c>
      <c r="Y738" s="1450"/>
      <c r="Z738" s="1450"/>
      <c r="AA738" s="1450"/>
      <c r="AB738" s="1484"/>
      <c r="AC738" s="1353"/>
      <c r="AD738" s="1354"/>
      <c r="AE738" s="1354"/>
      <c r="AF738" s="1354"/>
      <c r="AG738" s="1355"/>
      <c r="AH738" s="1480" t="str">
        <f t="shared" si="37"/>
        <v/>
      </c>
      <c r="AI738" s="1481"/>
      <c r="AJ738" s="1482"/>
      <c r="AK738" s="1368" t="s">
        <v>591</v>
      </c>
      <c r="AL738" s="1369"/>
      <c r="AM738" s="1369"/>
      <c r="AN738" s="1369"/>
      <c r="AO738" s="1370"/>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96">
        <f t="shared" si="38"/>
        <v>0</v>
      </c>
      <c r="CH738" s="1497"/>
      <c r="CI738" s="1498">
        <f t="shared" si="39"/>
        <v>0</v>
      </c>
      <c r="CJ738" s="1499"/>
      <c r="CK738" s="1496">
        <f t="shared" si="17"/>
        <v>0</v>
      </c>
      <c r="CL738" s="1497"/>
      <c r="CM738" s="1498">
        <f t="shared" si="18"/>
        <v>0</v>
      </c>
      <c r="CN738" s="1499"/>
      <c r="CO738" s="3"/>
      <c r="CP738" s="1493">
        <f t="shared" si="19"/>
        <v>0</v>
      </c>
      <c r="CQ738" s="1494"/>
      <c r="CR738" s="1494"/>
      <c r="CS738" s="1494"/>
      <c r="CT738" s="1495"/>
      <c r="CU738" s="1489">
        <f t="shared" si="20"/>
        <v>0</v>
      </c>
      <c r="CV738" s="1489"/>
      <c r="CW738" s="1489"/>
      <c r="CX738" s="1489"/>
      <c r="CY738" s="1489"/>
      <c r="CZ738" s="1489">
        <f t="shared" si="21"/>
        <v>0</v>
      </c>
      <c r="DA738" s="1489"/>
      <c r="DB738" s="1489"/>
      <c r="DC738" s="1489"/>
      <c r="DD738" s="1489"/>
      <c r="DE738" s="1489">
        <f t="shared" si="22"/>
        <v>0</v>
      </c>
      <c r="DF738" s="1489"/>
      <c r="DG738" s="1489"/>
      <c r="DH738" s="1489"/>
      <c r="DI738" s="1489"/>
      <c r="DJ738" s="1489">
        <f t="shared" si="23"/>
        <v>0</v>
      </c>
      <c r="DK738" s="1489"/>
      <c r="DL738" s="1489"/>
      <c r="DM738" s="1489"/>
      <c r="DN738" s="1489"/>
      <c r="DO738" s="1489">
        <f t="shared" si="24"/>
        <v>0</v>
      </c>
      <c r="DP738" s="1489"/>
      <c r="DQ738" s="1489"/>
      <c r="DR738" s="1489"/>
      <c r="DS738" s="1489"/>
      <c r="DT738" s="6"/>
      <c r="DU738" s="1491">
        <f t="shared" si="25"/>
        <v>0</v>
      </c>
      <c r="DV738" s="1491"/>
      <c r="DW738" s="1491"/>
      <c r="DX738" s="1491"/>
      <c r="DY738" s="1491"/>
      <c r="DZ738" s="1491">
        <f t="shared" si="26"/>
        <v>0</v>
      </c>
      <c r="EA738" s="1491"/>
      <c r="EB738" s="1491"/>
      <c r="EC738" s="1491"/>
      <c r="ED738" s="1491"/>
      <c r="EE738" s="1491">
        <f t="shared" si="27"/>
        <v>0</v>
      </c>
      <c r="EF738" s="1491"/>
      <c r="EG738" s="1491"/>
      <c r="EH738" s="1491"/>
      <c r="EI738" s="1491"/>
      <c r="EJ738" s="1491">
        <f t="shared" si="28"/>
        <v>0</v>
      </c>
      <c r="EK738" s="1491"/>
      <c r="EL738" s="1491"/>
      <c r="EM738" s="1491"/>
      <c r="EN738" s="1491"/>
      <c r="EO738" s="1491">
        <f t="shared" si="29"/>
        <v>0</v>
      </c>
      <c r="EP738" s="1491"/>
      <c r="EQ738" s="1491"/>
      <c r="ER738" s="1491"/>
      <c r="ES738" s="1491"/>
      <c r="ET738" s="1491">
        <f t="shared" si="30"/>
        <v>0</v>
      </c>
      <c r="EU738" s="1491"/>
      <c r="EV738" s="1491"/>
      <c r="EW738" s="1491"/>
      <c r="EX738" s="1491"/>
      <c r="EZ738" s="1496" t="str">
        <f t="shared" si="31"/>
        <v/>
      </c>
      <c r="FA738" s="1500"/>
      <c r="FB738" s="1500"/>
      <c r="FC738" s="1500"/>
      <c r="FD738" s="1497"/>
      <c r="FE738" s="1496" t="str">
        <f t="shared" si="32"/>
        <v/>
      </c>
      <c r="FF738" s="1500"/>
      <c r="FG738" s="1500"/>
      <c r="FH738" s="1500"/>
      <c r="FI738" s="1497"/>
      <c r="FJ738" s="1496" t="str">
        <f t="shared" si="33"/>
        <v/>
      </c>
      <c r="FK738" s="1500"/>
      <c r="FL738" s="1500"/>
      <c r="FM738" s="1500"/>
      <c r="FN738" s="1497"/>
      <c r="FO738" s="1496" t="str">
        <f t="shared" si="34"/>
        <v/>
      </c>
      <c r="FP738" s="1500"/>
      <c r="FQ738" s="1500"/>
      <c r="FR738" s="1500"/>
      <c r="FS738" s="1497"/>
      <c r="FT738" s="1496" t="str">
        <f t="shared" si="35"/>
        <v/>
      </c>
      <c r="FU738" s="1500"/>
      <c r="FV738" s="1500"/>
      <c r="FW738" s="1500"/>
      <c r="FX738" s="1497"/>
      <c r="FY738" s="1496" t="str">
        <f t="shared" si="36"/>
        <v/>
      </c>
      <c r="FZ738" s="1500"/>
      <c r="GA738" s="1500"/>
      <c r="GB738" s="1500"/>
      <c r="GC738" s="1497"/>
    </row>
    <row r="739" spans="1:185" ht="12.95" customHeight="1">
      <c r="B739" s="1368"/>
      <c r="C739" s="1369"/>
      <c r="D739" s="1369"/>
      <c r="E739" s="1369"/>
      <c r="F739" s="1370"/>
      <c r="G739" s="1365"/>
      <c r="H739" s="1366"/>
      <c r="I739" s="1366"/>
      <c r="J739" s="1367"/>
      <c r="K739" s="1387"/>
      <c r="L739" s="1388"/>
      <c r="M739" s="1388"/>
      <c r="N739" s="1389"/>
      <c r="O739" s="1485"/>
      <c r="P739" s="1486"/>
      <c r="Q739" s="1486"/>
      <c r="R739" s="1486"/>
      <c r="S739" s="1487"/>
      <c r="T739" s="1485"/>
      <c r="U739" s="1486"/>
      <c r="V739" s="1486"/>
      <c r="W739" s="1487"/>
      <c r="X739" s="1483">
        <f t="shared" si="9"/>
        <v>0</v>
      </c>
      <c r="Y739" s="1450"/>
      <c r="Z739" s="1450"/>
      <c r="AA739" s="1450"/>
      <c r="AB739" s="1484"/>
      <c r="AC739" s="1353"/>
      <c r="AD739" s="1354"/>
      <c r="AE739" s="1354"/>
      <c r="AF739" s="1354"/>
      <c r="AG739" s="1355"/>
      <c r="AH739" s="1480" t="str">
        <f t="shared" si="37"/>
        <v/>
      </c>
      <c r="AI739" s="1481"/>
      <c r="AJ739" s="1482"/>
      <c r="AK739" s="1368" t="s">
        <v>591</v>
      </c>
      <c r="AL739" s="1369"/>
      <c r="AM739" s="1369"/>
      <c r="AN739" s="1369"/>
      <c r="AO739" s="1370"/>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96">
        <f t="shared" si="38"/>
        <v>0</v>
      </c>
      <c r="CH739" s="1497"/>
      <c r="CI739" s="1498">
        <f t="shared" si="39"/>
        <v>0</v>
      </c>
      <c r="CJ739" s="1499"/>
      <c r="CK739" s="1496">
        <f t="shared" si="17"/>
        <v>0</v>
      </c>
      <c r="CL739" s="1497"/>
      <c r="CM739" s="1498">
        <f t="shared" si="18"/>
        <v>0</v>
      </c>
      <c r="CN739" s="1499"/>
      <c r="CO739" s="3"/>
      <c r="CP739" s="1493">
        <f t="shared" si="19"/>
        <v>0</v>
      </c>
      <c r="CQ739" s="1494"/>
      <c r="CR739" s="1494"/>
      <c r="CS739" s="1494"/>
      <c r="CT739" s="1495"/>
      <c r="CU739" s="1489">
        <f t="shared" si="20"/>
        <v>0</v>
      </c>
      <c r="CV739" s="1489"/>
      <c r="CW739" s="1489"/>
      <c r="CX739" s="1489"/>
      <c r="CY739" s="1489"/>
      <c r="CZ739" s="1489">
        <f t="shared" si="21"/>
        <v>0</v>
      </c>
      <c r="DA739" s="1489"/>
      <c r="DB739" s="1489"/>
      <c r="DC739" s="1489"/>
      <c r="DD739" s="1489"/>
      <c r="DE739" s="1489">
        <f t="shared" si="22"/>
        <v>0</v>
      </c>
      <c r="DF739" s="1489"/>
      <c r="DG739" s="1489"/>
      <c r="DH739" s="1489"/>
      <c r="DI739" s="1489"/>
      <c r="DJ739" s="1489">
        <f t="shared" si="23"/>
        <v>0</v>
      </c>
      <c r="DK739" s="1489"/>
      <c r="DL739" s="1489"/>
      <c r="DM739" s="1489"/>
      <c r="DN739" s="1489"/>
      <c r="DO739" s="1489">
        <f t="shared" si="24"/>
        <v>0</v>
      </c>
      <c r="DP739" s="1489"/>
      <c r="DQ739" s="1489"/>
      <c r="DR739" s="1489"/>
      <c r="DS739" s="1489"/>
      <c r="DT739" s="6"/>
      <c r="DU739" s="1491">
        <f t="shared" si="25"/>
        <v>0</v>
      </c>
      <c r="DV739" s="1491"/>
      <c r="DW739" s="1491"/>
      <c r="DX739" s="1491"/>
      <c r="DY739" s="1491"/>
      <c r="DZ739" s="1491">
        <f t="shared" si="26"/>
        <v>0</v>
      </c>
      <c r="EA739" s="1491"/>
      <c r="EB739" s="1491"/>
      <c r="EC739" s="1491"/>
      <c r="ED739" s="1491"/>
      <c r="EE739" s="1491">
        <f t="shared" si="27"/>
        <v>0</v>
      </c>
      <c r="EF739" s="1491"/>
      <c r="EG739" s="1491"/>
      <c r="EH739" s="1491"/>
      <c r="EI739" s="1491"/>
      <c r="EJ739" s="1491">
        <f t="shared" si="28"/>
        <v>0</v>
      </c>
      <c r="EK739" s="1491"/>
      <c r="EL739" s="1491"/>
      <c r="EM739" s="1491"/>
      <c r="EN739" s="1491"/>
      <c r="EO739" s="1491">
        <f t="shared" si="29"/>
        <v>0</v>
      </c>
      <c r="EP739" s="1491"/>
      <c r="EQ739" s="1491"/>
      <c r="ER739" s="1491"/>
      <c r="ES739" s="1491"/>
      <c r="ET739" s="1491">
        <f t="shared" si="30"/>
        <v>0</v>
      </c>
      <c r="EU739" s="1491"/>
      <c r="EV739" s="1491"/>
      <c r="EW739" s="1491"/>
      <c r="EX739" s="1491"/>
      <c r="EZ739" s="1496" t="str">
        <f t="shared" si="31"/>
        <v/>
      </c>
      <c r="FA739" s="1500"/>
      <c r="FB739" s="1500"/>
      <c r="FC739" s="1500"/>
      <c r="FD739" s="1497"/>
      <c r="FE739" s="1496" t="str">
        <f t="shared" si="32"/>
        <v/>
      </c>
      <c r="FF739" s="1500"/>
      <c r="FG739" s="1500"/>
      <c r="FH739" s="1500"/>
      <c r="FI739" s="1497"/>
      <c r="FJ739" s="1496" t="str">
        <f t="shared" si="33"/>
        <v/>
      </c>
      <c r="FK739" s="1500"/>
      <c r="FL739" s="1500"/>
      <c r="FM739" s="1500"/>
      <c r="FN739" s="1497"/>
      <c r="FO739" s="1496" t="str">
        <f t="shared" si="34"/>
        <v/>
      </c>
      <c r="FP739" s="1500"/>
      <c r="FQ739" s="1500"/>
      <c r="FR739" s="1500"/>
      <c r="FS739" s="1497"/>
      <c r="FT739" s="1496" t="str">
        <f t="shared" si="35"/>
        <v/>
      </c>
      <c r="FU739" s="1500"/>
      <c r="FV739" s="1500"/>
      <c r="FW739" s="1500"/>
      <c r="FX739" s="1497"/>
      <c r="FY739" s="1496" t="str">
        <f t="shared" si="36"/>
        <v/>
      </c>
      <c r="FZ739" s="1500"/>
      <c r="GA739" s="1500"/>
      <c r="GB739" s="1500"/>
      <c r="GC739" s="1497"/>
    </row>
    <row r="740" spans="1:185" ht="12.95" customHeight="1">
      <c r="B740" s="1368"/>
      <c r="C740" s="1369"/>
      <c r="D740" s="1369"/>
      <c r="E740" s="1369"/>
      <c r="F740" s="1370"/>
      <c r="G740" s="1365"/>
      <c r="H740" s="1366"/>
      <c r="I740" s="1366"/>
      <c r="J740" s="1367"/>
      <c r="K740" s="1387"/>
      <c r="L740" s="1388"/>
      <c r="M740" s="1388"/>
      <c r="N740" s="1389"/>
      <c r="O740" s="1485"/>
      <c r="P740" s="1486"/>
      <c r="Q740" s="1486"/>
      <c r="R740" s="1486"/>
      <c r="S740" s="1487"/>
      <c r="T740" s="1485"/>
      <c r="U740" s="1486"/>
      <c r="V740" s="1486"/>
      <c r="W740" s="1487"/>
      <c r="X740" s="1483">
        <f t="shared" si="9"/>
        <v>0</v>
      </c>
      <c r="Y740" s="1450"/>
      <c r="Z740" s="1450"/>
      <c r="AA740" s="1450"/>
      <c r="AB740" s="1484"/>
      <c r="AC740" s="1353"/>
      <c r="AD740" s="1354"/>
      <c r="AE740" s="1354"/>
      <c r="AF740" s="1354"/>
      <c r="AG740" s="1355"/>
      <c r="AH740" s="1480" t="str">
        <f t="shared" si="37"/>
        <v/>
      </c>
      <c r="AI740" s="1481"/>
      <c r="AJ740" s="1482"/>
      <c r="AK740" s="1368" t="s">
        <v>591</v>
      </c>
      <c r="AL740" s="1369"/>
      <c r="AM740" s="1369"/>
      <c r="AN740" s="1369"/>
      <c r="AO740" s="1370"/>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96">
        <f t="shared" si="38"/>
        <v>0</v>
      </c>
      <c r="CH740" s="1497"/>
      <c r="CI740" s="1498">
        <f t="shared" si="39"/>
        <v>0</v>
      </c>
      <c r="CJ740" s="1499"/>
      <c r="CK740" s="1496">
        <f t="shared" si="17"/>
        <v>0</v>
      </c>
      <c r="CL740" s="1497"/>
      <c r="CM740" s="1498">
        <f t="shared" si="18"/>
        <v>0</v>
      </c>
      <c r="CN740" s="1499"/>
      <c r="CO740" s="3"/>
      <c r="CP740" s="1493">
        <f t="shared" si="19"/>
        <v>0</v>
      </c>
      <c r="CQ740" s="1494"/>
      <c r="CR740" s="1494"/>
      <c r="CS740" s="1494"/>
      <c r="CT740" s="1495"/>
      <c r="CU740" s="1489">
        <f t="shared" si="20"/>
        <v>0</v>
      </c>
      <c r="CV740" s="1489"/>
      <c r="CW740" s="1489"/>
      <c r="CX740" s="1489"/>
      <c r="CY740" s="1489"/>
      <c r="CZ740" s="1489">
        <f t="shared" si="21"/>
        <v>0</v>
      </c>
      <c r="DA740" s="1489"/>
      <c r="DB740" s="1489"/>
      <c r="DC740" s="1489"/>
      <c r="DD740" s="1489"/>
      <c r="DE740" s="1489">
        <f t="shared" si="22"/>
        <v>0</v>
      </c>
      <c r="DF740" s="1489"/>
      <c r="DG740" s="1489"/>
      <c r="DH740" s="1489"/>
      <c r="DI740" s="1489"/>
      <c r="DJ740" s="1489">
        <f t="shared" si="23"/>
        <v>0</v>
      </c>
      <c r="DK740" s="1489"/>
      <c r="DL740" s="1489"/>
      <c r="DM740" s="1489"/>
      <c r="DN740" s="1489"/>
      <c r="DO740" s="1489">
        <f t="shared" si="24"/>
        <v>0</v>
      </c>
      <c r="DP740" s="1489"/>
      <c r="DQ740" s="1489"/>
      <c r="DR740" s="1489"/>
      <c r="DS740" s="1489"/>
      <c r="DT740" s="6"/>
      <c r="DU740" s="1491">
        <f t="shared" si="25"/>
        <v>0</v>
      </c>
      <c r="DV740" s="1491"/>
      <c r="DW740" s="1491"/>
      <c r="DX740" s="1491"/>
      <c r="DY740" s="1491"/>
      <c r="DZ740" s="1491">
        <f t="shared" si="26"/>
        <v>0</v>
      </c>
      <c r="EA740" s="1491"/>
      <c r="EB740" s="1491"/>
      <c r="EC740" s="1491"/>
      <c r="ED740" s="1491"/>
      <c r="EE740" s="1491">
        <f t="shared" si="27"/>
        <v>0</v>
      </c>
      <c r="EF740" s="1491"/>
      <c r="EG740" s="1491"/>
      <c r="EH740" s="1491"/>
      <c r="EI740" s="1491"/>
      <c r="EJ740" s="1491">
        <f t="shared" si="28"/>
        <v>0</v>
      </c>
      <c r="EK740" s="1491"/>
      <c r="EL740" s="1491"/>
      <c r="EM740" s="1491"/>
      <c r="EN740" s="1491"/>
      <c r="EO740" s="1491">
        <f t="shared" si="29"/>
        <v>0</v>
      </c>
      <c r="EP740" s="1491"/>
      <c r="EQ740" s="1491"/>
      <c r="ER740" s="1491"/>
      <c r="ES740" s="1491"/>
      <c r="ET740" s="1491">
        <f t="shared" si="30"/>
        <v>0</v>
      </c>
      <c r="EU740" s="1491"/>
      <c r="EV740" s="1491"/>
      <c r="EW740" s="1491"/>
      <c r="EX740" s="1491"/>
      <c r="EZ740" s="1496" t="str">
        <f t="shared" si="31"/>
        <v/>
      </c>
      <c r="FA740" s="1500"/>
      <c r="FB740" s="1500"/>
      <c r="FC740" s="1500"/>
      <c r="FD740" s="1497"/>
      <c r="FE740" s="1496" t="str">
        <f t="shared" si="32"/>
        <v/>
      </c>
      <c r="FF740" s="1500"/>
      <c r="FG740" s="1500"/>
      <c r="FH740" s="1500"/>
      <c r="FI740" s="1497"/>
      <c r="FJ740" s="1496" t="str">
        <f t="shared" si="33"/>
        <v/>
      </c>
      <c r="FK740" s="1500"/>
      <c r="FL740" s="1500"/>
      <c r="FM740" s="1500"/>
      <c r="FN740" s="1497"/>
      <c r="FO740" s="1496" t="str">
        <f t="shared" si="34"/>
        <v/>
      </c>
      <c r="FP740" s="1500"/>
      <c r="FQ740" s="1500"/>
      <c r="FR740" s="1500"/>
      <c r="FS740" s="1497"/>
      <c r="FT740" s="1496" t="str">
        <f t="shared" si="35"/>
        <v/>
      </c>
      <c r="FU740" s="1500"/>
      <c r="FV740" s="1500"/>
      <c r="FW740" s="1500"/>
      <c r="FX740" s="1497"/>
      <c r="FY740" s="1496" t="str">
        <f t="shared" si="36"/>
        <v/>
      </c>
      <c r="FZ740" s="1500"/>
      <c r="GA740" s="1500"/>
      <c r="GB740" s="1500"/>
      <c r="GC740" s="1497"/>
    </row>
    <row r="741" spans="1:185" ht="12.95" customHeight="1">
      <c r="B741" s="1368"/>
      <c r="C741" s="1369"/>
      <c r="D741" s="1369"/>
      <c r="E741" s="1369"/>
      <c r="F741" s="1370"/>
      <c r="G741" s="1365"/>
      <c r="H741" s="1366"/>
      <c r="I741" s="1366"/>
      <c r="J741" s="1367"/>
      <c r="K741" s="1387"/>
      <c r="L741" s="1388"/>
      <c r="M741" s="1388"/>
      <c r="N741" s="1389"/>
      <c r="O741" s="1485"/>
      <c r="P741" s="1486"/>
      <c r="Q741" s="1486"/>
      <c r="R741" s="1486"/>
      <c r="S741" s="1487"/>
      <c r="T741" s="1485"/>
      <c r="U741" s="1486"/>
      <c r="V741" s="1486"/>
      <c r="W741" s="1487"/>
      <c r="X741" s="1483">
        <f t="shared" si="9"/>
        <v>0</v>
      </c>
      <c r="Y741" s="1450"/>
      <c r="Z741" s="1450"/>
      <c r="AA741" s="1450"/>
      <c r="AB741" s="1484"/>
      <c r="AC741" s="1353"/>
      <c r="AD741" s="1354"/>
      <c r="AE741" s="1354"/>
      <c r="AF741" s="1354"/>
      <c r="AG741" s="1355"/>
      <c r="AH741" s="1480" t="str">
        <f t="shared" si="37"/>
        <v/>
      </c>
      <c r="AI741" s="1481"/>
      <c r="AJ741" s="1482"/>
      <c r="AK741" s="1368" t="s">
        <v>591</v>
      </c>
      <c r="AL741" s="1369"/>
      <c r="AM741" s="1369"/>
      <c r="AN741" s="1369"/>
      <c r="AO741" s="1370"/>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96">
        <f t="shared" si="38"/>
        <v>0</v>
      </c>
      <c r="CH741" s="1497"/>
      <c r="CI741" s="1498">
        <f t="shared" si="39"/>
        <v>0</v>
      </c>
      <c r="CJ741" s="1499"/>
      <c r="CK741" s="1496">
        <f t="shared" si="17"/>
        <v>0</v>
      </c>
      <c r="CL741" s="1497"/>
      <c r="CM741" s="1498">
        <f t="shared" si="18"/>
        <v>0</v>
      </c>
      <c r="CN741" s="1499"/>
      <c r="CO741" s="3"/>
      <c r="CP741" s="1493">
        <f t="shared" si="19"/>
        <v>0</v>
      </c>
      <c r="CQ741" s="1494"/>
      <c r="CR741" s="1494"/>
      <c r="CS741" s="1494"/>
      <c r="CT741" s="1495"/>
      <c r="CU741" s="1489">
        <f t="shared" si="20"/>
        <v>0</v>
      </c>
      <c r="CV741" s="1489"/>
      <c r="CW741" s="1489"/>
      <c r="CX741" s="1489"/>
      <c r="CY741" s="1489"/>
      <c r="CZ741" s="1489">
        <f t="shared" si="21"/>
        <v>0</v>
      </c>
      <c r="DA741" s="1489"/>
      <c r="DB741" s="1489"/>
      <c r="DC741" s="1489"/>
      <c r="DD741" s="1489"/>
      <c r="DE741" s="1489">
        <f t="shared" si="22"/>
        <v>0</v>
      </c>
      <c r="DF741" s="1489"/>
      <c r="DG741" s="1489"/>
      <c r="DH741" s="1489"/>
      <c r="DI741" s="1489"/>
      <c r="DJ741" s="1489">
        <f t="shared" si="23"/>
        <v>0</v>
      </c>
      <c r="DK741" s="1489"/>
      <c r="DL741" s="1489"/>
      <c r="DM741" s="1489"/>
      <c r="DN741" s="1489"/>
      <c r="DO741" s="1489">
        <f t="shared" si="24"/>
        <v>0</v>
      </c>
      <c r="DP741" s="1489"/>
      <c r="DQ741" s="1489"/>
      <c r="DR741" s="1489"/>
      <c r="DS741" s="1489"/>
      <c r="DT741" s="6"/>
      <c r="DU741" s="1491">
        <f t="shared" si="25"/>
        <v>0</v>
      </c>
      <c r="DV741" s="1491"/>
      <c r="DW741" s="1491"/>
      <c r="DX741" s="1491"/>
      <c r="DY741" s="1491"/>
      <c r="DZ741" s="1491">
        <f t="shared" si="26"/>
        <v>0</v>
      </c>
      <c r="EA741" s="1491"/>
      <c r="EB741" s="1491"/>
      <c r="EC741" s="1491"/>
      <c r="ED741" s="1491"/>
      <c r="EE741" s="1491">
        <f t="shared" si="27"/>
        <v>0</v>
      </c>
      <c r="EF741" s="1491"/>
      <c r="EG741" s="1491"/>
      <c r="EH741" s="1491"/>
      <c r="EI741" s="1491"/>
      <c r="EJ741" s="1491">
        <f t="shared" si="28"/>
        <v>0</v>
      </c>
      <c r="EK741" s="1491"/>
      <c r="EL741" s="1491"/>
      <c r="EM741" s="1491"/>
      <c r="EN741" s="1491"/>
      <c r="EO741" s="1491">
        <f t="shared" si="29"/>
        <v>0</v>
      </c>
      <c r="EP741" s="1491"/>
      <c r="EQ741" s="1491"/>
      <c r="ER741" s="1491"/>
      <c r="ES741" s="1491"/>
      <c r="ET741" s="1491">
        <f t="shared" si="30"/>
        <v>0</v>
      </c>
      <c r="EU741" s="1491"/>
      <c r="EV741" s="1491"/>
      <c r="EW741" s="1491"/>
      <c r="EX741" s="1491"/>
      <c r="EZ741" s="1496" t="str">
        <f t="shared" si="31"/>
        <v/>
      </c>
      <c r="FA741" s="1500"/>
      <c r="FB741" s="1500"/>
      <c r="FC741" s="1500"/>
      <c r="FD741" s="1497"/>
      <c r="FE741" s="1496" t="str">
        <f t="shared" si="32"/>
        <v/>
      </c>
      <c r="FF741" s="1500"/>
      <c r="FG741" s="1500"/>
      <c r="FH741" s="1500"/>
      <c r="FI741" s="1497"/>
      <c r="FJ741" s="1496" t="str">
        <f t="shared" si="33"/>
        <v/>
      </c>
      <c r="FK741" s="1500"/>
      <c r="FL741" s="1500"/>
      <c r="FM741" s="1500"/>
      <c r="FN741" s="1497"/>
      <c r="FO741" s="1496" t="str">
        <f t="shared" si="34"/>
        <v/>
      </c>
      <c r="FP741" s="1500"/>
      <c r="FQ741" s="1500"/>
      <c r="FR741" s="1500"/>
      <c r="FS741" s="1497"/>
      <c r="FT741" s="1496" t="str">
        <f t="shared" si="35"/>
        <v/>
      </c>
      <c r="FU741" s="1500"/>
      <c r="FV741" s="1500"/>
      <c r="FW741" s="1500"/>
      <c r="FX741" s="1497"/>
      <c r="FY741" s="1496" t="str">
        <f t="shared" si="36"/>
        <v/>
      </c>
      <c r="FZ741" s="1500"/>
      <c r="GA741" s="1500"/>
      <c r="GB741" s="1500"/>
      <c r="GC741" s="1497"/>
    </row>
    <row r="742" spans="1:185" ht="12.95" customHeight="1">
      <c r="B742" s="1368"/>
      <c r="C742" s="1369"/>
      <c r="D742" s="1369"/>
      <c r="E742" s="1369"/>
      <c r="F742" s="1370"/>
      <c r="G742" s="1365"/>
      <c r="H742" s="1366"/>
      <c r="I742" s="1366"/>
      <c r="J742" s="1367"/>
      <c r="K742" s="1387"/>
      <c r="L742" s="1388"/>
      <c r="M742" s="1388"/>
      <c r="N742" s="1389"/>
      <c r="O742" s="1485"/>
      <c r="P742" s="1486"/>
      <c r="Q742" s="1486"/>
      <c r="R742" s="1486"/>
      <c r="S742" s="1487"/>
      <c r="T742" s="1485"/>
      <c r="U742" s="1486"/>
      <c r="V742" s="1486"/>
      <c r="W742" s="1487"/>
      <c r="X742" s="1483">
        <f t="shared" ref="X742:X751" si="40">O742+T742</f>
        <v>0</v>
      </c>
      <c r="Y742" s="1450"/>
      <c r="Z742" s="1450"/>
      <c r="AA742" s="1450"/>
      <c r="AB742" s="1484"/>
      <c r="AC742" s="1353"/>
      <c r="AD742" s="1354"/>
      <c r="AE742" s="1354"/>
      <c r="AF742" s="1354"/>
      <c r="AG742" s="1355"/>
      <c r="AH742" s="1480" t="str">
        <f t="shared" si="37"/>
        <v/>
      </c>
      <c r="AI742" s="1481"/>
      <c r="AJ742" s="1482"/>
      <c r="AK742" s="1368" t="s">
        <v>591</v>
      </c>
      <c r="AL742" s="1369"/>
      <c r="AM742" s="1369"/>
      <c r="AN742" s="1369"/>
      <c r="AO742" s="1370"/>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96">
        <f t="shared" si="38"/>
        <v>0</v>
      </c>
      <c r="CH742" s="1497"/>
      <c r="CI742" s="1498">
        <f t="shared" si="39"/>
        <v>0</v>
      </c>
      <c r="CJ742" s="1499"/>
      <c r="CK742" s="1496">
        <f t="shared" si="17"/>
        <v>0</v>
      </c>
      <c r="CL742" s="1497"/>
      <c r="CM742" s="1498">
        <f t="shared" si="18"/>
        <v>0</v>
      </c>
      <c r="CN742" s="1499"/>
      <c r="CO742" s="3"/>
      <c r="CP742" s="1493">
        <f t="shared" si="19"/>
        <v>0</v>
      </c>
      <c r="CQ742" s="1494"/>
      <c r="CR742" s="1494"/>
      <c r="CS742" s="1494"/>
      <c r="CT742" s="1495"/>
      <c r="CU742" s="1489">
        <f t="shared" si="20"/>
        <v>0</v>
      </c>
      <c r="CV742" s="1489"/>
      <c r="CW742" s="1489"/>
      <c r="CX742" s="1489"/>
      <c r="CY742" s="1489"/>
      <c r="CZ742" s="1489">
        <f t="shared" si="21"/>
        <v>0</v>
      </c>
      <c r="DA742" s="1489"/>
      <c r="DB742" s="1489"/>
      <c r="DC742" s="1489"/>
      <c r="DD742" s="1489"/>
      <c r="DE742" s="1489">
        <f t="shared" si="22"/>
        <v>0</v>
      </c>
      <c r="DF742" s="1489"/>
      <c r="DG742" s="1489"/>
      <c r="DH742" s="1489"/>
      <c r="DI742" s="1489"/>
      <c r="DJ742" s="1489">
        <f t="shared" si="23"/>
        <v>0</v>
      </c>
      <c r="DK742" s="1489"/>
      <c r="DL742" s="1489"/>
      <c r="DM742" s="1489"/>
      <c r="DN742" s="1489"/>
      <c r="DO742" s="1489">
        <f t="shared" si="24"/>
        <v>0</v>
      </c>
      <c r="DP742" s="1489"/>
      <c r="DQ742" s="1489"/>
      <c r="DR742" s="1489"/>
      <c r="DS742" s="1489"/>
      <c r="DT742" s="6"/>
      <c r="DU742" s="1491">
        <f t="shared" si="25"/>
        <v>0</v>
      </c>
      <c r="DV742" s="1491"/>
      <c r="DW742" s="1491"/>
      <c r="DX742" s="1491"/>
      <c r="DY742" s="1491"/>
      <c r="DZ742" s="1491">
        <f t="shared" si="26"/>
        <v>0</v>
      </c>
      <c r="EA742" s="1491"/>
      <c r="EB742" s="1491"/>
      <c r="EC742" s="1491"/>
      <c r="ED742" s="1491"/>
      <c r="EE742" s="1491">
        <f t="shared" si="27"/>
        <v>0</v>
      </c>
      <c r="EF742" s="1491"/>
      <c r="EG742" s="1491"/>
      <c r="EH742" s="1491"/>
      <c r="EI742" s="1491"/>
      <c r="EJ742" s="1491">
        <f t="shared" si="28"/>
        <v>0</v>
      </c>
      <c r="EK742" s="1491"/>
      <c r="EL742" s="1491"/>
      <c r="EM742" s="1491"/>
      <c r="EN742" s="1491"/>
      <c r="EO742" s="1491">
        <f t="shared" si="29"/>
        <v>0</v>
      </c>
      <c r="EP742" s="1491"/>
      <c r="EQ742" s="1491"/>
      <c r="ER742" s="1491"/>
      <c r="ES742" s="1491"/>
      <c r="ET742" s="1491">
        <f t="shared" si="30"/>
        <v>0</v>
      </c>
      <c r="EU742" s="1491"/>
      <c r="EV742" s="1491"/>
      <c r="EW742" s="1491"/>
      <c r="EX742" s="1491"/>
      <c r="EZ742" s="1496" t="str">
        <f t="shared" si="31"/>
        <v/>
      </c>
      <c r="FA742" s="1500"/>
      <c r="FB742" s="1500"/>
      <c r="FC742" s="1500"/>
      <c r="FD742" s="1497"/>
      <c r="FE742" s="1496" t="str">
        <f t="shared" si="32"/>
        <v/>
      </c>
      <c r="FF742" s="1500"/>
      <c r="FG742" s="1500"/>
      <c r="FH742" s="1500"/>
      <c r="FI742" s="1497"/>
      <c r="FJ742" s="1496" t="str">
        <f t="shared" si="33"/>
        <v/>
      </c>
      <c r="FK742" s="1500"/>
      <c r="FL742" s="1500"/>
      <c r="FM742" s="1500"/>
      <c r="FN742" s="1497"/>
      <c r="FO742" s="1496" t="str">
        <f t="shared" si="34"/>
        <v/>
      </c>
      <c r="FP742" s="1500"/>
      <c r="FQ742" s="1500"/>
      <c r="FR742" s="1500"/>
      <c r="FS742" s="1497"/>
      <c r="FT742" s="1496" t="str">
        <f t="shared" si="35"/>
        <v/>
      </c>
      <c r="FU742" s="1500"/>
      <c r="FV742" s="1500"/>
      <c r="FW742" s="1500"/>
      <c r="FX742" s="1497"/>
      <c r="FY742" s="1496" t="str">
        <f t="shared" si="36"/>
        <v/>
      </c>
      <c r="FZ742" s="1500"/>
      <c r="GA742" s="1500"/>
      <c r="GB742" s="1500"/>
      <c r="GC742" s="1497"/>
    </row>
    <row r="743" spans="1:185" s="3" customFormat="1" ht="12.95" customHeight="1">
      <c r="A743"/>
      <c r="B743" s="1368"/>
      <c r="C743" s="1369"/>
      <c r="D743" s="1369"/>
      <c r="E743" s="1369"/>
      <c r="F743" s="1370"/>
      <c r="G743" s="1365"/>
      <c r="H743" s="1366"/>
      <c r="I743" s="1366"/>
      <c r="J743" s="1367"/>
      <c r="K743" s="1387"/>
      <c r="L743" s="1388"/>
      <c r="M743" s="1388"/>
      <c r="N743" s="1389"/>
      <c r="O743" s="1485"/>
      <c r="P743" s="1486"/>
      <c r="Q743" s="1486"/>
      <c r="R743" s="1486"/>
      <c r="S743" s="1487"/>
      <c r="T743" s="1485"/>
      <c r="U743" s="1486"/>
      <c r="V743" s="1486"/>
      <c r="W743" s="1487"/>
      <c r="X743" s="1483">
        <f t="shared" si="40"/>
        <v>0</v>
      </c>
      <c r="Y743" s="1450"/>
      <c r="Z743" s="1450"/>
      <c r="AA743" s="1450"/>
      <c r="AB743" s="1484"/>
      <c r="AC743" s="1353"/>
      <c r="AD743" s="1354"/>
      <c r="AE743" s="1354"/>
      <c r="AF743" s="1354"/>
      <c r="AG743" s="1355"/>
      <c r="AH743" s="1480" t="str">
        <f t="shared" si="37"/>
        <v/>
      </c>
      <c r="AI743" s="1481"/>
      <c r="AJ743" s="1482"/>
      <c r="AK743" s="1368" t="s">
        <v>591</v>
      </c>
      <c r="AL743" s="1369"/>
      <c r="AM743" s="1369"/>
      <c r="AN743" s="1369"/>
      <c r="AO743" s="1370"/>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96">
        <f t="shared" si="38"/>
        <v>0</v>
      </c>
      <c r="CH743" s="1497"/>
      <c r="CI743" s="1498">
        <f t="shared" si="39"/>
        <v>0</v>
      </c>
      <c r="CJ743" s="1499"/>
      <c r="CK743" s="1496">
        <f t="shared" si="17"/>
        <v>0</v>
      </c>
      <c r="CL743" s="1497"/>
      <c r="CM743" s="1498">
        <f t="shared" si="18"/>
        <v>0</v>
      </c>
      <c r="CN743" s="1499"/>
      <c r="CP743" s="1493">
        <f t="shared" si="19"/>
        <v>0</v>
      </c>
      <c r="CQ743" s="1494"/>
      <c r="CR743" s="1494"/>
      <c r="CS743" s="1494"/>
      <c r="CT743" s="1495"/>
      <c r="CU743" s="1489">
        <f t="shared" si="20"/>
        <v>0</v>
      </c>
      <c r="CV743" s="1489"/>
      <c r="CW743" s="1489"/>
      <c r="CX743" s="1489"/>
      <c r="CY743" s="1489"/>
      <c r="CZ743" s="1489">
        <f t="shared" si="21"/>
        <v>0</v>
      </c>
      <c r="DA743" s="1489"/>
      <c r="DB743" s="1489"/>
      <c r="DC743" s="1489"/>
      <c r="DD743" s="1489"/>
      <c r="DE743" s="1489">
        <f t="shared" si="22"/>
        <v>0</v>
      </c>
      <c r="DF743" s="1489"/>
      <c r="DG743" s="1489"/>
      <c r="DH743" s="1489"/>
      <c r="DI743" s="1489"/>
      <c r="DJ743" s="1489">
        <f t="shared" si="23"/>
        <v>0</v>
      </c>
      <c r="DK743" s="1489"/>
      <c r="DL743" s="1489"/>
      <c r="DM743" s="1489"/>
      <c r="DN743" s="1489"/>
      <c r="DO743" s="1489">
        <f t="shared" si="24"/>
        <v>0</v>
      </c>
      <c r="DP743" s="1489"/>
      <c r="DQ743" s="1489"/>
      <c r="DR743" s="1489"/>
      <c r="DS743" s="1489"/>
      <c r="DT743" s="6"/>
      <c r="DU743" s="1491">
        <f t="shared" si="25"/>
        <v>0</v>
      </c>
      <c r="DV743" s="1491"/>
      <c r="DW743" s="1491"/>
      <c r="DX743" s="1491"/>
      <c r="DY743" s="1491"/>
      <c r="DZ743" s="1491">
        <f t="shared" si="26"/>
        <v>0</v>
      </c>
      <c r="EA743" s="1491"/>
      <c r="EB743" s="1491"/>
      <c r="EC743" s="1491"/>
      <c r="ED743" s="1491"/>
      <c r="EE743" s="1491">
        <f t="shared" si="27"/>
        <v>0</v>
      </c>
      <c r="EF743" s="1491"/>
      <c r="EG743" s="1491"/>
      <c r="EH743" s="1491"/>
      <c r="EI743" s="1491"/>
      <c r="EJ743" s="1491">
        <f t="shared" si="28"/>
        <v>0</v>
      </c>
      <c r="EK743" s="1491"/>
      <c r="EL743" s="1491"/>
      <c r="EM743" s="1491"/>
      <c r="EN743" s="1491"/>
      <c r="EO743" s="1491">
        <f t="shared" si="29"/>
        <v>0</v>
      </c>
      <c r="EP743" s="1491"/>
      <c r="EQ743" s="1491"/>
      <c r="ER743" s="1491"/>
      <c r="ES743" s="1491"/>
      <c r="ET743" s="1491">
        <f t="shared" si="30"/>
        <v>0</v>
      </c>
      <c r="EU743" s="1491"/>
      <c r="EV743" s="1491"/>
      <c r="EW743" s="1491"/>
      <c r="EX743" s="1491"/>
      <c r="EY743"/>
      <c r="EZ743" s="1496" t="str">
        <f t="shared" si="31"/>
        <v/>
      </c>
      <c r="FA743" s="1500"/>
      <c r="FB743" s="1500"/>
      <c r="FC743" s="1500"/>
      <c r="FD743" s="1497"/>
      <c r="FE743" s="1496" t="str">
        <f t="shared" si="32"/>
        <v/>
      </c>
      <c r="FF743" s="1500"/>
      <c r="FG743" s="1500"/>
      <c r="FH743" s="1500"/>
      <c r="FI743" s="1497"/>
      <c r="FJ743" s="1496" t="str">
        <f t="shared" si="33"/>
        <v/>
      </c>
      <c r="FK743" s="1500"/>
      <c r="FL743" s="1500"/>
      <c r="FM743" s="1500"/>
      <c r="FN743" s="1497"/>
      <c r="FO743" s="1496" t="str">
        <f t="shared" si="34"/>
        <v/>
      </c>
      <c r="FP743" s="1500"/>
      <c r="FQ743" s="1500"/>
      <c r="FR743" s="1500"/>
      <c r="FS743" s="1497"/>
      <c r="FT743" s="1496" t="str">
        <f t="shared" si="35"/>
        <v/>
      </c>
      <c r="FU743" s="1500"/>
      <c r="FV743" s="1500"/>
      <c r="FW743" s="1500"/>
      <c r="FX743" s="1497"/>
      <c r="FY743" s="1496" t="str">
        <f t="shared" si="36"/>
        <v/>
      </c>
      <c r="FZ743" s="1500"/>
      <c r="GA743" s="1500"/>
      <c r="GB743" s="1500"/>
      <c r="GC743" s="1497"/>
    </row>
    <row r="744" spans="1:185" ht="12.95" customHeight="1">
      <c r="B744" s="1368"/>
      <c r="C744" s="1369"/>
      <c r="D744" s="1369"/>
      <c r="E744" s="1369"/>
      <c r="F744" s="1370"/>
      <c r="G744" s="1365"/>
      <c r="H744" s="1366"/>
      <c r="I744" s="1366"/>
      <c r="J744" s="1367"/>
      <c r="K744" s="1387"/>
      <c r="L744" s="1388"/>
      <c r="M744" s="1388"/>
      <c r="N744" s="1389"/>
      <c r="O744" s="1485"/>
      <c r="P744" s="1486"/>
      <c r="Q744" s="1486"/>
      <c r="R744" s="1486"/>
      <c r="S744" s="1487"/>
      <c r="T744" s="1485"/>
      <c r="U744" s="1486"/>
      <c r="V744" s="1486"/>
      <c r="W744" s="1487"/>
      <c r="X744" s="1483">
        <f t="shared" si="40"/>
        <v>0</v>
      </c>
      <c r="Y744" s="1450"/>
      <c r="Z744" s="1450"/>
      <c r="AA744" s="1450"/>
      <c r="AB744" s="1484"/>
      <c r="AC744" s="1353"/>
      <c r="AD744" s="1354"/>
      <c r="AE744" s="1354"/>
      <c r="AF744" s="1354"/>
      <c r="AG744" s="1355"/>
      <c r="AH744" s="1480" t="str">
        <f t="shared" si="37"/>
        <v/>
      </c>
      <c r="AI744" s="1481"/>
      <c r="AJ744" s="1482"/>
      <c r="AK744" s="1368" t="s">
        <v>591</v>
      </c>
      <c r="AL744" s="1369"/>
      <c r="AM744" s="1369"/>
      <c r="AN744" s="1369"/>
      <c r="AO744" s="1370"/>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96">
        <f t="shared" si="38"/>
        <v>0</v>
      </c>
      <c r="CH744" s="1497"/>
      <c r="CI744" s="1498">
        <f t="shared" si="39"/>
        <v>0</v>
      </c>
      <c r="CJ744" s="1499"/>
      <c r="CK744" s="1496">
        <f t="shared" si="17"/>
        <v>0</v>
      </c>
      <c r="CL744" s="1497"/>
      <c r="CM744" s="1498">
        <f t="shared" si="18"/>
        <v>0</v>
      </c>
      <c r="CN744" s="1499"/>
      <c r="CO744" s="3"/>
      <c r="CP744" s="1493">
        <f t="shared" si="19"/>
        <v>0</v>
      </c>
      <c r="CQ744" s="1494"/>
      <c r="CR744" s="1494"/>
      <c r="CS744" s="1494"/>
      <c r="CT744" s="1495"/>
      <c r="CU744" s="1489">
        <f t="shared" si="20"/>
        <v>0</v>
      </c>
      <c r="CV744" s="1489"/>
      <c r="CW744" s="1489"/>
      <c r="CX744" s="1489"/>
      <c r="CY744" s="1489"/>
      <c r="CZ744" s="1489">
        <f t="shared" si="21"/>
        <v>0</v>
      </c>
      <c r="DA744" s="1489"/>
      <c r="DB744" s="1489"/>
      <c r="DC744" s="1489"/>
      <c r="DD744" s="1489"/>
      <c r="DE744" s="1489">
        <f t="shared" si="22"/>
        <v>0</v>
      </c>
      <c r="DF744" s="1489"/>
      <c r="DG744" s="1489"/>
      <c r="DH744" s="1489"/>
      <c r="DI744" s="1489"/>
      <c r="DJ744" s="1489">
        <f t="shared" si="23"/>
        <v>0</v>
      </c>
      <c r="DK744" s="1489"/>
      <c r="DL744" s="1489"/>
      <c r="DM744" s="1489"/>
      <c r="DN744" s="1489"/>
      <c r="DO744" s="1489">
        <f t="shared" si="24"/>
        <v>0</v>
      </c>
      <c r="DP744" s="1489"/>
      <c r="DQ744" s="1489"/>
      <c r="DR744" s="1489"/>
      <c r="DS744" s="1489"/>
      <c r="DT744" s="6"/>
      <c r="DU744" s="1491">
        <f t="shared" si="25"/>
        <v>0</v>
      </c>
      <c r="DV744" s="1491"/>
      <c r="DW744" s="1491"/>
      <c r="DX744" s="1491"/>
      <c r="DY744" s="1491"/>
      <c r="DZ744" s="1491">
        <f t="shared" si="26"/>
        <v>0</v>
      </c>
      <c r="EA744" s="1491"/>
      <c r="EB744" s="1491"/>
      <c r="EC744" s="1491"/>
      <c r="ED744" s="1491"/>
      <c r="EE744" s="1491">
        <f t="shared" si="27"/>
        <v>0</v>
      </c>
      <c r="EF744" s="1491"/>
      <c r="EG744" s="1491"/>
      <c r="EH744" s="1491"/>
      <c r="EI744" s="1491"/>
      <c r="EJ744" s="1491">
        <f t="shared" si="28"/>
        <v>0</v>
      </c>
      <c r="EK744" s="1491"/>
      <c r="EL744" s="1491"/>
      <c r="EM744" s="1491"/>
      <c r="EN744" s="1491"/>
      <c r="EO744" s="1491">
        <f t="shared" si="29"/>
        <v>0</v>
      </c>
      <c r="EP744" s="1491"/>
      <c r="EQ744" s="1491"/>
      <c r="ER744" s="1491"/>
      <c r="ES744" s="1491"/>
      <c r="ET744" s="1491">
        <f t="shared" si="30"/>
        <v>0</v>
      </c>
      <c r="EU744" s="1491"/>
      <c r="EV744" s="1491"/>
      <c r="EW744" s="1491"/>
      <c r="EX744" s="1491"/>
      <c r="EZ744" s="1496" t="str">
        <f t="shared" si="31"/>
        <v/>
      </c>
      <c r="FA744" s="1500"/>
      <c r="FB744" s="1500"/>
      <c r="FC744" s="1500"/>
      <c r="FD744" s="1497"/>
      <c r="FE744" s="1496" t="str">
        <f t="shared" si="32"/>
        <v/>
      </c>
      <c r="FF744" s="1500"/>
      <c r="FG744" s="1500"/>
      <c r="FH744" s="1500"/>
      <c r="FI744" s="1497"/>
      <c r="FJ744" s="1496" t="str">
        <f t="shared" si="33"/>
        <v/>
      </c>
      <c r="FK744" s="1500"/>
      <c r="FL744" s="1500"/>
      <c r="FM744" s="1500"/>
      <c r="FN744" s="1497"/>
      <c r="FO744" s="1496" t="str">
        <f t="shared" si="34"/>
        <v/>
      </c>
      <c r="FP744" s="1500"/>
      <c r="FQ744" s="1500"/>
      <c r="FR744" s="1500"/>
      <c r="FS744" s="1497"/>
      <c r="FT744" s="1496" t="str">
        <f t="shared" si="35"/>
        <v/>
      </c>
      <c r="FU744" s="1500"/>
      <c r="FV744" s="1500"/>
      <c r="FW744" s="1500"/>
      <c r="FX744" s="1497"/>
      <c r="FY744" s="1496" t="str">
        <f t="shared" si="36"/>
        <v/>
      </c>
      <c r="FZ744" s="1500"/>
      <c r="GA744" s="1500"/>
      <c r="GB744" s="1500"/>
      <c r="GC744" s="1497"/>
    </row>
    <row r="745" spans="1:185" ht="12.95" customHeight="1">
      <c r="B745" s="1368"/>
      <c r="C745" s="1369"/>
      <c r="D745" s="1369"/>
      <c r="E745" s="1369"/>
      <c r="F745" s="1370"/>
      <c r="G745" s="1365"/>
      <c r="H745" s="1366"/>
      <c r="I745" s="1366"/>
      <c r="J745" s="1367"/>
      <c r="K745" s="1387"/>
      <c r="L745" s="1388"/>
      <c r="M745" s="1388"/>
      <c r="N745" s="1389"/>
      <c r="O745" s="1485"/>
      <c r="P745" s="1486"/>
      <c r="Q745" s="1486"/>
      <c r="R745" s="1486"/>
      <c r="S745" s="1487"/>
      <c r="T745" s="1485"/>
      <c r="U745" s="1486"/>
      <c r="V745" s="1486"/>
      <c r="W745" s="1487"/>
      <c r="X745" s="1483">
        <f t="shared" si="40"/>
        <v>0</v>
      </c>
      <c r="Y745" s="1450"/>
      <c r="Z745" s="1450"/>
      <c r="AA745" s="1450"/>
      <c r="AB745" s="1484"/>
      <c r="AC745" s="1353"/>
      <c r="AD745" s="1354"/>
      <c r="AE745" s="1354"/>
      <c r="AF745" s="1354"/>
      <c r="AG745" s="1355"/>
      <c r="AH745" s="1480" t="str">
        <f t="shared" si="37"/>
        <v/>
      </c>
      <c r="AI745" s="1481"/>
      <c r="AJ745" s="1482"/>
      <c r="AK745" s="1368" t="s">
        <v>591</v>
      </c>
      <c r="AL745" s="1369"/>
      <c r="AM745" s="1369"/>
      <c r="AN745" s="1369"/>
      <c r="AO745" s="1370"/>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96">
        <f t="shared" si="38"/>
        <v>0</v>
      </c>
      <c r="CH745" s="1497"/>
      <c r="CI745" s="1498">
        <f t="shared" si="39"/>
        <v>0</v>
      </c>
      <c r="CJ745" s="1499"/>
      <c r="CK745" s="1496">
        <f t="shared" si="17"/>
        <v>0</v>
      </c>
      <c r="CL745" s="1497"/>
      <c r="CM745" s="1498">
        <f t="shared" si="18"/>
        <v>0</v>
      </c>
      <c r="CN745" s="1499"/>
      <c r="CO745" s="3"/>
      <c r="CP745" s="1493">
        <f t="shared" si="19"/>
        <v>0</v>
      </c>
      <c r="CQ745" s="1494"/>
      <c r="CR745" s="1494"/>
      <c r="CS745" s="1494"/>
      <c r="CT745" s="1495"/>
      <c r="CU745" s="1489">
        <f t="shared" si="20"/>
        <v>0</v>
      </c>
      <c r="CV745" s="1489"/>
      <c r="CW745" s="1489"/>
      <c r="CX745" s="1489"/>
      <c r="CY745" s="1489"/>
      <c r="CZ745" s="1489">
        <f t="shared" si="21"/>
        <v>0</v>
      </c>
      <c r="DA745" s="1489"/>
      <c r="DB745" s="1489"/>
      <c r="DC745" s="1489"/>
      <c r="DD745" s="1489"/>
      <c r="DE745" s="1489">
        <f t="shared" si="22"/>
        <v>0</v>
      </c>
      <c r="DF745" s="1489"/>
      <c r="DG745" s="1489"/>
      <c r="DH745" s="1489"/>
      <c r="DI745" s="1489"/>
      <c r="DJ745" s="1489">
        <f t="shared" si="23"/>
        <v>0</v>
      </c>
      <c r="DK745" s="1489"/>
      <c r="DL745" s="1489"/>
      <c r="DM745" s="1489"/>
      <c r="DN745" s="1489"/>
      <c r="DO745" s="1489">
        <f t="shared" si="24"/>
        <v>0</v>
      </c>
      <c r="DP745" s="1489"/>
      <c r="DQ745" s="1489"/>
      <c r="DR745" s="1489"/>
      <c r="DS745" s="1489"/>
      <c r="DT745" s="6"/>
      <c r="DU745" s="1491">
        <f t="shared" si="25"/>
        <v>0</v>
      </c>
      <c r="DV745" s="1491"/>
      <c r="DW745" s="1491"/>
      <c r="DX745" s="1491"/>
      <c r="DY745" s="1491"/>
      <c r="DZ745" s="1491">
        <f t="shared" si="26"/>
        <v>0</v>
      </c>
      <c r="EA745" s="1491"/>
      <c r="EB745" s="1491"/>
      <c r="EC745" s="1491"/>
      <c r="ED745" s="1491"/>
      <c r="EE745" s="1491">
        <f t="shared" si="27"/>
        <v>0</v>
      </c>
      <c r="EF745" s="1491"/>
      <c r="EG745" s="1491"/>
      <c r="EH745" s="1491"/>
      <c r="EI745" s="1491"/>
      <c r="EJ745" s="1491">
        <f t="shared" si="28"/>
        <v>0</v>
      </c>
      <c r="EK745" s="1491"/>
      <c r="EL745" s="1491"/>
      <c r="EM745" s="1491"/>
      <c r="EN745" s="1491"/>
      <c r="EO745" s="1491">
        <f t="shared" si="29"/>
        <v>0</v>
      </c>
      <c r="EP745" s="1491"/>
      <c r="EQ745" s="1491"/>
      <c r="ER745" s="1491"/>
      <c r="ES745" s="1491"/>
      <c r="ET745" s="1491">
        <f t="shared" si="30"/>
        <v>0</v>
      </c>
      <c r="EU745" s="1491"/>
      <c r="EV745" s="1491"/>
      <c r="EW745" s="1491"/>
      <c r="EX745" s="1491"/>
      <c r="EZ745" s="1496" t="str">
        <f t="shared" si="31"/>
        <v/>
      </c>
      <c r="FA745" s="1500"/>
      <c r="FB745" s="1500"/>
      <c r="FC745" s="1500"/>
      <c r="FD745" s="1497"/>
      <c r="FE745" s="1496" t="str">
        <f t="shared" si="32"/>
        <v/>
      </c>
      <c r="FF745" s="1500"/>
      <c r="FG745" s="1500"/>
      <c r="FH745" s="1500"/>
      <c r="FI745" s="1497"/>
      <c r="FJ745" s="1496" t="str">
        <f t="shared" si="33"/>
        <v/>
      </c>
      <c r="FK745" s="1500"/>
      <c r="FL745" s="1500"/>
      <c r="FM745" s="1500"/>
      <c r="FN745" s="1497"/>
      <c r="FO745" s="1496" t="str">
        <f t="shared" si="34"/>
        <v/>
      </c>
      <c r="FP745" s="1500"/>
      <c r="FQ745" s="1500"/>
      <c r="FR745" s="1500"/>
      <c r="FS745" s="1497"/>
      <c r="FT745" s="1496" t="str">
        <f t="shared" si="35"/>
        <v/>
      </c>
      <c r="FU745" s="1500"/>
      <c r="FV745" s="1500"/>
      <c r="FW745" s="1500"/>
      <c r="FX745" s="1497"/>
      <c r="FY745" s="1496" t="str">
        <f t="shared" si="36"/>
        <v/>
      </c>
      <c r="FZ745" s="1500"/>
      <c r="GA745" s="1500"/>
      <c r="GB745" s="1500"/>
      <c r="GC745" s="1497"/>
    </row>
    <row r="746" spans="1:185" ht="12.95" customHeight="1">
      <c r="B746" s="1368"/>
      <c r="C746" s="1369"/>
      <c r="D746" s="1369"/>
      <c r="E746" s="1369"/>
      <c r="F746" s="1370"/>
      <c r="G746" s="1365"/>
      <c r="H746" s="1366"/>
      <c r="I746" s="1366"/>
      <c r="J746" s="1367"/>
      <c r="K746" s="1387"/>
      <c r="L746" s="1388"/>
      <c r="M746" s="1388"/>
      <c r="N746" s="1389"/>
      <c r="O746" s="1485"/>
      <c r="P746" s="1486"/>
      <c r="Q746" s="1486"/>
      <c r="R746" s="1486"/>
      <c r="S746" s="1487"/>
      <c r="T746" s="1485"/>
      <c r="U746" s="1486"/>
      <c r="V746" s="1486"/>
      <c r="W746" s="1487"/>
      <c r="X746" s="1483">
        <f t="shared" si="40"/>
        <v>0</v>
      </c>
      <c r="Y746" s="1450"/>
      <c r="Z746" s="1450"/>
      <c r="AA746" s="1450"/>
      <c r="AB746" s="1484"/>
      <c r="AC746" s="1353"/>
      <c r="AD746" s="1354"/>
      <c r="AE746" s="1354"/>
      <c r="AF746" s="1354"/>
      <c r="AG746" s="1355"/>
      <c r="AH746" s="1480" t="str">
        <f t="shared" si="37"/>
        <v/>
      </c>
      <c r="AI746" s="1481"/>
      <c r="AJ746" s="1482"/>
      <c r="AK746" s="1368" t="s">
        <v>591</v>
      </c>
      <c r="AL746" s="1369"/>
      <c r="AM746" s="1369"/>
      <c r="AN746" s="1369"/>
      <c r="AO746" s="1370"/>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96">
        <f t="shared" si="38"/>
        <v>0</v>
      </c>
      <c r="CH746" s="1497"/>
      <c r="CI746" s="1498">
        <f t="shared" si="39"/>
        <v>0</v>
      </c>
      <c r="CJ746" s="1499"/>
      <c r="CK746" s="1496">
        <f t="shared" si="17"/>
        <v>0</v>
      </c>
      <c r="CL746" s="1497"/>
      <c r="CM746" s="1498">
        <f t="shared" si="18"/>
        <v>0</v>
      </c>
      <c r="CN746" s="1499"/>
      <c r="CO746" s="3"/>
      <c r="CP746" s="1493">
        <f t="shared" si="19"/>
        <v>0</v>
      </c>
      <c r="CQ746" s="1494"/>
      <c r="CR746" s="1494"/>
      <c r="CS746" s="1494"/>
      <c r="CT746" s="1495"/>
      <c r="CU746" s="1489">
        <f t="shared" si="20"/>
        <v>0</v>
      </c>
      <c r="CV746" s="1489"/>
      <c r="CW746" s="1489"/>
      <c r="CX746" s="1489"/>
      <c r="CY746" s="1489"/>
      <c r="CZ746" s="1489">
        <f t="shared" si="21"/>
        <v>0</v>
      </c>
      <c r="DA746" s="1489"/>
      <c r="DB746" s="1489"/>
      <c r="DC746" s="1489"/>
      <c r="DD746" s="1489"/>
      <c r="DE746" s="1489">
        <f t="shared" si="22"/>
        <v>0</v>
      </c>
      <c r="DF746" s="1489"/>
      <c r="DG746" s="1489"/>
      <c r="DH746" s="1489"/>
      <c r="DI746" s="1489"/>
      <c r="DJ746" s="1489">
        <f t="shared" si="23"/>
        <v>0</v>
      </c>
      <c r="DK746" s="1489"/>
      <c r="DL746" s="1489"/>
      <c r="DM746" s="1489"/>
      <c r="DN746" s="1489"/>
      <c r="DO746" s="1489">
        <f t="shared" si="24"/>
        <v>0</v>
      </c>
      <c r="DP746" s="1489"/>
      <c r="DQ746" s="1489"/>
      <c r="DR746" s="1489"/>
      <c r="DS746" s="1489"/>
      <c r="DT746" s="6"/>
      <c r="DU746" s="1491">
        <f t="shared" si="25"/>
        <v>0</v>
      </c>
      <c r="DV746" s="1491"/>
      <c r="DW746" s="1491"/>
      <c r="DX746" s="1491"/>
      <c r="DY746" s="1491"/>
      <c r="DZ746" s="1491">
        <f t="shared" si="26"/>
        <v>0</v>
      </c>
      <c r="EA746" s="1491"/>
      <c r="EB746" s="1491"/>
      <c r="EC746" s="1491"/>
      <c r="ED746" s="1491"/>
      <c r="EE746" s="1491">
        <f t="shared" si="27"/>
        <v>0</v>
      </c>
      <c r="EF746" s="1491"/>
      <c r="EG746" s="1491"/>
      <c r="EH746" s="1491"/>
      <c r="EI746" s="1491"/>
      <c r="EJ746" s="1491">
        <f t="shared" si="28"/>
        <v>0</v>
      </c>
      <c r="EK746" s="1491"/>
      <c r="EL746" s="1491"/>
      <c r="EM746" s="1491"/>
      <c r="EN746" s="1491"/>
      <c r="EO746" s="1491">
        <f t="shared" si="29"/>
        <v>0</v>
      </c>
      <c r="EP746" s="1491"/>
      <c r="EQ746" s="1491"/>
      <c r="ER746" s="1491"/>
      <c r="ES746" s="1491"/>
      <c r="ET746" s="1491">
        <f t="shared" si="30"/>
        <v>0</v>
      </c>
      <c r="EU746" s="1491"/>
      <c r="EV746" s="1491"/>
      <c r="EW746" s="1491"/>
      <c r="EX746" s="1491"/>
      <c r="EZ746" s="1496" t="str">
        <f t="shared" si="31"/>
        <v/>
      </c>
      <c r="FA746" s="1500"/>
      <c r="FB746" s="1500"/>
      <c r="FC746" s="1500"/>
      <c r="FD746" s="1497"/>
      <c r="FE746" s="1496" t="str">
        <f t="shared" si="32"/>
        <v/>
      </c>
      <c r="FF746" s="1500"/>
      <c r="FG746" s="1500"/>
      <c r="FH746" s="1500"/>
      <c r="FI746" s="1497"/>
      <c r="FJ746" s="1496" t="str">
        <f t="shared" si="33"/>
        <v/>
      </c>
      <c r="FK746" s="1500"/>
      <c r="FL746" s="1500"/>
      <c r="FM746" s="1500"/>
      <c r="FN746" s="1497"/>
      <c r="FO746" s="1496" t="str">
        <f t="shared" si="34"/>
        <v/>
      </c>
      <c r="FP746" s="1500"/>
      <c r="FQ746" s="1500"/>
      <c r="FR746" s="1500"/>
      <c r="FS746" s="1497"/>
      <c r="FT746" s="1496" t="str">
        <f t="shared" si="35"/>
        <v/>
      </c>
      <c r="FU746" s="1500"/>
      <c r="FV746" s="1500"/>
      <c r="FW746" s="1500"/>
      <c r="FX746" s="1497"/>
      <c r="FY746" s="1496" t="str">
        <f t="shared" si="36"/>
        <v/>
      </c>
      <c r="FZ746" s="1500"/>
      <c r="GA746" s="1500"/>
      <c r="GB746" s="1500"/>
      <c r="GC746" s="1497"/>
    </row>
    <row r="747" spans="1:185" ht="12.95" customHeight="1">
      <c r="B747" s="1368"/>
      <c r="C747" s="1369"/>
      <c r="D747" s="1369"/>
      <c r="E747" s="1369"/>
      <c r="F747" s="1370"/>
      <c r="G747" s="1365"/>
      <c r="H747" s="1366"/>
      <c r="I747" s="1366"/>
      <c r="J747" s="1367"/>
      <c r="K747" s="1387"/>
      <c r="L747" s="1388"/>
      <c r="M747" s="1388"/>
      <c r="N747" s="1389"/>
      <c r="O747" s="1485"/>
      <c r="P747" s="1486"/>
      <c r="Q747" s="1486"/>
      <c r="R747" s="1486"/>
      <c r="S747" s="1487"/>
      <c r="T747" s="1485"/>
      <c r="U747" s="1486"/>
      <c r="V747" s="1486"/>
      <c r="W747" s="1487"/>
      <c r="X747" s="1483">
        <f t="shared" si="40"/>
        <v>0</v>
      </c>
      <c r="Y747" s="1450"/>
      <c r="Z747" s="1450"/>
      <c r="AA747" s="1450"/>
      <c r="AB747" s="1484"/>
      <c r="AC747" s="1353"/>
      <c r="AD747" s="1354"/>
      <c r="AE747" s="1354"/>
      <c r="AF747" s="1354"/>
      <c r="AG747" s="1355"/>
      <c r="AH747" s="1480" t="str">
        <f t="shared" si="37"/>
        <v/>
      </c>
      <c r="AI747" s="1481"/>
      <c r="AJ747" s="1482"/>
      <c r="AK747" s="1368" t="s">
        <v>591</v>
      </c>
      <c r="AL747" s="1369"/>
      <c r="AM747" s="1369"/>
      <c r="AN747" s="1369"/>
      <c r="AO747" s="1370"/>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96">
        <f t="shared" si="38"/>
        <v>0</v>
      </c>
      <c r="CH747" s="1497"/>
      <c r="CI747" s="1498">
        <f t="shared" si="39"/>
        <v>0</v>
      </c>
      <c r="CJ747" s="1499"/>
      <c r="CK747" s="1496">
        <f t="shared" si="17"/>
        <v>0</v>
      </c>
      <c r="CL747" s="1497"/>
      <c r="CM747" s="1498">
        <f t="shared" si="18"/>
        <v>0</v>
      </c>
      <c r="CN747" s="1499"/>
      <c r="CO747" s="3"/>
      <c r="CP747" s="1493">
        <f t="shared" si="19"/>
        <v>0</v>
      </c>
      <c r="CQ747" s="1494"/>
      <c r="CR747" s="1494"/>
      <c r="CS747" s="1494"/>
      <c r="CT747" s="1495"/>
      <c r="CU747" s="1489">
        <f t="shared" si="20"/>
        <v>0</v>
      </c>
      <c r="CV747" s="1489"/>
      <c r="CW747" s="1489"/>
      <c r="CX747" s="1489"/>
      <c r="CY747" s="1489"/>
      <c r="CZ747" s="1489">
        <f t="shared" si="21"/>
        <v>0</v>
      </c>
      <c r="DA747" s="1489"/>
      <c r="DB747" s="1489"/>
      <c r="DC747" s="1489"/>
      <c r="DD747" s="1489"/>
      <c r="DE747" s="1489">
        <f t="shared" si="22"/>
        <v>0</v>
      </c>
      <c r="DF747" s="1489"/>
      <c r="DG747" s="1489"/>
      <c r="DH747" s="1489"/>
      <c r="DI747" s="1489"/>
      <c r="DJ747" s="1489">
        <f t="shared" si="23"/>
        <v>0</v>
      </c>
      <c r="DK747" s="1489"/>
      <c r="DL747" s="1489"/>
      <c r="DM747" s="1489"/>
      <c r="DN747" s="1489"/>
      <c r="DO747" s="1489">
        <f t="shared" si="24"/>
        <v>0</v>
      </c>
      <c r="DP747" s="1489"/>
      <c r="DQ747" s="1489"/>
      <c r="DR747" s="1489"/>
      <c r="DS747" s="1489"/>
      <c r="DT747" s="6"/>
      <c r="DU747" s="1491">
        <f t="shared" si="25"/>
        <v>0</v>
      </c>
      <c r="DV747" s="1491"/>
      <c r="DW747" s="1491"/>
      <c r="DX747" s="1491"/>
      <c r="DY747" s="1491"/>
      <c r="DZ747" s="1491">
        <f t="shared" si="26"/>
        <v>0</v>
      </c>
      <c r="EA747" s="1491"/>
      <c r="EB747" s="1491"/>
      <c r="EC747" s="1491"/>
      <c r="ED747" s="1491"/>
      <c r="EE747" s="1491">
        <f t="shared" si="27"/>
        <v>0</v>
      </c>
      <c r="EF747" s="1491"/>
      <c r="EG747" s="1491"/>
      <c r="EH747" s="1491"/>
      <c r="EI747" s="1491"/>
      <c r="EJ747" s="1491">
        <f t="shared" si="28"/>
        <v>0</v>
      </c>
      <c r="EK747" s="1491"/>
      <c r="EL747" s="1491"/>
      <c r="EM747" s="1491"/>
      <c r="EN747" s="1491"/>
      <c r="EO747" s="1491">
        <f t="shared" si="29"/>
        <v>0</v>
      </c>
      <c r="EP747" s="1491"/>
      <c r="EQ747" s="1491"/>
      <c r="ER747" s="1491"/>
      <c r="ES747" s="1491"/>
      <c r="ET747" s="1491">
        <f t="shared" si="30"/>
        <v>0</v>
      </c>
      <c r="EU747" s="1491"/>
      <c r="EV747" s="1491"/>
      <c r="EW747" s="1491"/>
      <c r="EX747" s="1491"/>
      <c r="EZ747" s="1496" t="str">
        <f t="shared" si="31"/>
        <v/>
      </c>
      <c r="FA747" s="1500"/>
      <c r="FB747" s="1500"/>
      <c r="FC747" s="1500"/>
      <c r="FD747" s="1497"/>
      <c r="FE747" s="1496" t="str">
        <f t="shared" si="32"/>
        <v/>
      </c>
      <c r="FF747" s="1500"/>
      <c r="FG747" s="1500"/>
      <c r="FH747" s="1500"/>
      <c r="FI747" s="1497"/>
      <c r="FJ747" s="1496" t="str">
        <f t="shared" si="33"/>
        <v/>
      </c>
      <c r="FK747" s="1500"/>
      <c r="FL747" s="1500"/>
      <c r="FM747" s="1500"/>
      <c r="FN747" s="1497"/>
      <c r="FO747" s="1496" t="str">
        <f t="shared" si="34"/>
        <v/>
      </c>
      <c r="FP747" s="1500"/>
      <c r="FQ747" s="1500"/>
      <c r="FR747" s="1500"/>
      <c r="FS747" s="1497"/>
      <c r="FT747" s="1496" t="str">
        <f t="shared" si="35"/>
        <v/>
      </c>
      <c r="FU747" s="1500"/>
      <c r="FV747" s="1500"/>
      <c r="FW747" s="1500"/>
      <c r="FX747" s="1497"/>
      <c r="FY747" s="1496" t="str">
        <f t="shared" si="36"/>
        <v/>
      </c>
      <c r="FZ747" s="1500"/>
      <c r="GA747" s="1500"/>
      <c r="GB747" s="1500"/>
      <c r="GC747" s="1497"/>
    </row>
    <row r="748" spans="1:185" s="3" customFormat="1" ht="12.95" customHeight="1">
      <c r="A748"/>
      <c r="B748" s="1368"/>
      <c r="C748" s="1369"/>
      <c r="D748" s="1369"/>
      <c r="E748" s="1369"/>
      <c r="F748" s="1370"/>
      <c r="G748" s="1365"/>
      <c r="H748" s="1366"/>
      <c r="I748" s="1366"/>
      <c r="J748" s="1367"/>
      <c r="K748" s="1387"/>
      <c r="L748" s="1388"/>
      <c r="M748" s="1388"/>
      <c r="N748" s="1389"/>
      <c r="O748" s="1485"/>
      <c r="P748" s="1486"/>
      <c r="Q748" s="1486"/>
      <c r="R748" s="1486"/>
      <c r="S748" s="1487"/>
      <c r="T748" s="1485"/>
      <c r="U748" s="1486"/>
      <c r="V748" s="1486"/>
      <c r="W748" s="1487"/>
      <c r="X748" s="1483">
        <f t="shared" si="40"/>
        <v>0</v>
      </c>
      <c r="Y748" s="1450"/>
      <c r="Z748" s="1450"/>
      <c r="AA748" s="1450"/>
      <c r="AB748" s="1484"/>
      <c r="AC748" s="1353"/>
      <c r="AD748" s="1354"/>
      <c r="AE748" s="1354"/>
      <c r="AF748" s="1354"/>
      <c r="AG748" s="1355"/>
      <c r="AH748" s="1480" t="str">
        <f t="shared" si="37"/>
        <v/>
      </c>
      <c r="AI748" s="1481"/>
      <c r="AJ748" s="1482"/>
      <c r="AK748" s="1368" t="s">
        <v>591</v>
      </c>
      <c r="AL748" s="1369"/>
      <c r="AM748" s="1369"/>
      <c r="AN748" s="1369"/>
      <c r="AO748" s="1370"/>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96">
        <f t="shared" si="38"/>
        <v>0</v>
      </c>
      <c r="CH748" s="1497"/>
      <c r="CI748" s="1498">
        <f t="shared" si="39"/>
        <v>0</v>
      </c>
      <c r="CJ748" s="1499"/>
      <c r="CK748" s="1496">
        <f t="shared" si="17"/>
        <v>0</v>
      </c>
      <c r="CL748" s="1497"/>
      <c r="CM748" s="1498">
        <f t="shared" si="18"/>
        <v>0</v>
      </c>
      <c r="CN748" s="1499"/>
      <c r="CP748" s="1493">
        <f t="shared" si="19"/>
        <v>0</v>
      </c>
      <c r="CQ748" s="1494"/>
      <c r="CR748" s="1494"/>
      <c r="CS748" s="1494"/>
      <c r="CT748" s="1495"/>
      <c r="CU748" s="1489">
        <f t="shared" si="20"/>
        <v>0</v>
      </c>
      <c r="CV748" s="1489"/>
      <c r="CW748" s="1489"/>
      <c r="CX748" s="1489"/>
      <c r="CY748" s="1489"/>
      <c r="CZ748" s="1489">
        <f t="shared" si="21"/>
        <v>0</v>
      </c>
      <c r="DA748" s="1489"/>
      <c r="DB748" s="1489"/>
      <c r="DC748" s="1489"/>
      <c r="DD748" s="1489"/>
      <c r="DE748" s="1489">
        <f t="shared" si="22"/>
        <v>0</v>
      </c>
      <c r="DF748" s="1489"/>
      <c r="DG748" s="1489"/>
      <c r="DH748" s="1489"/>
      <c r="DI748" s="1489"/>
      <c r="DJ748" s="1489">
        <f t="shared" si="23"/>
        <v>0</v>
      </c>
      <c r="DK748" s="1489"/>
      <c r="DL748" s="1489"/>
      <c r="DM748" s="1489"/>
      <c r="DN748" s="1489"/>
      <c r="DO748" s="1489">
        <f t="shared" si="24"/>
        <v>0</v>
      </c>
      <c r="DP748" s="1489"/>
      <c r="DQ748" s="1489"/>
      <c r="DR748" s="1489"/>
      <c r="DS748" s="1489"/>
      <c r="DT748" s="6"/>
      <c r="DU748" s="1491">
        <f t="shared" si="25"/>
        <v>0</v>
      </c>
      <c r="DV748" s="1491"/>
      <c r="DW748" s="1491"/>
      <c r="DX748" s="1491"/>
      <c r="DY748" s="1491"/>
      <c r="DZ748" s="1491">
        <f t="shared" si="26"/>
        <v>0</v>
      </c>
      <c r="EA748" s="1491"/>
      <c r="EB748" s="1491"/>
      <c r="EC748" s="1491"/>
      <c r="ED748" s="1491"/>
      <c r="EE748" s="1491">
        <f t="shared" si="27"/>
        <v>0</v>
      </c>
      <c r="EF748" s="1491"/>
      <c r="EG748" s="1491"/>
      <c r="EH748" s="1491"/>
      <c r="EI748" s="1491"/>
      <c r="EJ748" s="1491">
        <f t="shared" si="28"/>
        <v>0</v>
      </c>
      <c r="EK748" s="1491"/>
      <c r="EL748" s="1491"/>
      <c r="EM748" s="1491"/>
      <c r="EN748" s="1491"/>
      <c r="EO748" s="1491">
        <f t="shared" si="29"/>
        <v>0</v>
      </c>
      <c r="EP748" s="1491"/>
      <c r="EQ748" s="1491"/>
      <c r="ER748" s="1491"/>
      <c r="ES748" s="1491"/>
      <c r="ET748" s="1491">
        <f t="shared" si="30"/>
        <v>0</v>
      </c>
      <c r="EU748" s="1491"/>
      <c r="EV748" s="1491"/>
      <c r="EW748" s="1491"/>
      <c r="EX748" s="1491"/>
      <c r="EY748"/>
      <c r="EZ748" s="1496" t="str">
        <f t="shared" si="31"/>
        <v/>
      </c>
      <c r="FA748" s="1500"/>
      <c r="FB748" s="1500"/>
      <c r="FC748" s="1500"/>
      <c r="FD748" s="1497"/>
      <c r="FE748" s="1496" t="str">
        <f t="shared" si="32"/>
        <v/>
      </c>
      <c r="FF748" s="1500"/>
      <c r="FG748" s="1500"/>
      <c r="FH748" s="1500"/>
      <c r="FI748" s="1497"/>
      <c r="FJ748" s="1496" t="str">
        <f t="shared" si="33"/>
        <v/>
      </c>
      <c r="FK748" s="1500"/>
      <c r="FL748" s="1500"/>
      <c r="FM748" s="1500"/>
      <c r="FN748" s="1497"/>
      <c r="FO748" s="1496" t="str">
        <f t="shared" si="34"/>
        <v/>
      </c>
      <c r="FP748" s="1500"/>
      <c r="FQ748" s="1500"/>
      <c r="FR748" s="1500"/>
      <c r="FS748" s="1497"/>
      <c r="FT748" s="1496" t="str">
        <f t="shared" si="35"/>
        <v/>
      </c>
      <c r="FU748" s="1500"/>
      <c r="FV748" s="1500"/>
      <c r="FW748" s="1500"/>
      <c r="FX748" s="1497"/>
      <c r="FY748" s="1496" t="str">
        <f t="shared" si="36"/>
        <v/>
      </c>
      <c r="FZ748" s="1500"/>
      <c r="GA748" s="1500"/>
      <c r="GB748" s="1500"/>
      <c r="GC748" s="1497"/>
    </row>
    <row r="749" spans="1:185" s="3" customFormat="1" ht="12.95" customHeight="1">
      <c r="A749"/>
      <c r="B749" s="1368"/>
      <c r="C749" s="1369"/>
      <c r="D749" s="1369"/>
      <c r="E749" s="1369"/>
      <c r="F749" s="1370"/>
      <c r="G749" s="1365"/>
      <c r="H749" s="1366"/>
      <c r="I749" s="1366"/>
      <c r="J749" s="1367"/>
      <c r="K749" s="1387"/>
      <c r="L749" s="1388"/>
      <c r="M749" s="1388"/>
      <c r="N749" s="1389"/>
      <c r="O749" s="1485"/>
      <c r="P749" s="1486"/>
      <c r="Q749" s="1486"/>
      <c r="R749" s="1486"/>
      <c r="S749" s="1487"/>
      <c r="T749" s="1485"/>
      <c r="U749" s="1486"/>
      <c r="V749" s="1486"/>
      <c r="W749" s="1487"/>
      <c r="X749" s="1483">
        <f t="shared" si="40"/>
        <v>0</v>
      </c>
      <c r="Y749" s="1450"/>
      <c r="Z749" s="1450"/>
      <c r="AA749" s="1450"/>
      <c r="AB749" s="1484"/>
      <c r="AC749" s="1353"/>
      <c r="AD749" s="1354"/>
      <c r="AE749" s="1354"/>
      <c r="AF749" s="1354"/>
      <c r="AG749" s="1355"/>
      <c r="AH749" s="1480" t="str">
        <f t="shared" si="37"/>
        <v/>
      </c>
      <c r="AI749" s="1481"/>
      <c r="AJ749" s="1482"/>
      <c r="AK749" s="1368" t="s">
        <v>591</v>
      </c>
      <c r="AL749" s="1369"/>
      <c r="AM749" s="1369"/>
      <c r="AN749" s="1369"/>
      <c r="AO749" s="1370"/>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96">
        <f t="shared" si="38"/>
        <v>0</v>
      </c>
      <c r="CH749" s="1497"/>
      <c r="CI749" s="1498">
        <f t="shared" si="39"/>
        <v>0</v>
      </c>
      <c r="CJ749" s="1499"/>
      <c r="CK749" s="1496">
        <f t="shared" si="17"/>
        <v>0</v>
      </c>
      <c r="CL749" s="1497"/>
      <c r="CM749" s="1498">
        <f t="shared" si="18"/>
        <v>0</v>
      </c>
      <c r="CN749" s="1499"/>
      <c r="CP749" s="1493">
        <f t="shared" si="19"/>
        <v>0</v>
      </c>
      <c r="CQ749" s="1494"/>
      <c r="CR749" s="1494"/>
      <c r="CS749" s="1494"/>
      <c r="CT749" s="1495"/>
      <c r="CU749" s="1489">
        <f t="shared" si="20"/>
        <v>0</v>
      </c>
      <c r="CV749" s="1489"/>
      <c r="CW749" s="1489"/>
      <c r="CX749" s="1489"/>
      <c r="CY749" s="1489"/>
      <c r="CZ749" s="1489">
        <f t="shared" si="21"/>
        <v>0</v>
      </c>
      <c r="DA749" s="1489"/>
      <c r="DB749" s="1489"/>
      <c r="DC749" s="1489"/>
      <c r="DD749" s="1489"/>
      <c r="DE749" s="1489">
        <f t="shared" si="22"/>
        <v>0</v>
      </c>
      <c r="DF749" s="1489"/>
      <c r="DG749" s="1489"/>
      <c r="DH749" s="1489"/>
      <c r="DI749" s="1489"/>
      <c r="DJ749" s="1489">
        <f t="shared" si="23"/>
        <v>0</v>
      </c>
      <c r="DK749" s="1489"/>
      <c r="DL749" s="1489"/>
      <c r="DM749" s="1489"/>
      <c r="DN749" s="1489"/>
      <c r="DO749" s="1489">
        <f t="shared" si="24"/>
        <v>0</v>
      </c>
      <c r="DP749" s="1489"/>
      <c r="DQ749" s="1489"/>
      <c r="DR749" s="1489"/>
      <c r="DS749" s="1489"/>
      <c r="DT749" s="6"/>
      <c r="DU749" s="1491">
        <f t="shared" si="25"/>
        <v>0</v>
      </c>
      <c r="DV749" s="1491"/>
      <c r="DW749" s="1491"/>
      <c r="DX749" s="1491"/>
      <c r="DY749" s="1491"/>
      <c r="DZ749" s="1491">
        <f t="shared" si="26"/>
        <v>0</v>
      </c>
      <c r="EA749" s="1491"/>
      <c r="EB749" s="1491"/>
      <c r="EC749" s="1491"/>
      <c r="ED749" s="1491"/>
      <c r="EE749" s="1491">
        <f t="shared" si="27"/>
        <v>0</v>
      </c>
      <c r="EF749" s="1491"/>
      <c r="EG749" s="1491"/>
      <c r="EH749" s="1491"/>
      <c r="EI749" s="1491"/>
      <c r="EJ749" s="1491">
        <f t="shared" si="28"/>
        <v>0</v>
      </c>
      <c r="EK749" s="1491"/>
      <c r="EL749" s="1491"/>
      <c r="EM749" s="1491"/>
      <c r="EN749" s="1491"/>
      <c r="EO749" s="1491">
        <f t="shared" si="29"/>
        <v>0</v>
      </c>
      <c r="EP749" s="1491"/>
      <c r="EQ749" s="1491"/>
      <c r="ER749" s="1491"/>
      <c r="ES749" s="1491"/>
      <c r="ET749" s="1491">
        <f t="shared" si="30"/>
        <v>0</v>
      </c>
      <c r="EU749" s="1491"/>
      <c r="EV749" s="1491"/>
      <c r="EW749" s="1491"/>
      <c r="EX749" s="1491"/>
      <c r="EY749"/>
      <c r="EZ749" s="1496" t="str">
        <f t="shared" si="31"/>
        <v/>
      </c>
      <c r="FA749" s="1500"/>
      <c r="FB749" s="1500"/>
      <c r="FC749" s="1500"/>
      <c r="FD749" s="1497"/>
      <c r="FE749" s="1496" t="str">
        <f t="shared" si="32"/>
        <v/>
      </c>
      <c r="FF749" s="1500"/>
      <c r="FG749" s="1500"/>
      <c r="FH749" s="1500"/>
      <c r="FI749" s="1497"/>
      <c r="FJ749" s="1496" t="str">
        <f t="shared" si="33"/>
        <v/>
      </c>
      <c r="FK749" s="1500"/>
      <c r="FL749" s="1500"/>
      <c r="FM749" s="1500"/>
      <c r="FN749" s="1497"/>
      <c r="FO749" s="1496" t="str">
        <f t="shared" si="34"/>
        <v/>
      </c>
      <c r="FP749" s="1500"/>
      <c r="FQ749" s="1500"/>
      <c r="FR749" s="1500"/>
      <c r="FS749" s="1497"/>
      <c r="FT749" s="1496" t="str">
        <f t="shared" si="35"/>
        <v/>
      </c>
      <c r="FU749" s="1500"/>
      <c r="FV749" s="1500"/>
      <c r="FW749" s="1500"/>
      <c r="FX749" s="1497"/>
      <c r="FY749" s="1496" t="str">
        <f t="shared" si="36"/>
        <v/>
      </c>
      <c r="FZ749" s="1500"/>
      <c r="GA749" s="1500"/>
      <c r="GB749" s="1500"/>
      <c r="GC749" s="1497"/>
    </row>
    <row r="750" spans="1:185" s="3" customFormat="1" ht="12.95" customHeight="1">
      <c r="A750"/>
      <c r="B750" s="1368"/>
      <c r="C750" s="1369"/>
      <c r="D750" s="1369"/>
      <c r="E750" s="1369"/>
      <c r="F750" s="1370"/>
      <c r="G750" s="1365"/>
      <c r="H750" s="1366"/>
      <c r="I750" s="1366"/>
      <c r="J750" s="1367"/>
      <c r="K750" s="1387"/>
      <c r="L750" s="1388"/>
      <c r="M750" s="1388"/>
      <c r="N750" s="1389"/>
      <c r="O750" s="1485"/>
      <c r="P750" s="1486"/>
      <c r="Q750" s="1486"/>
      <c r="R750" s="1486"/>
      <c r="S750" s="1487"/>
      <c r="T750" s="1485"/>
      <c r="U750" s="1486"/>
      <c r="V750" s="1486"/>
      <c r="W750" s="1487"/>
      <c r="X750" s="1483">
        <f t="shared" si="40"/>
        <v>0</v>
      </c>
      <c r="Y750" s="1450"/>
      <c r="Z750" s="1450"/>
      <c r="AA750" s="1450"/>
      <c r="AB750" s="1484"/>
      <c r="AC750" s="1353"/>
      <c r="AD750" s="1354"/>
      <c r="AE750" s="1354"/>
      <c r="AF750" s="1354"/>
      <c r="AG750" s="1355"/>
      <c r="AH750" s="1480" t="str">
        <f t="shared" si="37"/>
        <v/>
      </c>
      <c r="AI750" s="1481"/>
      <c r="AJ750" s="1482"/>
      <c r="AK750" s="1368" t="s">
        <v>591</v>
      </c>
      <c r="AL750" s="1369"/>
      <c r="AM750" s="1369"/>
      <c r="AN750" s="1369"/>
      <c r="AO750" s="1370"/>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96">
        <f t="shared" si="38"/>
        <v>0</v>
      </c>
      <c r="CH750" s="1497"/>
      <c r="CI750" s="1498">
        <f t="shared" si="39"/>
        <v>0</v>
      </c>
      <c r="CJ750" s="1499"/>
      <c r="CK750" s="1496">
        <f t="shared" si="17"/>
        <v>0</v>
      </c>
      <c r="CL750" s="1497"/>
      <c r="CM750" s="1498">
        <f t="shared" si="18"/>
        <v>0</v>
      </c>
      <c r="CN750" s="1499"/>
      <c r="CP750" s="1493">
        <f t="shared" si="19"/>
        <v>0</v>
      </c>
      <c r="CQ750" s="1494"/>
      <c r="CR750" s="1494"/>
      <c r="CS750" s="1494"/>
      <c r="CT750" s="1495"/>
      <c r="CU750" s="1489">
        <f t="shared" si="20"/>
        <v>0</v>
      </c>
      <c r="CV750" s="1489"/>
      <c r="CW750" s="1489"/>
      <c r="CX750" s="1489"/>
      <c r="CY750" s="1489"/>
      <c r="CZ750" s="1489">
        <f t="shared" si="21"/>
        <v>0</v>
      </c>
      <c r="DA750" s="1489"/>
      <c r="DB750" s="1489"/>
      <c r="DC750" s="1489"/>
      <c r="DD750" s="1489"/>
      <c r="DE750" s="1489">
        <f t="shared" si="22"/>
        <v>0</v>
      </c>
      <c r="DF750" s="1489"/>
      <c r="DG750" s="1489"/>
      <c r="DH750" s="1489"/>
      <c r="DI750" s="1489"/>
      <c r="DJ750" s="1489">
        <f t="shared" si="23"/>
        <v>0</v>
      </c>
      <c r="DK750" s="1489"/>
      <c r="DL750" s="1489"/>
      <c r="DM750" s="1489"/>
      <c r="DN750" s="1489"/>
      <c r="DO750" s="1489">
        <f t="shared" si="24"/>
        <v>0</v>
      </c>
      <c r="DP750" s="1489"/>
      <c r="DQ750" s="1489"/>
      <c r="DR750" s="1489"/>
      <c r="DS750" s="1489"/>
      <c r="DT750" s="6"/>
      <c r="DU750" s="1491">
        <f t="shared" si="25"/>
        <v>0</v>
      </c>
      <c r="DV750" s="1491"/>
      <c r="DW750" s="1491"/>
      <c r="DX750" s="1491"/>
      <c r="DY750" s="1491"/>
      <c r="DZ750" s="1491">
        <f t="shared" si="26"/>
        <v>0</v>
      </c>
      <c r="EA750" s="1491"/>
      <c r="EB750" s="1491"/>
      <c r="EC750" s="1491"/>
      <c r="ED750" s="1491"/>
      <c r="EE750" s="1491">
        <f t="shared" si="27"/>
        <v>0</v>
      </c>
      <c r="EF750" s="1491"/>
      <c r="EG750" s="1491"/>
      <c r="EH750" s="1491"/>
      <c r="EI750" s="1491"/>
      <c r="EJ750" s="1491">
        <f t="shared" si="28"/>
        <v>0</v>
      </c>
      <c r="EK750" s="1491"/>
      <c r="EL750" s="1491"/>
      <c r="EM750" s="1491"/>
      <c r="EN750" s="1491"/>
      <c r="EO750" s="1491">
        <f t="shared" si="29"/>
        <v>0</v>
      </c>
      <c r="EP750" s="1491"/>
      <c r="EQ750" s="1491"/>
      <c r="ER750" s="1491"/>
      <c r="ES750" s="1491"/>
      <c r="ET750" s="1491">
        <f t="shared" si="30"/>
        <v>0</v>
      </c>
      <c r="EU750" s="1491"/>
      <c r="EV750" s="1491"/>
      <c r="EW750" s="1491"/>
      <c r="EX750" s="1491"/>
      <c r="EY750"/>
      <c r="EZ750" s="1496" t="str">
        <f t="shared" si="31"/>
        <v/>
      </c>
      <c r="FA750" s="1500"/>
      <c r="FB750" s="1500"/>
      <c r="FC750" s="1500"/>
      <c r="FD750" s="1497"/>
      <c r="FE750" s="1496" t="str">
        <f t="shared" si="32"/>
        <v/>
      </c>
      <c r="FF750" s="1500"/>
      <c r="FG750" s="1500"/>
      <c r="FH750" s="1500"/>
      <c r="FI750" s="1497"/>
      <c r="FJ750" s="1496" t="str">
        <f t="shared" si="33"/>
        <v/>
      </c>
      <c r="FK750" s="1500"/>
      <c r="FL750" s="1500"/>
      <c r="FM750" s="1500"/>
      <c r="FN750" s="1497"/>
      <c r="FO750" s="1496" t="str">
        <f t="shared" si="34"/>
        <v/>
      </c>
      <c r="FP750" s="1500"/>
      <c r="FQ750" s="1500"/>
      <c r="FR750" s="1500"/>
      <c r="FS750" s="1497"/>
      <c r="FT750" s="1496" t="str">
        <f t="shared" si="35"/>
        <v/>
      </c>
      <c r="FU750" s="1500"/>
      <c r="FV750" s="1500"/>
      <c r="FW750" s="1500"/>
      <c r="FX750" s="1497"/>
      <c r="FY750" s="1496" t="str">
        <f t="shared" si="36"/>
        <v/>
      </c>
      <c r="FZ750" s="1500"/>
      <c r="GA750" s="1500"/>
      <c r="GB750" s="1500"/>
      <c r="GC750" s="1497"/>
    </row>
    <row r="751" spans="1:185" s="3" customFormat="1" ht="12.95" customHeight="1">
      <c r="A751"/>
      <c r="B751" s="1368"/>
      <c r="C751" s="1369"/>
      <c r="D751" s="1369"/>
      <c r="E751" s="1369"/>
      <c r="F751" s="1370"/>
      <c r="G751" s="1365"/>
      <c r="H751" s="1366"/>
      <c r="I751" s="1366"/>
      <c r="J751" s="1367"/>
      <c r="K751" s="1387"/>
      <c r="L751" s="1388"/>
      <c r="M751" s="1388"/>
      <c r="N751" s="1389"/>
      <c r="O751" s="1485"/>
      <c r="P751" s="1486"/>
      <c r="Q751" s="1486"/>
      <c r="R751" s="1486"/>
      <c r="S751" s="1487"/>
      <c r="T751" s="1485"/>
      <c r="U751" s="1486"/>
      <c r="V751" s="1486"/>
      <c r="W751" s="1487"/>
      <c r="X751" s="1483">
        <f t="shared" si="40"/>
        <v>0</v>
      </c>
      <c r="Y751" s="1450"/>
      <c r="Z751" s="1450"/>
      <c r="AA751" s="1450"/>
      <c r="AB751" s="1484"/>
      <c r="AC751" s="1353"/>
      <c r="AD751" s="1354"/>
      <c r="AE751" s="1354"/>
      <c r="AF751" s="1354"/>
      <c r="AG751" s="1355"/>
      <c r="AH751" s="1480" t="str">
        <f t="shared" si="37"/>
        <v/>
      </c>
      <c r="AI751" s="1481"/>
      <c r="AJ751" s="1482"/>
      <c r="AK751" s="1368" t="s">
        <v>591</v>
      </c>
      <c r="AL751" s="1369"/>
      <c r="AM751" s="1369"/>
      <c r="AN751" s="1369"/>
      <c r="AO751" s="1370"/>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96">
        <f t="shared" si="38"/>
        <v>0</v>
      </c>
      <c r="CH751" s="1497"/>
      <c r="CI751" s="1498">
        <f t="shared" si="39"/>
        <v>0</v>
      </c>
      <c r="CJ751" s="1499"/>
      <c r="CK751" s="1496">
        <f t="shared" si="17"/>
        <v>0</v>
      </c>
      <c r="CL751" s="1497"/>
      <c r="CM751" s="1498">
        <f t="shared" si="18"/>
        <v>0</v>
      </c>
      <c r="CN751" s="1499"/>
      <c r="CP751" s="1493">
        <f t="shared" si="19"/>
        <v>0</v>
      </c>
      <c r="CQ751" s="1494"/>
      <c r="CR751" s="1494"/>
      <c r="CS751" s="1494"/>
      <c r="CT751" s="1495"/>
      <c r="CU751" s="1489">
        <f t="shared" si="20"/>
        <v>0</v>
      </c>
      <c r="CV751" s="1489"/>
      <c r="CW751" s="1489"/>
      <c r="CX751" s="1489"/>
      <c r="CY751" s="1489"/>
      <c r="CZ751" s="1489">
        <f t="shared" si="21"/>
        <v>0</v>
      </c>
      <c r="DA751" s="1489"/>
      <c r="DB751" s="1489"/>
      <c r="DC751" s="1489"/>
      <c r="DD751" s="1489"/>
      <c r="DE751" s="1489">
        <f t="shared" si="22"/>
        <v>0</v>
      </c>
      <c r="DF751" s="1489"/>
      <c r="DG751" s="1489"/>
      <c r="DH751" s="1489"/>
      <c r="DI751" s="1489"/>
      <c r="DJ751" s="1489">
        <f t="shared" si="23"/>
        <v>0</v>
      </c>
      <c r="DK751" s="1489"/>
      <c r="DL751" s="1489"/>
      <c r="DM751" s="1489"/>
      <c r="DN751" s="1489"/>
      <c r="DO751" s="1489">
        <f t="shared" si="24"/>
        <v>0</v>
      </c>
      <c r="DP751" s="1489"/>
      <c r="DQ751" s="1489"/>
      <c r="DR751" s="1489"/>
      <c r="DS751" s="1489"/>
      <c r="DT751" s="6"/>
      <c r="DU751" s="1491">
        <f t="shared" si="25"/>
        <v>0</v>
      </c>
      <c r="DV751" s="1491"/>
      <c r="DW751" s="1491"/>
      <c r="DX751" s="1491"/>
      <c r="DY751" s="1491"/>
      <c r="DZ751" s="1491">
        <f t="shared" si="26"/>
        <v>0</v>
      </c>
      <c r="EA751" s="1491"/>
      <c r="EB751" s="1491"/>
      <c r="EC751" s="1491"/>
      <c r="ED751" s="1491"/>
      <c r="EE751" s="1491">
        <f t="shared" si="27"/>
        <v>0</v>
      </c>
      <c r="EF751" s="1491"/>
      <c r="EG751" s="1491"/>
      <c r="EH751" s="1491"/>
      <c r="EI751" s="1491"/>
      <c r="EJ751" s="1491">
        <f t="shared" si="28"/>
        <v>0</v>
      </c>
      <c r="EK751" s="1491"/>
      <c r="EL751" s="1491"/>
      <c r="EM751" s="1491"/>
      <c r="EN751" s="1491"/>
      <c r="EO751" s="1491">
        <f t="shared" si="29"/>
        <v>0</v>
      </c>
      <c r="EP751" s="1491"/>
      <c r="EQ751" s="1491"/>
      <c r="ER751" s="1491"/>
      <c r="ES751" s="1491"/>
      <c r="ET751" s="1491">
        <f t="shared" si="30"/>
        <v>0</v>
      </c>
      <c r="EU751" s="1491"/>
      <c r="EV751" s="1491"/>
      <c r="EW751" s="1491"/>
      <c r="EX751" s="1491"/>
      <c r="EY751"/>
      <c r="EZ751" s="1496" t="str">
        <f t="shared" si="31"/>
        <v/>
      </c>
      <c r="FA751" s="1500"/>
      <c r="FB751" s="1500"/>
      <c r="FC751" s="1500"/>
      <c r="FD751" s="1497"/>
      <c r="FE751" s="1496" t="str">
        <f t="shared" si="32"/>
        <v/>
      </c>
      <c r="FF751" s="1500"/>
      <c r="FG751" s="1500"/>
      <c r="FH751" s="1500"/>
      <c r="FI751" s="1497"/>
      <c r="FJ751" s="1496" t="str">
        <f t="shared" si="33"/>
        <v/>
      </c>
      <c r="FK751" s="1500"/>
      <c r="FL751" s="1500"/>
      <c r="FM751" s="1500"/>
      <c r="FN751" s="1497"/>
      <c r="FO751" s="1496" t="str">
        <f t="shared" si="34"/>
        <v/>
      </c>
      <c r="FP751" s="1500"/>
      <c r="FQ751" s="1500"/>
      <c r="FR751" s="1500"/>
      <c r="FS751" s="1497"/>
      <c r="FT751" s="1496" t="str">
        <f t="shared" si="35"/>
        <v/>
      </c>
      <c r="FU751" s="1500"/>
      <c r="FV751" s="1500"/>
      <c r="FW751" s="1500"/>
      <c r="FX751" s="1497"/>
      <c r="FY751" s="1496" t="str">
        <f t="shared" si="36"/>
        <v/>
      </c>
      <c r="FZ751" s="1500"/>
      <c r="GA751" s="1500"/>
      <c r="GB751" s="1500"/>
      <c r="GC751" s="1497"/>
    </row>
    <row r="752" spans="1:185" s="3" customFormat="1" ht="12.95" customHeight="1">
      <c r="A752"/>
      <c r="B752" s="1368"/>
      <c r="C752" s="1369"/>
      <c r="D752" s="1369"/>
      <c r="E752" s="1369"/>
      <c r="F752" s="1370"/>
      <c r="G752" s="1365"/>
      <c r="H752" s="1366"/>
      <c r="I752" s="1366"/>
      <c r="J752" s="1367"/>
      <c r="K752" s="1387"/>
      <c r="L752" s="1388"/>
      <c r="M752" s="1388"/>
      <c r="N752" s="1389"/>
      <c r="O752" s="1485"/>
      <c r="P752" s="1486"/>
      <c r="Q752" s="1486"/>
      <c r="R752" s="1486"/>
      <c r="S752" s="1487"/>
      <c r="T752" s="1485"/>
      <c r="U752" s="1486"/>
      <c r="V752" s="1486"/>
      <c r="W752" s="1487"/>
      <c r="X752" s="1483">
        <f>O752+T752</f>
        <v>0</v>
      </c>
      <c r="Y752" s="1450"/>
      <c r="Z752" s="1450"/>
      <c r="AA752" s="1450"/>
      <c r="AB752" s="1484"/>
      <c r="AC752" s="1353"/>
      <c r="AD752" s="1354"/>
      <c r="AE752" s="1354"/>
      <c r="AF752" s="1354"/>
      <c r="AG752" s="1355"/>
      <c r="AH752" s="1480" t="str">
        <f t="shared" si="37"/>
        <v/>
      </c>
      <c r="AI752" s="1481"/>
      <c r="AJ752" s="1482"/>
      <c r="AK752" s="1368" t="s">
        <v>591</v>
      </c>
      <c r="AL752" s="1369"/>
      <c r="AM752" s="1369"/>
      <c r="AN752" s="1369"/>
      <c r="AO752" s="1370"/>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96">
        <f t="shared" si="38"/>
        <v>0</v>
      </c>
      <c r="CH752" s="1497"/>
      <c r="CI752" s="1498">
        <f t="shared" si="39"/>
        <v>0</v>
      </c>
      <c r="CJ752" s="1499"/>
      <c r="CK752" s="1496">
        <f t="shared" si="17"/>
        <v>0</v>
      </c>
      <c r="CL752" s="1497"/>
      <c r="CM752" s="1498">
        <f t="shared" si="18"/>
        <v>0</v>
      </c>
      <c r="CN752" s="1499"/>
      <c r="CP752" s="1493">
        <f t="shared" si="19"/>
        <v>0</v>
      </c>
      <c r="CQ752" s="1494"/>
      <c r="CR752" s="1494"/>
      <c r="CS752" s="1494"/>
      <c r="CT752" s="1495"/>
      <c r="CU752" s="1489">
        <f t="shared" si="20"/>
        <v>0</v>
      </c>
      <c r="CV752" s="1489"/>
      <c r="CW752" s="1489"/>
      <c r="CX752" s="1489"/>
      <c r="CY752" s="1489"/>
      <c r="CZ752" s="1489">
        <f t="shared" si="21"/>
        <v>0</v>
      </c>
      <c r="DA752" s="1489"/>
      <c r="DB752" s="1489"/>
      <c r="DC752" s="1489"/>
      <c r="DD752" s="1489"/>
      <c r="DE752" s="1489">
        <f t="shared" si="22"/>
        <v>0</v>
      </c>
      <c r="DF752" s="1489"/>
      <c r="DG752" s="1489"/>
      <c r="DH752" s="1489"/>
      <c r="DI752" s="1489"/>
      <c r="DJ752" s="1489">
        <f t="shared" si="23"/>
        <v>0</v>
      </c>
      <c r="DK752" s="1489"/>
      <c r="DL752" s="1489"/>
      <c r="DM752" s="1489"/>
      <c r="DN752" s="1489"/>
      <c r="DO752" s="1489">
        <f t="shared" si="24"/>
        <v>0</v>
      </c>
      <c r="DP752" s="1489"/>
      <c r="DQ752" s="1489"/>
      <c r="DR752" s="1489"/>
      <c r="DS752" s="1489"/>
      <c r="DT752" s="6"/>
      <c r="DU752" s="1491">
        <f t="shared" si="25"/>
        <v>0</v>
      </c>
      <c r="DV752" s="1491"/>
      <c r="DW752" s="1491"/>
      <c r="DX752" s="1491"/>
      <c r="DY752" s="1491"/>
      <c r="DZ752" s="1491">
        <f t="shared" si="26"/>
        <v>0</v>
      </c>
      <c r="EA752" s="1491"/>
      <c r="EB752" s="1491"/>
      <c r="EC752" s="1491"/>
      <c r="ED752" s="1491"/>
      <c r="EE752" s="1491">
        <f t="shared" si="27"/>
        <v>0</v>
      </c>
      <c r="EF752" s="1491"/>
      <c r="EG752" s="1491"/>
      <c r="EH752" s="1491"/>
      <c r="EI752" s="1491"/>
      <c r="EJ752" s="1491">
        <f t="shared" si="28"/>
        <v>0</v>
      </c>
      <c r="EK752" s="1491"/>
      <c r="EL752" s="1491"/>
      <c r="EM752" s="1491"/>
      <c r="EN752" s="1491"/>
      <c r="EO752" s="1491">
        <f t="shared" si="29"/>
        <v>0</v>
      </c>
      <c r="EP752" s="1491"/>
      <c r="EQ752" s="1491"/>
      <c r="ER752" s="1491"/>
      <c r="ES752" s="1491"/>
      <c r="ET752" s="1491">
        <f t="shared" si="30"/>
        <v>0</v>
      </c>
      <c r="EU752" s="1491"/>
      <c r="EV752" s="1491"/>
      <c r="EW752" s="1491"/>
      <c r="EX752" s="1491"/>
      <c r="EY752"/>
      <c r="EZ752" s="1496" t="str">
        <f t="shared" si="31"/>
        <v/>
      </c>
      <c r="FA752" s="1500"/>
      <c r="FB752" s="1500"/>
      <c r="FC752" s="1500"/>
      <c r="FD752" s="1497"/>
      <c r="FE752" s="1496" t="str">
        <f t="shared" si="32"/>
        <v/>
      </c>
      <c r="FF752" s="1500"/>
      <c r="FG752" s="1500"/>
      <c r="FH752" s="1500"/>
      <c r="FI752" s="1497"/>
      <c r="FJ752" s="1496" t="str">
        <f t="shared" si="33"/>
        <v/>
      </c>
      <c r="FK752" s="1500"/>
      <c r="FL752" s="1500"/>
      <c r="FM752" s="1500"/>
      <c r="FN752" s="1497"/>
      <c r="FO752" s="1496" t="str">
        <f t="shared" si="34"/>
        <v/>
      </c>
      <c r="FP752" s="1500"/>
      <c r="FQ752" s="1500"/>
      <c r="FR752" s="1500"/>
      <c r="FS752" s="1497"/>
      <c r="FT752" s="1496" t="str">
        <f t="shared" si="35"/>
        <v/>
      </c>
      <c r="FU752" s="1500"/>
      <c r="FV752" s="1500"/>
      <c r="FW752" s="1500"/>
      <c r="FX752" s="1497"/>
      <c r="FY752" s="1496" t="str">
        <f t="shared" si="36"/>
        <v/>
      </c>
      <c r="FZ752" s="1500"/>
      <c r="GA752" s="1500"/>
      <c r="GB752" s="1500"/>
      <c r="GC752" s="1497"/>
    </row>
    <row r="753" spans="1:185" s="3" customFormat="1" ht="12.95" customHeight="1">
      <c r="A753"/>
      <c r="B753" s="1650" t="s">
        <v>125</v>
      </c>
      <c r="C753" s="1651"/>
      <c r="D753" s="1651"/>
      <c r="E753" s="1651"/>
      <c r="F753" s="1652"/>
      <c r="G753" s="1627">
        <f>SUM(G718:G752)</f>
        <v>78</v>
      </c>
      <c r="H753" s="1628"/>
      <c r="I753" s="1628"/>
      <c r="J753" s="1629"/>
      <c r="K753" s="902" t="s">
        <v>124</v>
      </c>
      <c r="L753" s="5"/>
      <c r="M753" s="5"/>
      <c r="N753" s="46"/>
      <c r="O753" s="1483">
        <f>SUMPRODUCT(G718:G752,O718:O752)</f>
        <v>96216</v>
      </c>
      <c r="P753" s="1450"/>
      <c r="Q753" s="1450"/>
      <c r="R753" s="1450"/>
      <c r="S753" s="1484"/>
      <c r="T753"/>
      <c r="U753"/>
      <c r="V753"/>
      <c r="W753"/>
      <c r="X753" s="904" t="s">
        <v>900</v>
      </c>
      <c r="Y753" s="903"/>
      <c r="Z753" s="903"/>
      <c r="AA753" s="903"/>
      <c r="AB753" s="905"/>
      <c r="AC753" s="1607">
        <f>BH753</f>
        <v>0.41794871794871796</v>
      </c>
      <c r="AD753" s="1608"/>
      <c r="AE753" s="1608"/>
      <c r="AF753" s="1608"/>
      <c r="AG753" s="1609"/>
      <c r="AH753" s="1607">
        <f>IFERROR(BU753,"")</f>
        <v>0.37952521729117478</v>
      </c>
      <c r="AI753" s="1608"/>
      <c r="AJ753" s="1609"/>
      <c r="AK753"/>
      <c r="AL753"/>
      <c r="AM753"/>
      <c r="AN753"/>
      <c r="AO753"/>
      <c r="AP753" s="205"/>
      <c r="AQ753" s="205"/>
      <c r="AR753" s="205"/>
      <c r="AS753" s="205"/>
      <c r="AT753"/>
      <c r="AU753"/>
      <c r="AV753"/>
      <c r="AW753"/>
      <c r="AX753"/>
      <c r="AY753"/>
      <c r="AZ753" s="34"/>
      <c r="BA753" s="34"/>
      <c r="BB753" s="34"/>
      <c r="BC753" s="34"/>
      <c r="BE753" s="290" t="s">
        <v>899</v>
      </c>
      <c r="BF753" s="299">
        <f>SUM(BF718:BF752)</f>
        <v>78</v>
      </c>
      <c r="BG753" s="300">
        <f>SUM(BG718:BG752)</f>
        <v>1</v>
      </c>
      <c r="BH753" s="300">
        <f>SUM(BH718:BH752)</f>
        <v>0.41794871794871796</v>
      </c>
      <c r="BI753"/>
      <c r="BJ753"/>
      <c r="BK753"/>
      <c r="BL753"/>
      <c r="BO753"/>
      <c r="BP753"/>
      <c r="BQ753"/>
      <c r="BR753"/>
      <c r="BS753" s="859">
        <f>SUM(BS718:BS752)</f>
        <v>78</v>
      </c>
      <c r="BT753" s="300">
        <f>SUM(BT718:BT752)</f>
        <v>1</v>
      </c>
      <c r="BU753" s="300">
        <f>SUM(BU718:BU752)</f>
        <v>0.37952521729117478</v>
      </c>
      <c r="CI753" s="1496">
        <f>SUM(CI718:CJ752)</f>
        <v>58</v>
      </c>
      <c r="CJ753" s="1497"/>
      <c r="CM753" s="1496">
        <f>SUM(CM718:CN752)</f>
        <v>20</v>
      </c>
      <c r="CN753" s="1497"/>
      <c r="CP753" s="1496">
        <f>SUM(CP718:CT752)</f>
        <v>52</v>
      </c>
      <c r="CQ753" s="1500"/>
      <c r="CR753" s="1500"/>
      <c r="CS753" s="1500"/>
      <c r="CT753" s="1497"/>
      <c r="CU753" s="1490">
        <f>SUM(CU718:CY752)</f>
        <v>26</v>
      </c>
      <c r="CV753" s="1490"/>
      <c r="CW753" s="1490"/>
      <c r="CX753" s="1490"/>
      <c r="CY753" s="1490"/>
      <c r="CZ753" s="1490">
        <f>SUM(CZ718:DD752)</f>
        <v>0</v>
      </c>
      <c r="DA753" s="1490"/>
      <c r="DB753" s="1490"/>
      <c r="DC753" s="1490"/>
      <c r="DD753" s="1490"/>
      <c r="DE753" s="1490">
        <f>SUM(DE718:DI752)</f>
        <v>0</v>
      </c>
      <c r="DF753" s="1490"/>
      <c r="DG753" s="1490"/>
      <c r="DH753" s="1490"/>
      <c r="DI753" s="1490"/>
      <c r="DJ753" s="1490">
        <f>SUM(DJ718:DN752)</f>
        <v>0</v>
      </c>
      <c r="DK753" s="1490"/>
      <c r="DL753" s="1490"/>
      <c r="DM753" s="1490"/>
      <c r="DN753" s="1490"/>
      <c r="DO753" s="1490">
        <f>SUM(DO718:DS752)</f>
        <v>0</v>
      </c>
      <c r="DP753" s="1490"/>
      <c r="DQ753" s="1490"/>
      <c r="DR753" s="1490"/>
      <c r="DS753" s="1490"/>
      <c r="DT753" s="354"/>
      <c r="DU753" s="1490">
        <f>SUM(DU718:DY752)</f>
        <v>13</v>
      </c>
      <c r="DV753" s="1490"/>
      <c r="DW753" s="1490"/>
      <c r="DX753" s="1490"/>
      <c r="DY753" s="1490"/>
      <c r="DZ753" s="1490">
        <f>SUM(DZ718:ED752)</f>
        <v>7</v>
      </c>
      <c r="EA753" s="1490"/>
      <c r="EB753" s="1490"/>
      <c r="EC753" s="1490"/>
      <c r="ED753" s="1490"/>
      <c r="EE753" s="1490">
        <f>SUM(EE718:EI752)</f>
        <v>0</v>
      </c>
      <c r="EF753" s="1490"/>
      <c r="EG753" s="1490"/>
      <c r="EH753" s="1490"/>
      <c r="EI753" s="1490"/>
      <c r="EJ753" s="1490">
        <f>SUM(EJ718:EN752)</f>
        <v>0</v>
      </c>
      <c r="EK753" s="1490"/>
      <c r="EL753" s="1490"/>
      <c r="EM753" s="1490"/>
      <c r="EN753" s="1490"/>
      <c r="EO753" s="1490">
        <f>SUM(EO718:ES752)</f>
        <v>0</v>
      </c>
      <c r="EP753" s="1490"/>
      <c r="EQ753" s="1490"/>
      <c r="ER753" s="1490"/>
      <c r="ES753" s="1490"/>
      <c r="ET753" s="1490">
        <f>SUM(ET718:EX752)</f>
        <v>0</v>
      </c>
      <c r="EU753" s="1490"/>
      <c r="EV753" s="1490"/>
      <c r="EW753" s="1490"/>
      <c r="EX753" s="1490"/>
      <c r="EY753"/>
      <c r="EZ753" s="1490">
        <f>SUM(EZ718:FD752)</f>
        <v>3326</v>
      </c>
      <c r="FA753" s="1490"/>
      <c r="FB753" s="1490"/>
      <c r="FC753" s="1490"/>
      <c r="FD753" s="1490"/>
      <c r="FE753" s="1490">
        <f>SUM(FE718:FI752)</f>
        <v>3531</v>
      </c>
      <c r="FF753" s="1490"/>
      <c r="FG753" s="1490"/>
      <c r="FH753" s="1490"/>
      <c r="FI753" s="1490"/>
      <c r="FJ753" s="1490">
        <f>SUM(FJ718:FN752)</f>
        <v>0</v>
      </c>
      <c r="FK753" s="1490"/>
      <c r="FL753" s="1490"/>
      <c r="FM753" s="1490"/>
      <c r="FN753" s="1490"/>
      <c r="FO753" s="1490">
        <f>SUM(FO718:FS752)</f>
        <v>0</v>
      </c>
      <c r="FP753" s="1490"/>
      <c r="FQ753" s="1490"/>
      <c r="FR753" s="1490"/>
      <c r="FS753" s="1490"/>
      <c r="FT753" s="1490">
        <f>SUM(FT718:FX752)</f>
        <v>0</v>
      </c>
      <c r="FU753" s="1490"/>
      <c r="FV753" s="1490"/>
      <c r="FW753" s="1490"/>
      <c r="FX753" s="1490"/>
      <c r="FY753" s="1490">
        <f>SUM(FY718:GC752)</f>
        <v>0</v>
      </c>
      <c r="FZ753" s="1490"/>
      <c r="GA753" s="1490"/>
      <c r="GB753" s="1490"/>
      <c r="GC753" s="1490"/>
    </row>
    <row r="754" spans="1:185" s="3" customFormat="1" ht="12.95" customHeight="1">
      <c r="A754"/>
      <c r="B754" s="1626" t="s">
        <v>1893</v>
      </c>
      <c r="C754" s="1626"/>
      <c r="D754" s="1626"/>
      <c r="E754" s="1626"/>
      <c r="F754" s="1626"/>
      <c r="G754" s="1626"/>
      <c r="H754" s="1626"/>
      <c r="I754" s="1626"/>
      <c r="J754" s="1626"/>
      <c r="K754" s="1626"/>
      <c r="L754" s="1626"/>
      <c r="M754" s="1626"/>
      <c r="N754" s="1626"/>
      <c r="O754" s="1626"/>
      <c r="P754" s="1626"/>
      <c r="Q754" s="1626"/>
      <c r="R754" s="1626"/>
      <c r="S754" s="1626"/>
      <c r="T754" s="1626"/>
      <c r="U754" s="1626"/>
      <c r="V754" s="1626"/>
      <c r="W754" s="1626"/>
      <c r="X754" s="1626"/>
      <c r="Y754" s="1626"/>
      <c r="Z754" s="1626"/>
      <c r="AA754" s="1626"/>
      <c r="AB754" s="1626"/>
      <c r="AC754" s="1626"/>
      <c r="AD754" s="1626"/>
      <c r="AE754" s="1626"/>
      <c r="AF754" s="1626"/>
      <c r="AG754" s="1626"/>
      <c r="AH754" s="1626"/>
      <c r="AI754"/>
      <c r="AJ754"/>
      <c r="AK754"/>
      <c r="AT754"/>
      <c r="AU754"/>
      <c r="AV754"/>
      <c r="AW754"/>
      <c r="AX754"/>
      <c r="AY754"/>
      <c r="CD754"/>
      <c r="DN754" s="56" t="s">
        <v>1860</v>
      </c>
      <c r="DO754" s="1496">
        <f>CP753+CU753+CZ753+DE753+DJ753+DO753</f>
        <v>78</v>
      </c>
      <c r="DP754" s="1500"/>
      <c r="DQ754" s="1500"/>
      <c r="DR754" s="1500"/>
      <c r="DS754" s="149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6"/>
      <c r="C755" s="1626"/>
      <c r="D755" s="1626"/>
      <c r="E755" s="1626"/>
      <c r="F755" s="1626"/>
      <c r="G755" s="1626"/>
      <c r="H755" s="1626"/>
      <c r="I755" s="1626"/>
      <c r="J755" s="1626"/>
      <c r="K755" s="1626"/>
      <c r="L755" s="1626"/>
      <c r="M755" s="1626"/>
      <c r="N755" s="1626"/>
      <c r="O755" s="1626"/>
      <c r="P755" s="1626"/>
      <c r="Q755" s="1626"/>
      <c r="R755" s="1626"/>
      <c r="S755" s="1626"/>
      <c r="T755" s="1626"/>
      <c r="U755" s="1626"/>
      <c r="V755" s="1626"/>
      <c r="W755" s="1626"/>
      <c r="X755" s="1626"/>
      <c r="Y755" s="1626"/>
      <c r="Z755" s="1626"/>
      <c r="AA755" s="1626"/>
      <c r="AB755" s="1626"/>
      <c r="AC755" s="1626"/>
      <c r="AD755" s="1626"/>
      <c r="AE755" s="1626"/>
      <c r="AF755" s="1626"/>
      <c r="AG755" s="1626"/>
      <c r="AH755" s="16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52</v>
      </c>
      <c r="CU755" s="3"/>
      <c r="CV755" s="3"/>
      <c r="CW755" s="3"/>
      <c r="CX755" s="3"/>
      <c r="CY755" s="861">
        <f>CU753*1</f>
        <v>26</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78</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90">
        <f>DU755</f>
        <v>78</v>
      </c>
      <c r="P756" s="1490"/>
      <c r="Q756" s="1490"/>
      <c r="R756" s="1490"/>
      <c r="S756" s="969"/>
      <c r="T756" s="969"/>
      <c r="U756" s="118" t="s">
        <v>1892</v>
      </c>
      <c r="V756" s="1032"/>
      <c r="W756" s="1032"/>
      <c r="X756" s="1032"/>
      <c r="Y756" s="1033"/>
      <c r="Z756" s="1033"/>
      <c r="AA756" s="1033"/>
      <c r="AB756" s="1033"/>
      <c r="AC756" s="1032"/>
      <c r="AD756" s="1032"/>
      <c r="AE756" s="1032"/>
      <c r="AF756" s="1032"/>
      <c r="AG756" s="1631"/>
      <c r="AH756" s="1631"/>
      <c r="AI756" s="1631"/>
      <c r="AJ756" s="163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30" t="s">
        <v>591</v>
      </c>
      <c r="AE759" s="1630"/>
      <c r="AF759" s="163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56" t="s">
        <v>388</v>
      </c>
      <c r="K769" s="1357"/>
      <c r="L769" s="1357"/>
      <c r="M769" s="1357"/>
      <c r="N769" s="1358"/>
      <c r="O769" s="1625" t="s">
        <v>284</v>
      </c>
      <c r="P769" s="1625"/>
      <c r="Q769" s="1625"/>
      <c r="R769" s="1625"/>
      <c r="S769" s="1625"/>
      <c r="T769" s="1723" t="s">
        <v>1679</v>
      </c>
      <c r="U769" s="1724"/>
      <c r="V769" s="1724"/>
      <c r="W769" s="1725"/>
      <c r="X769" s="1356" t="s">
        <v>447</v>
      </c>
      <c r="Y769" s="1357"/>
      <c r="Z769" s="1357"/>
      <c r="AA769" s="1357"/>
      <c r="AB769" s="1358"/>
      <c r="AC769" s="1356" t="s">
        <v>285</v>
      </c>
      <c r="AD769" s="1357"/>
      <c r="AE769" s="1357"/>
      <c r="AF769" s="1357"/>
      <c r="AG769" s="135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59"/>
      <c r="K770" s="1360"/>
      <c r="L770" s="1360"/>
      <c r="M770" s="1360"/>
      <c r="N770" s="1361"/>
      <c r="O770" s="1625"/>
      <c r="P770" s="1625"/>
      <c r="Q770" s="1625"/>
      <c r="R770" s="1625"/>
      <c r="S770" s="1625"/>
      <c r="T770" s="1726"/>
      <c r="U770" s="1727"/>
      <c r="V770" s="1727"/>
      <c r="W770" s="1728"/>
      <c r="X770" s="1359"/>
      <c r="Y770" s="1360"/>
      <c r="Z770" s="1360"/>
      <c r="AA770" s="1360"/>
      <c r="AB770" s="1361"/>
      <c r="AC770" s="1359"/>
      <c r="AD770" s="1360"/>
      <c r="AE770" s="1360"/>
      <c r="AF770" s="1360"/>
      <c r="AG770" s="136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59"/>
      <c r="K771" s="1360"/>
      <c r="L771" s="1360"/>
      <c r="M771" s="1360"/>
      <c r="N771" s="1361"/>
      <c r="O771" s="1625"/>
      <c r="P771" s="1625"/>
      <c r="Q771" s="1625"/>
      <c r="R771" s="1625"/>
      <c r="S771" s="1625"/>
      <c r="T771" s="1726"/>
      <c r="U771" s="1727"/>
      <c r="V771" s="1727"/>
      <c r="W771" s="1728"/>
      <c r="X771" s="1359"/>
      <c r="Y771" s="1360"/>
      <c r="Z771" s="1360"/>
      <c r="AA771" s="1360"/>
      <c r="AB771" s="1361"/>
      <c r="AC771" s="1359"/>
      <c r="AD771" s="1360"/>
      <c r="AE771" s="1360"/>
      <c r="AF771" s="1360"/>
      <c r="AG771" s="136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2"/>
      <c r="K772" s="1363"/>
      <c r="L772" s="1363"/>
      <c r="M772" s="1363"/>
      <c r="N772" s="1364"/>
      <c r="O772" s="1625"/>
      <c r="P772" s="1625"/>
      <c r="Q772" s="1625"/>
      <c r="R772" s="1625"/>
      <c r="S772" s="1625"/>
      <c r="T772" s="1729"/>
      <c r="U772" s="1730"/>
      <c r="V772" s="1730"/>
      <c r="W772" s="1731"/>
      <c r="X772" s="1362"/>
      <c r="Y772" s="1363"/>
      <c r="Z772" s="1363"/>
      <c r="AA772" s="1363"/>
      <c r="AB772" s="1364"/>
      <c r="AC772" s="1362"/>
      <c r="AD772" s="1363"/>
      <c r="AE772" s="1363"/>
      <c r="AF772" s="1363"/>
      <c r="AG772" s="136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68" t="s">
        <v>163</v>
      </c>
      <c r="K773" s="1369"/>
      <c r="L773" s="1369"/>
      <c r="M773" s="1369"/>
      <c r="N773" s="1370"/>
      <c r="O773" s="1620">
        <v>1</v>
      </c>
      <c r="P773" s="1620"/>
      <c r="Q773" s="1620"/>
      <c r="R773" s="1620"/>
      <c r="S773" s="1620"/>
      <c r="T773" s="1387">
        <v>889</v>
      </c>
      <c r="U773" s="1388"/>
      <c r="V773" s="1388"/>
      <c r="W773" s="1389"/>
      <c r="X773" s="1485"/>
      <c r="Y773" s="1486"/>
      <c r="Z773" s="1486"/>
      <c r="AA773" s="1486"/>
      <c r="AB773" s="1487"/>
      <c r="AC773" s="1483">
        <f>X773*O773</f>
        <v>0</v>
      </c>
      <c r="AD773" s="1450"/>
      <c r="AE773" s="1450"/>
      <c r="AF773" s="1450"/>
      <c r="AG773" s="148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93">
        <f>IF(J773="SRO/Studio",O773,0)</f>
        <v>0</v>
      </c>
      <c r="CQ773" s="1494"/>
      <c r="CR773" s="1494"/>
      <c r="CS773" s="1494"/>
      <c r="CT773" s="1495"/>
      <c r="CU773" s="1489">
        <f>IF(J773="1 Bedroom",O773,0)</f>
        <v>0</v>
      </c>
      <c r="CV773" s="1489"/>
      <c r="CW773" s="1489"/>
      <c r="CX773" s="1489"/>
      <c r="CY773" s="1489"/>
      <c r="CZ773" s="1489">
        <f>IF(J773="2 Bedrooms",O773,0)</f>
        <v>1</v>
      </c>
      <c r="DA773" s="1489"/>
      <c r="DB773" s="1489"/>
      <c r="DC773" s="1489"/>
      <c r="DD773" s="1489"/>
      <c r="DE773" s="1489">
        <f>IF(J773="3 Bedrooms",O773,0)</f>
        <v>0</v>
      </c>
      <c r="DF773" s="1489"/>
      <c r="DG773" s="1489"/>
      <c r="DH773" s="1489"/>
      <c r="DI773" s="1489"/>
      <c r="DJ773" s="1489">
        <f>IF(J773="4 Bedrooms",O773,0)</f>
        <v>0</v>
      </c>
      <c r="DK773" s="1489"/>
      <c r="DL773" s="1489"/>
      <c r="DM773" s="1489"/>
      <c r="DN773" s="1489"/>
      <c r="DO773" s="1489">
        <f>IF(J773="5 Bedrooms",O773,0)</f>
        <v>0</v>
      </c>
      <c r="DP773" s="1489"/>
      <c r="DQ773" s="1489"/>
      <c r="DR773" s="1489"/>
      <c r="DS773" s="1489"/>
      <c r="DT773" s="6"/>
      <c r="DU773" s="3"/>
      <c r="DV773" s="3"/>
    </row>
    <row r="774" spans="1:126" ht="12.95" customHeight="1">
      <c r="J774" s="1368"/>
      <c r="K774" s="1369"/>
      <c r="L774" s="1369"/>
      <c r="M774" s="1369"/>
      <c r="N774" s="1370"/>
      <c r="O774" s="1620"/>
      <c r="P774" s="1620"/>
      <c r="Q774" s="1620"/>
      <c r="R774" s="1620"/>
      <c r="S774" s="1620"/>
      <c r="T774" s="1387"/>
      <c r="U774" s="1388"/>
      <c r="V774" s="1388"/>
      <c r="W774" s="1389"/>
      <c r="X774" s="1485"/>
      <c r="Y774" s="1486"/>
      <c r="Z774" s="1486"/>
      <c r="AA774" s="1486"/>
      <c r="AB774" s="1487"/>
      <c r="AC774" s="1483">
        <f>X774*O774</f>
        <v>0</v>
      </c>
      <c r="AD774" s="1450"/>
      <c r="AE774" s="1450"/>
      <c r="AF774" s="1450"/>
      <c r="AG774" s="148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93">
        <f>IF(J774="SRO/Studio",O774,0)</f>
        <v>0</v>
      </c>
      <c r="CQ774" s="1494"/>
      <c r="CR774" s="1494"/>
      <c r="CS774" s="1494"/>
      <c r="CT774" s="1495"/>
      <c r="CU774" s="1489">
        <f>IF(J774="1 Bedroom",O774,0)</f>
        <v>0</v>
      </c>
      <c r="CV774" s="1489"/>
      <c r="CW774" s="1489"/>
      <c r="CX774" s="1489"/>
      <c r="CY774" s="1489"/>
      <c r="CZ774" s="1489">
        <f>IF(J774="2 Bedrooms",O774,0)</f>
        <v>0</v>
      </c>
      <c r="DA774" s="1489"/>
      <c r="DB774" s="1489"/>
      <c r="DC774" s="1489"/>
      <c r="DD774" s="1489"/>
      <c r="DE774" s="1489">
        <f>IF(J774="3 Bedrooms",O774,0)</f>
        <v>0</v>
      </c>
      <c r="DF774" s="1489"/>
      <c r="DG774" s="1489"/>
      <c r="DH774" s="1489"/>
      <c r="DI774" s="1489"/>
      <c r="DJ774" s="1489">
        <f>IF(J774="4 Bedrooms",O774,0)</f>
        <v>0</v>
      </c>
      <c r="DK774" s="1489"/>
      <c r="DL774" s="1489"/>
      <c r="DM774" s="1489"/>
      <c r="DN774" s="1489"/>
      <c r="DO774" s="1489">
        <f>IF(J774="5 Bedrooms",O774,0)</f>
        <v>0</v>
      </c>
      <c r="DP774" s="1489"/>
      <c r="DQ774" s="1489"/>
      <c r="DR774" s="1489"/>
      <c r="DS774" s="1489"/>
      <c r="DT774" s="6"/>
      <c r="DU774" s="3"/>
      <c r="DV774" s="3"/>
    </row>
    <row r="775" spans="1:126" ht="12.95" customHeight="1">
      <c r="J775" s="1368"/>
      <c r="K775" s="1369"/>
      <c r="L775" s="1369"/>
      <c r="M775" s="1369"/>
      <c r="N775" s="1370"/>
      <c r="O775" s="1620"/>
      <c r="P775" s="1620"/>
      <c r="Q775" s="1620"/>
      <c r="R775" s="1620"/>
      <c r="S775" s="1620"/>
      <c r="T775" s="1387"/>
      <c r="U775" s="1388"/>
      <c r="V775" s="1388"/>
      <c r="W775" s="1389"/>
      <c r="X775" s="1485"/>
      <c r="Y775" s="1486"/>
      <c r="Z775" s="1486"/>
      <c r="AA775" s="1486"/>
      <c r="AB775" s="1487"/>
      <c r="AC775" s="1483">
        <f>X775*O775</f>
        <v>0</v>
      </c>
      <c r="AD775" s="1450"/>
      <c r="AE775" s="1450"/>
      <c r="AF775" s="1450"/>
      <c r="AG775" s="148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93">
        <f>IF(J775="SRO/Studio",O775,0)</f>
        <v>0</v>
      </c>
      <c r="CQ775" s="1494"/>
      <c r="CR775" s="1494"/>
      <c r="CS775" s="1494"/>
      <c r="CT775" s="1495"/>
      <c r="CU775" s="1489">
        <f>IF(J775="1 Bedroom",O775,0)</f>
        <v>0</v>
      </c>
      <c r="CV775" s="1489"/>
      <c r="CW775" s="1489"/>
      <c r="CX775" s="1489"/>
      <c r="CY775" s="1489"/>
      <c r="CZ775" s="1489">
        <f>IF(J775="2 Bedrooms",O775,0)</f>
        <v>0</v>
      </c>
      <c r="DA775" s="1489"/>
      <c r="DB775" s="1489"/>
      <c r="DC775" s="1489"/>
      <c r="DD775" s="1489"/>
      <c r="DE775" s="1489">
        <f>IF(J775="3 Bedrooms",O775,0)</f>
        <v>0</v>
      </c>
      <c r="DF775" s="1489"/>
      <c r="DG775" s="1489"/>
      <c r="DH775" s="1489"/>
      <c r="DI775" s="1489"/>
      <c r="DJ775" s="1489">
        <f>IF(J775="4 Bedrooms",O775,0)</f>
        <v>0</v>
      </c>
      <c r="DK775" s="1489"/>
      <c r="DL775" s="1489"/>
      <c r="DM775" s="1489"/>
      <c r="DN775" s="1489"/>
      <c r="DO775" s="1489">
        <f>IF(J775="5 Bedrooms",O775,0)</f>
        <v>0</v>
      </c>
      <c r="DP775" s="1489"/>
      <c r="DQ775" s="1489"/>
      <c r="DR775" s="1489"/>
      <c r="DS775" s="1489"/>
      <c r="DT775" s="1012"/>
    </row>
    <row r="776" spans="1:126" ht="12.95" customHeight="1">
      <c r="J776" s="1368"/>
      <c r="K776" s="1369"/>
      <c r="L776" s="1369"/>
      <c r="M776" s="1369"/>
      <c r="N776" s="1370"/>
      <c r="O776" s="1620"/>
      <c r="P776" s="1620"/>
      <c r="Q776" s="1620"/>
      <c r="R776" s="1620"/>
      <c r="S776" s="1620"/>
      <c r="T776" s="1387"/>
      <c r="U776" s="1388"/>
      <c r="V776" s="1388"/>
      <c r="W776" s="1389"/>
      <c r="X776" s="1485"/>
      <c r="Y776" s="1486"/>
      <c r="Z776" s="1486"/>
      <c r="AA776" s="1486"/>
      <c r="AB776" s="1487"/>
      <c r="AC776" s="1483">
        <f>X776*O776</f>
        <v>0</v>
      </c>
      <c r="AD776" s="1450"/>
      <c r="AE776" s="1450"/>
      <c r="AF776" s="1450"/>
      <c r="AG776" s="148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93">
        <f>IF(J776="SRO/Studio",O776,0)</f>
        <v>0</v>
      </c>
      <c r="CQ776" s="1494"/>
      <c r="CR776" s="1494"/>
      <c r="CS776" s="1494"/>
      <c r="CT776" s="1495"/>
      <c r="CU776" s="1489">
        <f>IF(J776="1 Bedroom",O776,0)</f>
        <v>0</v>
      </c>
      <c r="CV776" s="1489"/>
      <c r="CW776" s="1489"/>
      <c r="CX776" s="1489"/>
      <c r="CY776" s="1489"/>
      <c r="CZ776" s="1489">
        <f>IF(J776="2 Bedrooms",O776,0)</f>
        <v>0</v>
      </c>
      <c r="DA776" s="1489"/>
      <c r="DB776" s="1489"/>
      <c r="DC776" s="1489"/>
      <c r="DD776" s="1489"/>
      <c r="DE776" s="1489">
        <f>IF(J776="3 Bedrooms",O776,0)</f>
        <v>0</v>
      </c>
      <c r="DF776" s="1489"/>
      <c r="DG776" s="1489"/>
      <c r="DH776" s="1489"/>
      <c r="DI776" s="1489"/>
      <c r="DJ776" s="1489">
        <f>IF(J776="4 Bedrooms",O776,0)</f>
        <v>0</v>
      </c>
      <c r="DK776" s="1489"/>
      <c r="DL776" s="1489"/>
      <c r="DM776" s="1489"/>
      <c r="DN776" s="1489"/>
      <c r="DO776" s="1489">
        <f>IF(J776="5 Bedrooms",O776,0)</f>
        <v>0</v>
      </c>
      <c r="DP776" s="1489"/>
      <c r="DQ776" s="1489"/>
      <c r="DR776" s="1489"/>
      <c r="DS776" s="1489"/>
    </row>
    <row r="777" spans="1:126" ht="12.95" customHeight="1">
      <c r="J777" s="1650" t="s">
        <v>125</v>
      </c>
      <c r="K777" s="1651"/>
      <c r="L777" s="1651"/>
      <c r="M777" s="1651"/>
      <c r="N777" s="1652"/>
      <c r="O777" s="1498">
        <f>SUM(O773:S776)</f>
        <v>1</v>
      </c>
      <c r="P777" s="1718"/>
      <c r="Q777" s="1718"/>
      <c r="R777" s="1718"/>
      <c r="S777" s="1499"/>
      <c r="X777" s="1650" t="s">
        <v>124</v>
      </c>
      <c r="Y777" s="1651"/>
      <c r="Z777" s="1651"/>
      <c r="AA777" s="1651"/>
      <c r="AB777" s="1652"/>
      <c r="AC777" s="1483">
        <f>SUM(AC773:AG776)</f>
        <v>0</v>
      </c>
      <c r="AD777" s="1450"/>
      <c r="AE777" s="1450"/>
      <c r="AF777" s="1450"/>
      <c r="AG777" s="148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98">
        <f>SUM(CP773:CT776)</f>
        <v>0</v>
      </c>
      <c r="CQ777" s="1718"/>
      <c r="CR777" s="1718"/>
      <c r="CS777" s="1718"/>
      <c r="CT777" s="1499"/>
      <c r="CU777" s="1501">
        <f>SUM(CU773:CY776)</f>
        <v>0</v>
      </c>
      <c r="CV777" s="1502"/>
      <c r="CW777" s="1502"/>
      <c r="CX777" s="1502"/>
      <c r="CY777" s="1503"/>
      <c r="CZ777" s="1501">
        <f>SUM(CZ773:DD776)</f>
        <v>1</v>
      </c>
      <c r="DA777" s="1502"/>
      <c r="DB777" s="1502"/>
      <c r="DC777" s="1502"/>
      <c r="DD777" s="1503"/>
      <c r="DE777" s="1501">
        <f>SUM(DE773:DI776)</f>
        <v>0</v>
      </c>
      <c r="DF777" s="1502"/>
      <c r="DG777" s="1502"/>
      <c r="DH777" s="1502"/>
      <c r="DI777" s="1503"/>
      <c r="DJ777" s="1501">
        <f>SUM(DJ773:DN776)</f>
        <v>0</v>
      </c>
      <c r="DK777" s="1502"/>
      <c r="DL777" s="1502"/>
      <c r="DM777" s="1502"/>
      <c r="DN777" s="1503"/>
      <c r="DO777" s="1501">
        <f>SUM(DO773:DS776)</f>
        <v>0</v>
      </c>
      <c r="DP777" s="1502"/>
      <c r="DQ777" s="1502"/>
      <c r="DR777" s="1502"/>
      <c r="DS777" s="1503"/>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2.95" customHeight="1">
      <c r="B779" s="56"/>
      <c r="C779" s="56"/>
      <c r="D779" s="56"/>
      <c r="E779" s="56"/>
      <c r="F779" s="56"/>
      <c r="G779" s="6"/>
      <c r="H779" s="6"/>
      <c r="I779" s="6"/>
      <c r="J779" s="1689" t="s">
        <v>669</v>
      </c>
      <c r="K779" s="16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56" t="s">
        <v>388</v>
      </c>
      <c r="K783" s="1357"/>
      <c r="L783" s="1357"/>
      <c r="M783" s="1357"/>
      <c r="N783" s="1358"/>
      <c r="O783" s="1625" t="s">
        <v>284</v>
      </c>
      <c r="P783" s="1625"/>
      <c r="Q783" s="1625"/>
      <c r="R783" s="1625"/>
      <c r="S783" s="1625"/>
      <c r="T783" s="1723" t="s">
        <v>1679</v>
      </c>
      <c r="U783" s="1724"/>
      <c r="V783" s="1724"/>
      <c r="W783" s="1725"/>
      <c r="X783" s="1356" t="s">
        <v>447</v>
      </c>
      <c r="Y783" s="1357"/>
      <c r="Z783" s="1357"/>
      <c r="AA783" s="1357"/>
      <c r="AB783" s="1358"/>
      <c r="AC783" s="1356" t="s">
        <v>285</v>
      </c>
      <c r="AD783" s="1357"/>
      <c r="AE783" s="1357"/>
      <c r="AF783" s="1357"/>
      <c r="AG783" s="135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59"/>
      <c r="K784" s="1360"/>
      <c r="L784" s="1360"/>
      <c r="M784" s="1360"/>
      <c r="N784" s="1361"/>
      <c r="O784" s="1625"/>
      <c r="P784" s="1625"/>
      <c r="Q784" s="1625"/>
      <c r="R784" s="1625"/>
      <c r="S784" s="1625"/>
      <c r="T784" s="1726"/>
      <c r="U784" s="1727"/>
      <c r="V784" s="1727"/>
      <c r="W784" s="1728"/>
      <c r="X784" s="1359"/>
      <c r="Y784" s="1360"/>
      <c r="Z784" s="1360"/>
      <c r="AA784" s="1360"/>
      <c r="AB784" s="1361"/>
      <c r="AC784" s="1359"/>
      <c r="AD784" s="1360"/>
      <c r="AE784" s="1360"/>
      <c r="AF784" s="1360"/>
      <c r="AG784" s="136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59"/>
      <c r="K785" s="1360"/>
      <c r="L785" s="1360"/>
      <c r="M785" s="1360"/>
      <c r="N785" s="1361"/>
      <c r="O785" s="1625"/>
      <c r="P785" s="1625"/>
      <c r="Q785" s="1625"/>
      <c r="R785" s="1625"/>
      <c r="S785" s="1625"/>
      <c r="T785" s="1726"/>
      <c r="U785" s="1727"/>
      <c r="V785" s="1727"/>
      <c r="W785" s="1728"/>
      <c r="X785" s="1359"/>
      <c r="Y785" s="1360"/>
      <c r="Z785" s="1360"/>
      <c r="AA785" s="1360"/>
      <c r="AB785" s="1361"/>
      <c r="AC785" s="1359"/>
      <c r="AD785" s="1360"/>
      <c r="AE785" s="1360"/>
      <c r="AF785" s="1360"/>
      <c r="AG785" s="136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2"/>
      <c r="K786" s="1363"/>
      <c r="L786" s="1363"/>
      <c r="M786" s="1363"/>
      <c r="N786" s="1364"/>
      <c r="O786" s="1625"/>
      <c r="P786" s="1625"/>
      <c r="Q786" s="1625"/>
      <c r="R786" s="1625"/>
      <c r="S786" s="1625"/>
      <c r="T786" s="1729"/>
      <c r="U786" s="1730"/>
      <c r="V786" s="1730"/>
      <c r="W786" s="1731"/>
      <c r="X786" s="1362"/>
      <c r="Y786" s="1363"/>
      <c r="Z786" s="1363"/>
      <c r="AA786" s="1363"/>
      <c r="AB786" s="1364"/>
      <c r="AC786" s="1362"/>
      <c r="AD786" s="1363"/>
      <c r="AE786" s="1363"/>
      <c r="AF786" s="1363"/>
      <c r="AG786" s="136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68"/>
      <c r="K787" s="1369"/>
      <c r="L787" s="1369"/>
      <c r="M787" s="1369"/>
      <c r="N787" s="1370"/>
      <c r="O787" s="1620"/>
      <c r="P787" s="1620"/>
      <c r="Q787" s="1620"/>
      <c r="R787" s="1620"/>
      <c r="S787" s="1620"/>
      <c r="T787" s="1387"/>
      <c r="U787" s="1388"/>
      <c r="V787" s="1388"/>
      <c r="W787" s="1389"/>
      <c r="X787" s="1485"/>
      <c r="Y787" s="1486"/>
      <c r="Z787" s="1486"/>
      <c r="AA787" s="1486"/>
      <c r="AB787" s="1487"/>
      <c r="AC787" s="1483">
        <f t="shared" ref="AC787:AC796" si="41">X787*O787</f>
        <v>0</v>
      </c>
      <c r="AD787" s="1450"/>
      <c r="AE787" s="1450"/>
      <c r="AF787" s="1450"/>
      <c r="AG787" s="148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93">
        <f t="shared" ref="CP787:CP796" si="42">IF(J787="SRO/Studio",O787,0)</f>
        <v>0</v>
      </c>
      <c r="CQ787" s="1494"/>
      <c r="CR787" s="1494"/>
      <c r="CS787" s="1494"/>
      <c r="CT787" s="1495"/>
      <c r="CU787" s="1493">
        <f t="shared" ref="CU787:CU796" si="43">IF(J787="1 Bedroom",O787,0)</f>
        <v>0</v>
      </c>
      <c r="CV787" s="1494"/>
      <c r="CW787" s="1494"/>
      <c r="CX787" s="1494"/>
      <c r="CY787" s="1495"/>
      <c r="CZ787" s="1493">
        <f t="shared" ref="CZ787:CZ796" si="44">IF(J787="2 Bedrooms",O787,0)</f>
        <v>0</v>
      </c>
      <c r="DA787" s="1494"/>
      <c r="DB787" s="1494"/>
      <c r="DC787" s="1494"/>
      <c r="DD787" s="1495"/>
      <c r="DE787" s="1493">
        <f t="shared" ref="DE787:DE796" si="45">IF(J787="3 Bedrooms",O787,0)</f>
        <v>0</v>
      </c>
      <c r="DF787" s="1494"/>
      <c r="DG787" s="1494"/>
      <c r="DH787" s="1494"/>
      <c r="DI787" s="1495"/>
      <c r="DJ787" s="1493">
        <f t="shared" ref="DJ787:DJ796" si="46">IF(J787="4 Bedrooms",O787,0)</f>
        <v>0</v>
      </c>
      <c r="DK787" s="1494"/>
      <c r="DL787" s="1494"/>
      <c r="DM787" s="1494"/>
      <c r="DN787" s="1495"/>
      <c r="DO787" s="1493">
        <f t="shared" ref="DO787:DO796" si="47">IF(J787="5 Bedrooms",O787,0)</f>
        <v>0</v>
      </c>
      <c r="DP787" s="1494"/>
      <c r="DQ787" s="1494"/>
      <c r="DR787" s="1494"/>
      <c r="DS787" s="1495"/>
      <c r="DT787" s="6"/>
      <c r="DU787" s="1493">
        <f t="shared" ref="DU787:DU796" si="48">IF(AND(CP787&gt;=1,AH787&gt;=0.1,AH787&lt;=1),O787,0)</f>
        <v>0</v>
      </c>
      <c r="DV787" s="1494"/>
      <c r="DW787" s="1494"/>
      <c r="DX787" s="1494"/>
      <c r="DY787" s="1495"/>
      <c r="DZ787" s="1493">
        <f t="shared" ref="DZ787:DZ796" si="49">IF(AND(CU787&gt;=1,AH787&gt;=0.1,AH787&lt;=1),O787,0)</f>
        <v>0</v>
      </c>
      <c r="EA787" s="1494"/>
      <c r="EB787" s="1494"/>
      <c r="EC787" s="1494"/>
      <c r="ED787" s="1495"/>
      <c r="EE787" s="1493">
        <f t="shared" ref="EE787:EE796" si="50">IF(AND(CZ787&gt;=1,AH787&gt;=0.1,AH787&lt;=1),O787,0)</f>
        <v>0</v>
      </c>
      <c r="EF787" s="1494"/>
      <c r="EG787" s="1494"/>
      <c r="EH787" s="1494"/>
      <c r="EI787" s="1495"/>
      <c r="EJ787" s="1493">
        <f t="shared" ref="EJ787:EJ796" si="51">IF(AND(DE787&gt;=1,AH787&gt;=0.1,AH787&lt;=1),O787,0)</f>
        <v>0</v>
      </c>
      <c r="EK787" s="1494"/>
      <c r="EL787" s="1494"/>
      <c r="EM787" s="1494"/>
      <c r="EN787" s="1495"/>
      <c r="EO787" s="1493">
        <f t="shared" ref="EO787:EO796" si="52">IF(AND(DJ787&gt;=1,AH787&gt;=0.1,AH787&lt;=1),O787,0)</f>
        <v>0</v>
      </c>
      <c r="EP787" s="1494"/>
      <c r="EQ787" s="1494"/>
      <c r="ER787" s="1494"/>
      <c r="ES787" s="1495"/>
      <c r="ET787" s="1493">
        <f t="shared" ref="ET787:ET796" si="53">IF(AND(DO787&gt;=1,AH787&gt;=0.1,AH787&lt;=1),O787,0)</f>
        <v>0</v>
      </c>
      <c r="EU787" s="1494"/>
      <c r="EV787" s="1494"/>
      <c r="EW787" s="1494"/>
      <c r="EX787" s="1495"/>
    </row>
    <row r="788" spans="1:154" s="14" customFormat="1" ht="12.95" customHeight="1">
      <c r="A788"/>
      <c r="B788"/>
      <c r="C788"/>
      <c r="D788"/>
      <c r="E788"/>
      <c r="F788"/>
      <c r="G788"/>
      <c r="H788"/>
      <c r="I788"/>
      <c r="J788" s="1368"/>
      <c r="K788" s="1369"/>
      <c r="L788" s="1369"/>
      <c r="M788" s="1369"/>
      <c r="N788" s="1370"/>
      <c r="O788" s="1620"/>
      <c r="P788" s="1620"/>
      <c r="Q788" s="1620"/>
      <c r="R788" s="1620"/>
      <c r="S788" s="1620"/>
      <c r="T788" s="1387"/>
      <c r="U788" s="1388"/>
      <c r="V788" s="1388"/>
      <c r="W788" s="1389"/>
      <c r="X788" s="1485"/>
      <c r="Y788" s="1486"/>
      <c r="Z788" s="1486"/>
      <c r="AA788" s="1486"/>
      <c r="AB788" s="1487"/>
      <c r="AC788" s="1483">
        <f t="shared" si="41"/>
        <v>0</v>
      </c>
      <c r="AD788" s="1450"/>
      <c r="AE788" s="1450"/>
      <c r="AF788" s="1450"/>
      <c r="AG788" s="148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93">
        <f t="shared" si="42"/>
        <v>0</v>
      </c>
      <c r="CQ788" s="1494"/>
      <c r="CR788" s="1494"/>
      <c r="CS788" s="1494"/>
      <c r="CT788" s="1495"/>
      <c r="CU788" s="1493">
        <f t="shared" si="43"/>
        <v>0</v>
      </c>
      <c r="CV788" s="1494"/>
      <c r="CW788" s="1494"/>
      <c r="CX788" s="1494"/>
      <c r="CY788" s="1495"/>
      <c r="CZ788" s="1493">
        <f t="shared" si="44"/>
        <v>0</v>
      </c>
      <c r="DA788" s="1494"/>
      <c r="DB788" s="1494"/>
      <c r="DC788" s="1494"/>
      <c r="DD788" s="1495"/>
      <c r="DE788" s="1493">
        <f t="shared" si="45"/>
        <v>0</v>
      </c>
      <c r="DF788" s="1494"/>
      <c r="DG788" s="1494"/>
      <c r="DH788" s="1494"/>
      <c r="DI788" s="1495"/>
      <c r="DJ788" s="1493">
        <f t="shared" si="46"/>
        <v>0</v>
      </c>
      <c r="DK788" s="1494"/>
      <c r="DL788" s="1494"/>
      <c r="DM788" s="1494"/>
      <c r="DN788" s="1495"/>
      <c r="DO788" s="1493">
        <f t="shared" si="47"/>
        <v>0</v>
      </c>
      <c r="DP788" s="1494"/>
      <c r="DQ788" s="1494"/>
      <c r="DR788" s="1494"/>
      <c r="DS788" s="1495"/>
      <c r="DT788" s="6"/>
      <c r="DU788" s="1493">
        <f t="shared" si="48"/>
        <v>0</v>
      </c>
      <c r="DV788" s="1494"/>
      <c r="DW788" s="1494"/>
      <c r="DX788" s="1494"/>
      <c r="DY788" s="1495"/>
      <c r="DZ788" s="1493">
        <f t="shared" si="49"/>
        <v>0</v>
      </c>
      <c r="EA788" s="1494"/>
      <c r="EB788" s="1494"/>
      <c r="EC788" s="1494"/>
      <c r="ED788" s="1495"/>
      <c r="EE788" s="1493">
        <f t="shared" si="50"/>
        <v>0</v>
      </c>
      <c r="EF788" s="1494"/>
      <c r="EG788" s="1494"/>
      <c r="EH788" s="1494"/>
      <c r="EI788" s="1495"/>
      <c r="EJ788" s="1493">
        <f t="shared" si="51"/>
        <v>0</v>
      </c>
      <c r="EK788" s="1494"/>
      <c r="EL788" s="1494"/>
      <c r="EM788" s="1494"/>
      <c r="EN788" s="1495"/>
      <c r="EO788" s="1493">
        <f t="shared" si="52"/>
        <v>0</v>
      </c>
      <c r="EP788" s="1494"/>
      <c r="EQ788" s="1494"/>
      <c r="ER788" s="1494"/>
      <c r="ES788" s="1495"/>
      <c r="ET788" s="1493">
        <f t="shared" si="53"/>
        <v>0</v>
      </c>
      <c r="EU788" s="1494"/>
      <c r="EV788" s="1494"/>
      <c r="EW788" s="1494"/>
      <c r="EX788" s="1495"/>
    </row>
    <row r="789" spans="1:154" s="14" customFormat="1" ht="12.95" customHeight="1">
      <c r="A789"/>
      <c r="B789"/>
      <c r="C789"/>
      <c r="D789"/>
      <c r="E789"/>
      <c r="F789"/>
      <c r="G789"/>
      <c r="H789"/>
      <c r="I789"/>
      <c r="J789" s="1368"/>
      <c r="K789" s="1369"/>
      <c r="L789" s="1369"/>
      <c r="M789" s="1369"/>
      <c r="N789" s="1370"/>
      <c r="O789" s="1620"/>
      <c r="P789" s="1620"/>
      <c r="Q789" s="1620"/>
      <c r="R789" s="1620"/>
      <c r="S789" s="1620"/>
      <c r="T789" s="1387"/>
      <c r="U789" s="1388"/>
      <c r="V789" s="1388"/>
      <c r="W789" s="1389"/>
      <c r="X789" s="1485"/>
      <c r="Y789" s="1486"/>
      <c r="Z789" s="1486"/>
      <c r="AA789" s="1486"/>
      <c r="AB789" s="1487"/>
      <c r="AC789" s="1483">
        <f t="shared" si="41"/>
        <v>0</v>
      </c>
      <c r="AD789" s="1450"/>
      <c r="AE789" s="1450"/>
      <c r="AF789" s="1450"/>
      <c r="AG789" s="148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93">
        <f t="shared" si="42"/>
        <v>0</v>
      </c>
      <c r="CQ789" s="1494"/>
      <c r="CR789" s="1494"/>
      <c r="CS789" s="1494"/>
      <c r="CT789" s="1495"/>
      <c r="CU789" s="1493">
        <f t="shared" si="43"/>
        <v>0</v>
      </c>
      <c r="CV789" s="1494"/>
      <c r="CW789" s="1494"/>
      <c r="CX789" s="1494"/>
      <c r="CY789" s="1495"/>
      <c r="CZ789" s="1493">
        <f t="shared" si="44"/>
        <v>0</v>
      </c>
      <c r="DA789" s="1494"/>
      <c r="DB789" s="1494"/>
      <c r="DC789" s="1494"/>
      <c r="DD789" s="1495"/>
      <c r="DE789" s="1493">
        <f t="shared" si="45"/>
        <v>0</v>
      </c>
      <c r="DF789" s="1494"/>
      <c r="DG789" s="1494"/>
      <c r="DH789" s="1494"/>
      <c r="DI789" s="1495"/>
      <c r="DJ789" s="1493">
        <f t="shared" si="46"/>
        <v>0</v>
      </c>
      <c r="DK789" s="1494"/>
      <c r="DL789" s="1494"/>
      <c r="DM789" s="1494"/>
      <c r="DN789" s="1495"/>
      <c r="DO789" s="1493">
        <f t="shared" si="47"/>
        <v>0</v>
      </c>
      <c r="DP789" s="1494"/>
      <c r="DQ789" s="1494"/>
      <c r="DR789" s="1494"/>
      <c r="DS789" s="1495"/>
      <c r="DT789" s="6"/>
      <c r="DU789" s="1493">
        <f t="shared" si="48"/>
        <v>0</v>
      </c>
      <c r="DV789" s="1494"/>
      <c r="DW789" s="1494"/>
      <c r="DX789" s="1494"/>
      <c r="DY789" s="1495"/>
      <c r="DZ789" s="1493">
        <f t="shared" si="49"/>
        <v>0</v>
      </c>
      <c r="EA789" s="1494"/>
      <c r="EB789" s="1494"/>
      <c r="EC789" s="1494"/>
      <c r="ED789" s="1495"/>
      <c r="EE789" s="1493">
        <f t="shared" si="50"/>
        <v>0</v>
      </c>
      <c r="EF789" s="1494"/>
      <c r="EG789" s="1494"/>
      <c r="EH789" s="1494"/>
      <c r="EI789" s="1495"/>
      <c r="EJ789" s="1493">
        <f t="shared" si="51"/>
        <v>0</v>
      </c>
      <c r="EK789" s="1494"/>
      <c r="EL789" s="1494"/>
      <c r="EM789" s="1494"/>
      <c r="EN789" s="1495"/>
      <c r="EO789" s="1493">
        <f t="shared" si="52"/>
        <v>0</v>
      </c>
      <c r="EP789" s="1494"/>
      <c r="EQ789" s="1494"/>
      <c r="ER789" s="1494"/>
      <c r="ES789" s="1495"/>
      <c r="ET789" s="1493">
        <f t="shared" si="53"/>
        <v>0</v>
      </c>
      <c r="EU789" s="1494"/>
      <c r="EV789" s="1494"/>
      <c r="EW789" s="1494"/>
      <c r="EX789" s="1495"/>
    </row>
    <row r="790" spans="1:154" s="14" customFormat="1" ht="12.95" customHeight="1">
      <c r="A790"/>
      <c r="B790"/>
      <c r="C790"/>
      <c r="D790"/>
      <c r="E790"/>
      <c r="F790"/>
      <c r="G790"/>
      <c r="H790"/>
      <c r="I790"/>
      <c r="J790" s="1368"/>
      <c r="K790" s="1369"/>
      <c r="L790" s="1369"/>
      <c r="M790" s="1369"/>
      <c r="N790" s="1370"/>
      <c r="O790" s="1620"/>
      <c r="P790" s="1620"/>
      <c r="Q790" s="1620"/>
      <c r="R790" s="1620"/>
      <c r="S790" s="1620"/>
      <c r="T790" s="1387"/>
      <c r="U790" s="1388"/>
      <c r="V790" s="1388"/>
      <c r="W790" s="1389"/>
      <c r="X790" s="1485"/>
      <c r="Y790" s="1486"/>
      <c r="Z790" s="1486"/>
      <c r="AA790" s="1486"/>
      <c r="AB790" s="1487"/>
      <c r="AC790" s="1483">
        <f t="shared" si="41"/>
        <v>0</v>
      </c>
      <c r="AD790" s="1450"/>
      <c r="AE790" s="1450"/>
      <c r="AF790" s="1450"/>
      <c r="AG790" s="148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93">
        <f t="shared" si="42"/>
        <v>0</v>
      </c>
      <c r="CQ790" s="1494"/>
      <c r="CR790" s="1494"/>
      <c r="CS790" s="1494"/>
      <c r="CT790" s="1495"/>
      <c r="CU790" s="1493">
        <f t="shared" si="43"/>
        <v>0</v>
      </c>
      <c r="CV790" s="1494"/>
      <c r="CW790" s="1494"/>
      <c r="CX790" s="1494"/>
      <c r="CY790" s="1495"/>
      <c r="CZ790" s="1493">
        <f t="shared" si="44"/>
        <v>0</v>
      </c>
      <c r="DA790" s="1494"/>
      <c r="DB790" s="1494"/>
      <c r="DC790" s="1494"/>
      <c r="DD790" s="1495"/>
      <c r="DE790" s="1493">
        <f t="shared" si="45"/>
        <v>0</v>
      </c>
      <c r="DF790" s="1494"/>
      <c r="DG790" s="1494"/>
      <c r="DH790" s="1494"/>
      <c r="DI790" s="1495"/>
      <c r="DJ790" s="1493">
        <f t="shared" si="46"/>
        <v>0</v>
      </c>
      <c r="DK790" s="1494"/>
      <c r="DL790" s="1494"/>
      <c r="DM790" s="1494"/>
      <c r="DN790" s="1495"/>
      <c r="DO790" s="1493">
        <f t="shared" si="47"/>
        <v>0</v>
      </c>
      <c r="DP790" s="1494"/>
      <c r="DQ790" s="1494"/>
      <c r="DR790" s="1494"/>
      <c r="DS790" s="1495"/>
      <c r="DT790" s="6"/>
      <c r="DU790" s="1493">
        <f t="shared" si="48"/>
        <v>0</v>
      </c>
      <c r="DV790" s="1494"/>
      <c r="DW790" s="1494"/>
      <c r="DX790" s="1494"/>
      <c r="DY790" s="1495"/>
      <c r="DZ790" s="1493">
        <f t="shared" si="49"/>
        <v>0</v>
      </c>
      <c r="EA790" s="1494"/>
      <c r="EB790" s="1494"/>
      <c r="EC790" s="1494"/>
      <c r="ED790" s="1495"/>
      <c r="EE790" s="1493">
        <f t="shared" si="50"/>
        <v>0</v>
      </c>
      <c r="EF790" s="1494"/>
      <c r="EG790" s="1494"/>
      <c r="EH790" s="1494"/>
      <c r="EI790" s="1495"/>
      <c r="EJ790" s="1493">
        <f t="shared" si="51"/>
        <v>0</v>
      </c>
      <c r="EK790" s="1494"/>
      <c r="EL790" s="1494"/>
      <c r="EM790" s="1494"/>
      <c r="EN790" s="1495"/>
      <c r="EO790" s="1493">
        <f t="shared" si="52"/>
        <v>0</v>
      </c>
      <c r="EP790" s="1494"/>
      <c r="EQ790" s="1494"/>
      <c r="ER790" s="1494"/>
      <c r="ES790" s="1495"/>
      <c r="ET790" s="1493">
        <f t="shared" si="53"/>
        <v>0</v>
      </c>
      <c r="EU790" s="1494"/>
      <c r="EV790" s="1494"/>
      <c r="EW790" s="1494"/>
      <c r="EX790" s="1495"/>
    </row>
    <row r="791" spans="1:154" s="14" customFormat="1" ht="12.95" customHeight="1">
      <c r="A791"/>
      <c r="B791"/>
      <c r="C791"/>
      <c r="D791"/>
      <c r="E791"/>
      <c r="F791"/>
      <c r="G791"/>
      <c r="H791"/>
      <c r="I791"/>
      <c r="J791" s="1368"/>
      <c r="K791" s="1369"/>
      <c r="L791" s="1369"/>
      <c r="M791" s="1369"/>
      <c r="N791" s="1370"/>
      <c r="O791" s="1620"/>
      <c r="P791" s="1620"/>
      <c r="Q791" s="1620"/>
      <c r="R791" s="1620"/>
      <c r="S791" s="1620"/>
      <c r="T791" s="1387"/>
      <c r="U791" s="1388"/>
      <c r="V791" s="1388"/>
      <c r="W791" s="1389"/>
      <c r="X791" s="1485"/>
      <c r="Y791" s="1486"/>
      <c r="Z791" s="1486"/>
      <c r="AA791" s="1486"/>
      <c r="AB791" s="1487"/>
      <c r="AC791" s="1483">
        <f t="shared" si="41"/>
        <v>0</v>
      </c>
      <c r="AD791" s="1450"/>
      <c r="AE791" s="1450"/>
      <c r="AF791" s="1450"/>
      <c r="AG791" s="148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93">
        <f t="shared" si="42"/>
        <v>0</v>
      </c>
      <c r="CQ791" s="1494"/>
      <c r="CR791" s="1494"/>
      <c r="CS791" s="1494"/>
      <c r="CT791" s="1495"/>
      <c r="CU791" s="1493">
        <f t="shared" si="43"/>
        <v>0</v>
      </c>
      <c r="CV791" s="1494"/>
      <c r="CW791" s="1494"/>
      <c r="CX791" s="1494"/>
      <c r="CY791" s="1495"/>
      <c r="CZ791" s="1493">
        <f t="shared" si="44"/>
        <v>0</v>
      </c>
      <c r="DA791" s="1494"/>
      <c r="DB791" s="1494"/>
      <c r="DC791" s="1494"/>
      <c r="DD791" s="1495"/>
      <c r="DE791" s="1493">
        <f t="shared" si="45"/>
        <v>0</v>
      </c>
      <c r="DF791" s="1494"/>
      <c r="DG791" s="1494"/>
      <c r="DH791" s="1494"/>
      <c r="DI791" s="1495"/>
      <c r="DJ791" s="1493">
        <f t="shared" si="46"/>
        <v>0</v>
      </c>
      <c r="DK791" s="1494"/>
      <c r="DL791" s="1494"/>
      <c r="DM791" s="1494"/>
      <c r="DN791" s="1495"/>
      <c r="DO791" s="1493">
        <f t="shared" si="47"/>
        <v>0</v>
      </c>
      <c r="DP791" s="1494"/>
      <c r="DQ791" s="1494"/>
      <c r="DR791" s="1494"/>
      <c r="DS791" s="1495"/>
      <c r="DT791" s="6"/>
      <c r="DU791" s="1493">
        <f t="shared" si="48"/>
        <v>0</v>
      </c>
      <c r="DV791" s="1494"/>
      <c r="DW791" s="1494"/>
      <c r="DX791" s="1494"/>
      <c r="DY791" s="1495"/>
      <c r="DZ791" s="1493">
        <f t="shared" si="49"/>
        <v>0</v>
      </c>
      <c r="EA791" s="1494"/>
      <c r="EB791" s="1494"/>
      <c r="EC791" s="1494"/>
      <c r="ED791" s="1495"/>
      <c r="EE791" s="1493">
        <f t="shared" si="50"/>
        <v>0</v>
      </c>
      <c r="EF791" s="1494"/>
      <c r="EG791" s="1494"/>
      <c r="EH791" s="1494"/>
      <c r="EI791" s="1495"/>
      <c r="EJ791" s="1493">
        <f t="shared" si="51"/>
        <v>0</v>
      </c>
      <c r="EK791" s="1494"/>
      <c r="EL791" s="1494"/>
      <c r="EM791" s="1494"/>
      <c r="EN791" s="1495"/>
      <c r="EO791" s="1493">
        <f t="shared" si="52"/>
        <v>0</v>
      </c>
      <c r="EP791" s="1494"/>
      <c r="EQ791" s="1494"/>
      <c r="ER791" s="1494"/>
      <c r="ES791" s="1495"/>
      <c r="ET791" s="1493">
        <f t="shared" si="53"/>
        <v>0</v>
      </c>
      <c r="EU791" s="1494"/>
      <c r="EV791" s="1494"/>
      <c r="EW791" s="1494"/>
      <c r="EX791" s="1495"/>
    </row>
    <row r="792" spans="1:154" s="14" customFormat="1" ht="12.95" customHeight="1">
      <c r="A792"/>
      <c r="B792"/>
      <c r="C792"/>
      <c r="D792"/>
      <c r="E792"/>
      <c r="F792"/>
      <c r="G792"/>
      <c r="H792"/>
      <c r="I792"/>
      <c r="J792" s="1368"/>
      <c r="K792" s="1369"/>
      <c r="L792" s="1369"/>
      <c r="M792" s="1369"/>
      <c r="N792" s="1370"/>
      <c r="O792" s="1620"/>
      <c r="P792" s="1620"/>
      <c r="Q792" s="1620"/>
      <c r="R792" s="1620"/>
      <c r="S792" s="1620"/>
      <c r="T792" s="1387"/>
      <c r="U792" s="1388"/>
      <c r="V792" s="1388"/>
      <c r="W792" s="1389"/>
      <c r="X792" s="1485"/>
      <c r="Y792" s="1486"/>
      <c r="Z792" s="1486"/>
      <c r="AA792" s="1486"/>
      <c r="AB792" s="1487"/>
      <c r="AC792" s="1483">
        <f t="shared" si="41"/>
        <v>0</v>
      </c>
      <c r="AD792" s="1450"/>
      <c r="AE792" s="1450"/>
      <c r="AF792" s="1450"/>
      <c r="AG792" s="148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93">
        <f t="shared" si="42"/>
        <v>0</v>
      </c>
      <c r="CQ792" s="1494"/>
      <c r="CR792" s="1494"/>
      <c r="CS792" s="1494"/>
      <c r="CT792" s="1495"/>
      <c r="CU792" s="1493">
        <f t="shared" si="43"/>
        <v>0</v>
      </c>
      <c r="CV792" s="1494"/>
      <c r="CW792" s="1494"/>
      <c r="CX792" s="1494"/>
      <c r="CY792" s="1495"/>
      <c r="CZ792" s="1493">
        <f t="shared" si="44"/>
        <v>0</v>
      </c>
      <c r="DA792" s="1494"/>
      <c r="DB792" s="1494"/>
      <c r="DC792" s="1494"/>
      <c r="DD792" s="1495"/>
      <c r="DE792" s="1493">
        <f t="shared" si="45"/>
        <v>0</v>
      </c>
      <c r="DF792" s="1494"/>
      <c r="DG792" s="1494"/>
      <c r="DH792" s="1494"/>
      <c r="DI792" s="1495"/>
      <c r="DJ792" s="1493">
        <f t="shared" si="46"/>
        <v>0</v>
      </c>
      <c r="DK792" s="1494"/>
      <c r="DL792" s="1494"/>
      <c r="DM792" s="1494"/>
      <c r="DN792" s="1495"/>
      <c r="DO792" s="1493">
        <f t="shared" si="47"/>
        <v>0</v>
      </c>
      <c r="DP792" s="1494"/>
      <c r="DQ792" s="1494"/>
      <c r="DR792" s="1494"/>
      <c r="DS792" s="1495"/>
      <c r="DT792" s="6"/>
      <c r="DU792" s="1493">
        <f t="shared" si="48"/>
        <v>0</v>
      </c>
      <c r="DV792" s="1494"/>
      <c r="DW792" s="1494"/>
      <c r="DX792" s="1494"/>
      <c r="DY792" s="1495"/>
      <c r="DZ792" s="1493">
        <f t="shared" si="49"/>
        <v>0</v>
      </c>
      <c r="EA792" s="1494"/>
      <c r="EB792" s="1494"/>
      <c r="EC792" s="1494"/>
      <c r="ED792" s="1495"/>
      <c r="EE792" s="1493">
        <f t="shared" si="50"/>
        <v>0</v>
      </c>
      <c r="EF792" s="1494"/>
      <c r="EG792" s="1494"/>
      <c r="EH792" s="1494"/>
      <c r="EI792" s="1495"/>
      <c r="EJ792" s="1493">
        <f t="shared" si="51"/>
        <v>0</v>
      </c>
      <c r="EK792" s="1494"/>
      <c r="EL792" s="1494"/>
      <c r="EM792" s="1494"/>
      <c r="EN792" s="1495"/>
      <c r="EO792" s="1493">
        <f t="shared" si="52"/>
        <v>0</v>
      </c>
      <c r="EP792" s="1494"/>
      <c r="EQ792" s="1494"/>
      <c r="ER792" s="1494"/>
      <c r="ES792" s="1495"/>
      <c r="ET792" s="1493">
        <f t="shared" si="53"/>
        <v>0</v>
      </c>
      <c r="EU792" s="1494"/>
      <c r="EV792" s="1494"/>
      <c r="EW792" s="1494"/>
      <c r="EX792" s="1495"/>
    </row>
    <row r="793" spans="1:154" s="14" customFormat="1" ht="12.95" customHeight="1">
      <c r="A793"/>
      <c r="B793"/>
      <c r="C793"/>
      <c r="D793"/>
      <c r="E793"/>
      <c r="F793"/>
      <c r="G793"/>
      <c r="H793"/>
      <c r="I793"/>
      <c r="J793" s="1368"/>
      <c r="K793" s="1369"/>
      <c r="L793" s="1369"/>
      <c r="M793" s="1369"/>
      <c r="N793" s="1370"/>
      <c r="O793" s="1620"/>
      <c r="P793" s="1620"/>
      <c r="Q793" s="1620"/>
      <c r="R793" s="1620"/>
      <c r="S793" s="1620"/>
      <c r="T793" s="1387"/>
      <c r="U793" s="1388"/>
      <c r="V793" s="1388"/>
      <c r="W793" s="1389"/>
      <c r="X793" s="1485"/>
      <c r="Y793" s="1486"/>
      <c r="Z793" s="1486"/>
      <c r="AA793" s="1486"/>
      <c r="AB793" s="1487"/>
      <c r="AC793" s="1483">
        <f t="shared" si="41"/>
        <v>0</v>
      </c>
      <c r="AD793" s="1450"/>
      <c r="AE793" s="1450"/>
      <c r="AF793" s="1450"/>
      <c r="AG793" s="148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93">
        <f t="shared" si="42"/>
        <v>0</v>
      </c>
      <c r="CQ793" s="1494"/>
      <c r="CR793" s="1494"/>
      <c r="CS793" s="1494"/>
      <c r="CT793" s="1495"/>
      <c r="CU793" s="1493">
        <f t="shared" si="43"/>
        <v>0</v>
      </c>
      <c r="CV793" s="1494"/>
      <c r="CW793" s="1494"/>
      <c r="CX793" s="1494"/>
      <c r="CY793" s="1495"/>
      <c r="CZ793" s="1493">
        <f t="shared" si="44"/>
        <v>0</v>
      </c>
      <c r="DA793" s="1494"/>
      <c r="DB793" s="1494"/>
      <c r="DC793" s="1494"/>
      <c r="DD793" s="1495"/>
      <c r="DE793" s="1493">
        <f t="shared" si="45"/>
        <v>0</v>
      </c>
      <c r="DF793" s="1494"/>
      <c r="DG793" s="1494"/>
      <c r="DH793" s="1494"/>
      <c r="DI793" s="1495"/>
      <c r="DJ793" s="1493">
        <f t="shared" si="46"/>
        <v>0</v>
      </c>
      <c r="DK793" s="1494"/>
      <c r="DL793" s="1494"/>
      <c r="DM793" s="1494"/>
      <c r="DN793" s="1495"/>
      <c r="DO793" s="1493">
        <f t="shared" si="47"/>
        <v>0</v>
      </c>
      <c r="DP793" s="1494"/>
      <c r="DQ793" s="1494"/>
      <c r="DR793" s="1494"/>
      <c r="DS793" s="1495"/>
      <c r="DT793" s="6"/>
      <c r="DU793" s="1493">
        <f t="shared" si="48"/>
        <v>0</v>
      </c>
      <c r="DV793" s="1494"/>
      <c r="DW793" s="1494"/>
      <c r="DX793" s="1494"/>
      <c r="DY793" s="1495"/>
      <c r="DZ793" s="1493">
        <f t="shared" si="49"/>
        <v>0</v>
      </c>
      <c r="EA793" s="1494"/>
      <c r="EB793" s="1494"/>
      <c r="EC793" s="1494"/>
      <c r="ED793" s="1495"/>
      <c r="EE793" s="1493">
        <f t="shared" si="50"/>
        <v>0</v>
      </c>
      <c r="EF793" s="1494"/>
      <c r="EG793" s="1494"/>
      <c r="EH793" s="1494"/>
      <c r="EI793" s="1495"/>
      <c r="EJ793" s="1493">
        <f t="shared" si="51"/>
        <v>0</v>
      </c>
      <c r="EK793" s="1494"/>
      <c r="EL793" s="1494"/>
      <c r="EM793" s="1494"/>
      <c r="EN793" s="1495"/>
      <c r="EO793" s="1493">
        <f t="shared" si="52"/>
        <v>0</v>
      </c>
      <c r="EP793" s="1494"/>
      <c r="EQ793" s="1494"/>
      <c r="ER793" s="1494"/>
      <c r="ES793" s="1495"/>
      <c r="ET793" s="1493">
        <f t="shared" si="53"/>
        <v>0</v>
      </c>
      <c r="EU793" s="1494"/>
      <c r="EV793" s="1494"/>
      <c r="EW793" s="1494"/>
      <c r="EX793" s="1495"/>
    </row>
    <row r="794" spans="1:154" s="14" customFormat="1" ht="12.95" customHeight="1">
      <c r="A794"/>
      <c r="B794"/>
      <c r="C794"/>
      <c r="D794"/>
      <c r="E794"/>
      <c r="F794"/>
      <c r="G794"/>
      <c r="H794"/>
      <c r="I794"/>
      <c r="J794" s="1368"/>
      <c r="K794" s="1369"/>
      <c r="L794" s="1369"/>
      <c r="M794" s="1369"/>
      <c r="N794" s="1370"/>
      <c r="O794" s="1620"/>
      <c r="P794" s="1620"/>
      <c r="Q794" s="1620"/>
      <c r="R794" s="1620"/>
      <c r="S794" s="1620"/>
      <c r="T794" s="1387"/>
      <c r="U794" s="1388"/>
      <c r="V794" s="1388"/>
      <c r="W794" s="1389"/>
      <c r="X794" s="1485"/>
      <c r="Y794" s="1486"/>
      <c r="Z794" s="1486"/>
      <c r="AA794" s="1486"/>
      <c r="AB794" s="1487"/>
      <c r="AC794" s="1483">
        <f t="shared" si="41"/>
        <v>0</v>
      </c>
      <c r="AD794" s="1450"/>
      <c r="AE794" s="1450"/>
      <c r="AF794" s="1450"/>
      <c r="AG794" s="148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93">
        <f t="shared" si="42"/>
        <v>0</v>
      </c>
      <c r="CQ794" s="1494"/>
      <c r="CR794" s="1494"/>
      <c r="CS794" s="1494"/>
      <c r="CT794" s="1495"/>
      <c r="CU794" s="1493">
        <f t="shared" si="43"/>
        <v>0</v>
      </c>
      <c r="CV794" s="1494"/>
      <c r="CW794" s="1494"/>
      <c r="CX794" s="1494"/>
      <c r="CY794" s="1495"/>
      <c r="CZ794" s="1493">
        <f t="shared" si="44"/>
        <v>0</v>
      </c>
      <c r="DA794" s="1494"/>
      <c r="DB794" s="1494"/>
      <c r="DC794" s="1494"/>
      <c r="DD794" s="1495"/>
      <c r="DE794" s="1493">
        <f t="shared" si="45"/>
        <v>0</v>
      </c>
      <c r="DF794" s="1494"/>
      <c r="DG794" s="1494"/>
      <c r="DH794" s="1494"/>
      <c r="DI794" s="1495"/>
      <c r="DJ794" s="1493">
        <f t="shared" si="46"/>
        <v>0</v>
      </c>
      <c r="DK794" s="1494"/>
      <c r="DL794" s="1494"/>
      <c r="DM794" s="1494"/>
      <c r="DN794" s="1495"/>
      <c r="DO794" s="1493">
        <f t="shared" si="47"/>
        <v>0</v>
      </c>
      <c r="DP794" s="1494"/>
      <c r="DQ794" s="1494"/>
      <c r="DR794" s="1494"/>
      <c r="DS794" s="1495"/>
      <c r="DT794" s="6"/>
      <c r="DU794" s="1493">
        <f t="shared" si="48"/>
        <v>0</v>
      </c>
      <c r="DV794" s="1494"/>
      <c r="DW794" s="1494"/>
      <c r="DX794" s="1494"/>
      <c r="DY794" s="1495"/>
      <c r="DZ794" s="1493">
        <f t="shared" si="49"/>
        <v>0</v>
      </c>
      <c r="EA794" s="1494"/>
      <c r="EB794" s="1494"/>
      <c r="EC794" s="1494"/>
      <c r="ED794" s="1495"/>
      <c r="EE794" s="1493">
        <f t="shared" si="50"/>
        <v>0</v>
      </c>
      <c r="EF794" s="1494"/>
      <c r="EG794" s="1494"/>
      <c r="EH794" s="1494"/>
      <c r="EI794" s="1495"/>
      <c r="EJ794" s="1493">
        <f t="shared" si="51"/>
        <v>0</v>
      </c>
      <c r="EK794" s="1494"/>
      <c r="EL794" s="1494"/>
      <c r="EM794" s="1494"/>
      <c r="EN794" s="1495"/>
      <c r="EO794" s="1493">
        <f t="shared" si="52"/>
        <v>0</v>
      </c>
      <c r="EP794" s="1494"/>
      <c r="EQ794" s="1494"/>
      <c r="ER794" s="1494"/>
      <c r="ES794" s="1495"/>
      <c r="ET794" s="1493">
        <f t="shared" si="53"/>
        <v>0</v>
      </c>
      <c r="EU794" s="1494"/>
      <c r="EV794" s="1494"/>
      <c r="EW794" s="1494"/>
      <c r="EX794" s="1495"/>
    </row>
    <row r="795" spans="1:154" s="14" customFormat="1" ht="12.95" customHeight="1">
      <c r="A795"/>
      <c r="B795"/>
      <c r="C795"/>
      <c r="D795"/>
      <c r="E795"/>
      <c r="F795"/>
      <c r="G795"/>
      <c r="H795"/>
      <c r="I795"/>
      <c r="J795" s="1368"/>
      <c r="K795" s="1369"/>
      <c r="L795" s="1369"/>
      <c r="M795" s="1369"/>
      <c r="N795" s="1370"/>
      <c r="O795" s="1620"/>
      <c r="P795" s="1620"/>
      <c r="Q795" s="1620"/>
      <c r="R795" s="1620"/>
      <c r="S795" s="1620"/>
      <c r="T795" s="1387"/>
      <c r="U795" s="1388"/>
      <c r="V795" s="1388"/>
      <c r="W795" s="1389"/>
      <c r="X795" s="1485"/>
      <c r="Y795" s="1486"/>
      <c r="Z795" s="1486"/>
      <c r="AA795" s="1486"/>
      <c r="AB795" s="1487"/>
      <c r="AC795" s="1483">
        <f t="shared" si="41"/>
        <v>0</v>
      </c>
      <c r="AD795" s="1450"/>
      <c r="AE795" s="1450"/>
      <c r="AF795" s="1450"/>
      <c r="AG795" s="148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93">
        <f t="shared" si="42"/>
        <v>0</v>
      </c>
      <c r="CQ795" s="1494"/>
      <c r="CR795" s="1494"/>
      <c r="CS795" s="1494"/>
      <c r="CT795" s="1495"/>
      <c r="CU795" s="1493">
        <f t="shared" si="43"/>
        <v>0</v>
      </c>
      <c r="CV795" s="1494"/>
      <c r="CW795" s="1494"/>
      <c r="CX795" s="1494"/>
      <c r="CY795" s="1495"/>
      <c r="CZ795" s="1493">
        <f t="shared" si="44"/>
        <v>0</v>
      </c>
      <c r="DA795" s="1494"/>
      <c r="DB795" s="1494"/>
      <c r="DC795" s="1494"/>
      <c r="DD795" s="1495"/>
      <c r="DE795" s="1493">
        <f t="shared" si="45"/>
        <v>0</v>
      </c>
      <c r="DF795" s="1494"/>
      <c r="DG795" s="1494"/>
      <c r="DH795" s="1494"/>
      <c r="DI795" s="1495"/>
      <c r="DJ795" s="1493">
        <f t="shared" si="46"/>
        <v>0</v>
      </c>
      <c r="DK795" s="1494"/>
      <c r="DL795" s="1494"/>
      <c r="DM795" s="1494"/>
      <c r="DN795" s="1495"/>
      <c r="DO795" s="1493">
        <f t="shared" si="47"/>
        <v>0</v>
      </c>
      <c r="DP795" s="1494"/>
      <c r="DQ795" s="1494"/>
      <c r="DR795" s="1494"/>
      <c r="DS795" s="1495"/>
      <c r="DT795" s="6"/>
      <c r="DU795" s="1493">
        <f t="shared" si="48"/>
        <v>0</v>
      </c>
      <c r="DV795" s="1494"/>
      <c r="DW795" s="1494"/>
      <c r="DX795" s="1494"/>
      <c r="DY795" s="1495"/>
      <c r="DZ795" s="1493">
        <f t="shared" si="49"/>
        <v>0</v>
      </c>
      <c r="EA795" s="1494"/>
      <c r="EB795" s="1494"/>
      <c r="EC795" s="1494"/>
      <c r="ED795" s="1495"/>
      <c r="EE795" s="1493">
        <f t="shared" si="50"/>
        <v>0</v>
      </c>
      <c r="EF795" s="1494"/>
      <c r="EG795" s="1494"/>
      <c r="EH795" s="1494"/>
      <c r="EI795" s="1495"/>
      <c r="EJ795" s="1493">
        <f t="shared" si="51"/>
        <v>0</v>
      </c>
      <c r="EK795" s="1494"/>
      <c r="EL795" s="1494"/>
      <c r="EM795" s="1494"/>
      <c r="EN795" s="1495"/>
      <c r="EO795" s="1493">
        <f t="shared" si="52"/>
        <v>0</v>
      </c>
      <c r="EP795" s="1494"/>
      <c r="EQ795" s="1494"/>
      <c r="ER795" s="1494"/>
      <c r="ES795" s="1495"/>
      <c r="ET795" s="1493">
        <f t="shared" si="53"/>
        <v>0</v>
      </c>
      <c r="EU795" s="1494"/>
      <c r="EV795" s="1494"/>
      <c r="EW795" s="1494"/>
      <c r="EX795" s="1495"/>
    </row>
    <row r="796" spans="1:154" s="4" customFormat="1" ht="12.95" customHeight="1">
      <c r="A796"/>
      <c r="B796"/>
      <c r="C796"/>
      <c r="D796"/>
      <c r="E796"/>
      <c r="F796"/>
      <c r="G796"/>
      <c r="H796"/>
      <c r="I796"/>
      <c r="J796" s="1368"/>
      <c r="K796" s="1369"/>
      <c r="L796" s="1369"/>
      <c r="M796" s="1369"/>
      <c r="N796" s="1370"/>
      <c r="O796" s="1620"/>
      <c r="P796" s="1620"/>
      <c r="Q796" s="1620"/>
      <c r="R796" s="1620"/>
      <c r="S796" s="1620"/>
      <c r="T796" s="1387"/>
      <c r="U796" s="1388"/>
      <c r="V796" s="1388"/>
      <c r="W796" s="1389"/>
      <c r="X796" s="1485"/>
      <c r="Y796" s="1486"/>
      <c r="Z796" s="1486"/>
      <c r="AA796" s="1486"/>
      <c r="AB796" s="1487"/>
      <c r="AC796" s="1483">
        <f t="shared" si="41"/>
        <v>0</v>
      </c>
      <c r="AD796" s="1450"/>
      <c r="AE796" s="1450"/>
      <c r="AF796" s="1450"/>
      <c r="AG796" s="1484"/>
      <c r="AH796"/>
      <c r="AI796"/>
      <c r="AJ796"/>
      <c r="AK796"/>
      <c r="AL796"/>
      <c r="AM796"/>
      <c r="AN796"/>
      <c r="AO796"/>
      <c r="AP796"/>
      <c r="AQ796"/>
      <c r="AR796"/>
      <c r="AS796"/>
      <c r="AT796"/>
      <c r="AU796"/>
      <c r="AV796"/>
      <c r="AW796"/>
      <c r="AX796"/>
      <c r="AY796"/>
      <c r="AZ796" s="3"/>
      <c r="CP796" s="1493">
        <f t="shared" si="42"/>
        <v>0</v>
      </c>
      <c r="CQ796" s="1494"/>
      <c r="CR796" s="1494"/>
      <c r="CS796" s="1494"/>
      <c r="CT796" s="1495"/>
      <c r="CU796" s="1493">
        <f t="shared" si="43"/>
        <v>0</v>
      </c>
      <c r="CV796" s="1494"/>
      <c r="CW796" s="1494"/>
      <c r="CX796" s="1494"/>
      <c r="CY796" s="1495"/>
      <c r="CZ796" s="1493">
        <f t="shared" si="44"/>
        <v>0</v>
      </c>
      <c r="DA796" s="1494"/>
      <c r="DB796" s="1494"/>
      <c r="DC796" s="1494"/>
      <c r="DD796" s="1495"/>
      <c r="DE796" s="1493">
        <f t="shared" si="45"/>
        <v>0</v>
      </c>
      <c r="DF796" s="1494"/>
      <c r="DG796" s="1494"/>
      <c r="DH796" s="1494"/>
      <c r="DI796" s="1495"/>
      <c r="DJ796" s="1493">
        <f t="shared" si="46"/>
        <v>0</v>
      </c>
      <c r="DK796" s="1494"/>
      <c r="DL796" s="1494"/>
      <c r="DM796" s="1494"/>
      <c r="DN796" s="1495"/>
      <c r="DO796" s="1493">
        <f t="shared" si="47"/>
        <v>0</v>
      </c>
      <c r="DP796" s="1494"/>
      <c r="DQ796" s="1494"/>
      <c r="DR796" s="1494"/>
      <c r="DS796" s="1495"/>
      <c r="DT796" s="6"/>
      <c r="DU796" s="1493">
        <f t="shared" si="48"/>
        <v>0</v>
      </c>
      <c r="DV796" s="1494"/>
      <c r="DW796" s="1494"/>
      <c r="DX796" s="1494"/>
      <c r="DY796" s="1495"/>
      <c r="DZ796" s="1493">
        <f t="shared" si="49"/>
        <v>0</v>
      </c>
      <c r="EA796" s="1494"/>
      <c r="EB796" s="1494"/>
      <c r="EC796" s="1494"/>
      <c r="ED796" s="1495"/>
      <c r="EE796" s="1493">
        <f t="shared" si="50"/>
        <v>0</v>
      </c>
      <c r="EF796" s="1494"/>
      <c r="EG796" s="1494"/>
      <c r="EH796" s="1494"/>
      <c r="EI796" s="1495"/>
      <c r="EJ796" s="1493">
        <f t="shared" si="51"/>
        <v>0</v>
      </c>
      <c r="EK796" s="1494"/>
      <c r="EL796" s="1494"/>
      <c r="EM796" s="1494"/>
      <c r="EN796" s="1495"/>
      <c r="EO796" s="1493">
        <f t="shared" si="52"/>
        <v>0</v>
      </c>
      <c r="EP796" s="1494"/>
      <c r="EQ796" s="1494"/>
      <c r="ER796" s="1494"/>
      <c r="ES796" s="1495"/>
      <c r="ET796" s="1493">
        <f t="shared" si="53"/>
        <v>0</v>
      </c>
      <c r="EU796" s="1494"/>
      <c r="EV796" s="1494"/>
      <c r="EW796" s="1494"/>
      <c r="EX796" s="1495"/>
    </row>
    <row r="797" spans="1:154" s="4" customFormat="1" ht="12.95" customHeight="1">
      <c r="A797"/>
      <c r="B797"/>
      <c r="C797"/>
      <c r="D797"/>
      <c r="E797"/>
      <c r="F797"/>
      <c r="G797"/>
      <c r="H797"/>
      <c r="I797"/>
      <c r="J797" s="1650" t="s">
        <v>125</v>
      </c>
      <c r="K797" s="1651"/>
      <c r="L797" s="1651"/>
      <c r="M797" s="1651"/>
      <c r="N797" s="1652"/>
      <c r="O797" s="1719">
        <f>SUM(O787:S796)</f>
        <v>0</v>
      </c>
      <c r="P797" s="1719"/>
      <c r="Q797" s="1719"/>
      <c r="R797" s="1719"/>
      <c r="S797" s="1719"/>
      <c r="T797"/>
      <c r="U797"/>
      <c r="V797"/>
      <c r="W797"/>
      <c r="X797" s="902" t="s">
        <v>124</v>
      </c>
      <c r="Y797" s="11"/>
      <c r="Z797" s="11"/>
      <c r="AA797" s="11"/>
      <c r="AB797" s="909"/>
      <c r="AC797" s="1483">
        <f>SUM(AC787:AG796)</f>
        <v>0</v>
      </c>
      <c r="AD797" s="1450"/>
      <c r="AE797" s="1450"/>
      <c r="AF797" s="1450"/>
      <c r="AG797" s="1484"/>
      <c r="AH797"/>
      <c r="AI797"/>
      <c r="AJ797"/>
      <c r="AK797"/>
      <c r="AL797"/>
      <c r="AM797"/>
      <c r="AN797"/>
      <c r="AO797"/>
      <c r="AP797"/>
      <c r="AQ797"/>
      <c r="AR797"/>
      <c r="AS797"/>
      <c r="AT797"/>
      <c r="AU797"/>
      <c r="AV797"/>
      <c r="AW797"/>
      <c r="AX797"/>
      <c r="AY797"/>
      <c r="AZ797" s="3"/>
      <c r="BA797"/>
      <c r="CP797" s="1498">
        <f>SUM(CP787:CT796)</f>
        <v>0</v>
      </c>
      <c r="CQ797" s="1718"/>
      <c r="CR797" s="1718"/>
      <c r="CS797" s="1718"/>
      <c r="CT797" s="1499"/>
      <c r="CU797" s="1501">
        <f>SUM(CU787:CY796)</f>
        <v>0</v>
      </c>
      <c r="CV797" s="1502"/>
      <c r="CW797" s="1502"/>
      <c r="CX797" s="1502"/>
      <c r="CY797" s="1503"/>
      <c r="CZ797" s="1501">
        <f>SUM(CZ787:DD796)</f>
        <v>0</v>
      </c>
      <c r="DA797" s="1502"/>
      <c r="DB797" s="1502"/>
      <c r="DC797" s="1502"/>
      <c r="DD797" s="1503"/>
      <c r="DE797" s="1501">
        <f>SUM(DE787:DI796)</f>
        <v>0</v>
      </c>
      <c r="DF797" s="1502"/>
      <c r="DG797" s="1502"/>
      <c r="DH797" s="1502"/>
      <c r="DI797" s="1503"/>
      <c r="DJ797" s="1501">
        <f>SUM(DJ787:DN796)</f>
        <v>0</v>
      </c>
      <c r="DK797" s="1502"/>
      <c r="DL797" s="1502"/>
      <c r="DM797" s="1502"/>
      <c r="DN797" s="1503"/>
      <c r="DO797" s="1501">
        <f>SUM(DO787:DS796)</f>
        <v>0</v>
      </c>
      <c r="DP797" s="1502"/>
      <c r="DQ797" s="1502"/>
      <c r="DR797" s="1502"/>
      <c r="DS797" s="1503"/>
      <c r="DT797" s="1012"/>
      <c r="DU797" s="1498">
        <f>SUM(DU787:DY796)</f>
        <v>0</v>
      </c>
      <c r="DV797" s="1718"/>
      <c r="DW797" s="1718"/>
      <c r="DX797" s="1718"/>
      <c r="DY797" s="1499"/>
      <c r="DZ797" s="1498">
        <f>SUM(DZ787:ED796)</f>
        <v>0</v>
      </c>
      <c r="EA797" s="1718"/>
      <c r="EB797" s="1718"/>
      <c r="EC797" s="1718"/>
      <c r="ED797" s="1499"/>
      <c r="EE797" s="1498">
        <f>SUM(EE787:EI796)</f>
        <v>0</v>
      </c>
      <c r="EF797" s="1718"/>
      <c r="EG797" s="1718"/>
      <c r="EH797" s="1718"/>
      <c r="EI797" s="1499"/>
      <c r="EJ797" s="1498">
        <f>SUM(EJ787:EN796)</f>
        <v>0</v>
      </c>
      <c r="EK797" s="1718"/>
      <c r="EL797" s="1718"/>
      <c r="EM797" s="1718"/>
      <c r="EN797" s="1499"/>
      <c r="EO797" s="1498">
        <f>SUM(EO787:ES796)</f>
        <v>0</v>
      </c>
      <c r="EP797" s="1718"/>
      <c r="EQ797" s="1718"/>
      <c r="ER797" s="1718"/>
      <c r="ES797" s="1499"/>
      <c r="ET797" s="1498">
        <f>SUM(ET787:EX796)</f>
        <v>0</v>
      </c>
      <c r="EU797" s="1718"/>
      <c r="EV797" s="1718"/>
      <c r="EW797" s="1718"/>
      <c r="EX797" s="1499"/>
    </row>
    <row r="798" spans="1:154" s="4" customFormat="1" ht="12.95" customHeight="1">
      <c r="A798"/>
      <c r="B798"/>
      <c r="C798" s="1720" t="str">
        <f>IF(O797&lt;&gt;AG438,"! Total market rate units in the Unit Mix Table above does not match the number of  market rate units on row #"&amp;TEXT(ROW(D438),"#"),"")</f>
        <v/>
      </c>
      <c r="D798" s="1720"/>
      <c r="E798" s="1720"/>
      <c r="F798" s="1720"/>
      <c r="G798" s="1720"/>
      <c r="H798" s="1720"/>
      <c r="I798" s="1720"/>
      <c r="J798" s="1720"/>
      <c r="K798" s="1720"/>
      <c r="L798" s="1720"/>
      <c r="M798" s="1720"/>
      <c r="N798" s="1720"/>
      <c r="O798" s="1720"/>
      <c r="P798" s="1720"/>
      <c r="Q798" s="1720"/>
      <c r="R798" s="1720"/>
      <c r="S798" s="1720"/>
      <c r="T798" s="1720"/>
      <c r="U798" s="1720"/>
      <c r="V798" s="1720"/>
      <c r="W798" s="1720"/>
      <c r="X798" s="1720"/>
      <c r="Y798" s="1720"/>
      <c r="Z798" s="1720"/>
      <c r="AA798" s="1720"/>
      <c r="AB798" s="1720"/>
      <c r="AC798" s="1720"/>
      <c r="AD798" s="1720"/>
      <c r="AE798" s="1720"/>
      <c r="AF798" s="1720"/>
      <c r="AG798" s="1720"/>
      <c r="AH798" s="1720"/>
      <c r="AI798" s="1720"/>
      <c r="AJ798" s="1720"/>
      <c r="AK798" s="1720"/>
      <c r="AL798" s="1720"/>
      <c r="AM798" s="1720"/>
      <c r="AN798" s="1720"/>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20"/>
      <c r="D799" s="1720"/>
      <c r="E799" s="1720"/>
      <c r="F799" s="1720"/>
      <c r="G799" s="1720"/>
      <c r="H799" s="1720"/>
      <c r="I799" s="1720"/>
      <c r="J799" s="1720"/>
      <c r="K799" s="1720"/>
      <c r="L799" s="1720"/>
      <c r="M799" s="1720"/>
      <c r="N799" s="1720"/>
      <c r="O799" s="1720"/>
      <c r="P799" s="1720"/>
      <c r="Q799" s="1720"/>
      <c r="R799" s="1720"/>
      <c r="S799" s="1720"/>
      <c r="T799" s="1720"/>
      <c r="U799" s="1720"/>
      <c r="V799" s="1720"/>
      <c r="W799" s="1720"/>
      <c r="X799" s="1720"/>
      <c r="Y799" s="1720"/>
      <c r="Z799" s="1720"/>
      <c r="AA799" s="1720"/>
      <c r="AB799" s="1720"/>
      <c r="AC799" s="1720"/>
      <c r="AD799" s="1720"/>
      <c r="AE799" s="1720"/>
      <c r="AF799" s="1720"/>
      <c r="AG799" s="1720"/>
      <c r="AH799" s="1720"/>
      <c r="AI799" s="1720"/>
      <c r="AJ799" s="1720"/>
      <c r="AK799" s="1720"/>
      <c r="AL799" s="1720"/>
      <c r="AM799" s="1720"/>
      <c r="AN799" s="1720"/>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4">
        <f>O753+AC777+AC797</f>
        <v>96216</v>
      </c>
      <c r="Z800" s="1644"/>
      <c r="AA800" s="1644"/>
      <c r="AB800" s="1644"/>
      <c r="AC800" s="164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4">
        <f>(O753+AC777+AC797)*12</f>
        <v>1154592</v>
      </c>
      <c r="Z801" s="1644"/>
      <c r="AA801" s="1644"/>
      <c r="AB801" s="1644"/>
      <c r="AC801" s="164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501">
        <f>CP753+CP777+CP797</f>
        <v>52</v>
      </c>
      <c r="CQ802" s="1502"/>
      <c r="CR802" s="1502"/>
      <c r="CS802" s="1502"/>
      <c r="CT802" s="1503"/>
      <c r="CU802" s="1501">
        <f>CU753+CU777+CU797</f>
        <v>26</v>
      </c>
      <c r="CV802" s="1502"/>
      <c r="CW802" s="1502"/>
      <c r="CX802" s="1502"/>
      <c r="CY802" s="1503"/>
      <c r="CZ802" s="1501">
        <f>CZ753+CZ777+CZ797</f>
        <v>1</v>
      </c>
      <c r="DA802" s="1502"/>
      <c r="DB802" s="1502"/>
      <c r="DC802" s="1502"/>
      <c r="DD802" s="1503"/>
      <c r="DE802" s="1501">
        <f>DE753+DE777+DE797</f>
        <v>0</v>
      </c>
      <c r="DF802" s="1502"/>
      <c r="DG802" s="1502"/>
      <c r="DH802" s="1502"/>
      <c r="DI802" s="1503"/>
      <c r="DJ802" s="1501">
        <f>DJ753+DJ777+DJ797</f>
        <v>0</v>
      </c>
      <c r="DK802" s="1502"/>
      <c r="DL802" s="1502"/>
      <c r="DM802" s="1502"/>
      <c r="DN802" s="1503"/>
      <c r="DO802" s="1496">
        <f>DO797+DO777+DO753</f>
        <v>0</v>
      </c>
      <c r="DP802" s="1500"/>
      <c r="DQ802" s="1500"/>
      <c r="DR802" s="1500"/>
      <c r="DS802" s="1497"/>
      <c r="DT802" s="3"/>
      <c r="DU802" s="861">
        <f>DU755+DU800</f>
        <v>78</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349"/>
      <c r="AA806" s="1350"/>
      <c r="AB806" s="1350"/>
      <c r="AC806" s="1350"/>
      <c r="AD806" s="1350"/>
      <c r="AE806" s="135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22"/>
      <c r="AA807" s="1350"/>
      <c r="AB807" s="1350"/>
      <c r="AC807" s="1350"/>
      <c r="AD807" s="1350"/>
      <c r="AE807" s="135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17"/>
      <c r="AA808" s="1557"/>
      <c r="AB808" s="1557"/>
      <c r="AC808" s="1557"/>
      <c r="AD808" s="1557"/>
      <c r="AE808" s="155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8424</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424" t="s">
        <v>333</v>
      </c>
      <c r="Q816" s="1425"/>
      <c r="R816" s="1425"/>
      <c r="S816" s="1425"/>
      <c r="T816" s="1425"/>
      <c r="U816" s="1425"/>
      <c r="V816" s="1425"/>
      <c r="W816" s="1425"/>
      <c r="X816" s="1425"/>
      <c r="Y816" s="1426"/>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8424</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7">
        <f>Z817+Y801+Z809</f>
        <v>1163016</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46" t="s">
        <v>126</v>
      </c>
      <c r="N823" s="1646"/>
      <c r="O823" s="1646"/>
      <c r="P823" s="1732"/>
      <c r="Q823" s="1616" t="s">
        <v>289</v>
      </c>
      <c r="R823" s="1616"/>
      <c r="S823" s="1616"/>
      <c r="T823" s="1616"/>
      <c r="U823" s="1616" t="s">
        <v>290</v>
      </c>
      <c r="V823" s="1616"/>
      <c r="W823" s="1616"/>
      <c r="X823" s="1616"/>
      <c r="Y823" s="1616" t="s">
        <v>291</v>
      </c>
      <c r="Z823" s="1616"/>
      <c r="AA823" s="1616"/>
      <c r="AB823" s="1616"/>
      <c r="AC823" s="1616" t="s">
        <v>360</v>
      </c>
      <c r="AD823" s="1616"/>
      <c r="AE823" s="1616"/>
      <c r="AF823" s="1616"/>
      <c r="AG823" s="1721" t="s">
        <v>334</v>
      </c>
      <c r="AH823" s="1721"/>
      <c r="AI823" s="1721"/>
      <c r="AJ823" s="172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344"/>
      <c r="N824" s="1344"/>
      <c r="O824" s="1344"/>
      <c r="P824" s="1345"/>
      <c r="Q824" s="1616"/>
      <c r="R824" s="1616"/>
      <c r="S824" s="1616"/>
      <c r="T824" s="1616"/>
      <c r="U824" s="1616"/>
      <c r="V824" s="1616"/>
      <c r="W824" s="1616"/>
      <c r="X824" s="1616"/>
      <c r="Y824" s="1616"/>
      <c r="Z824" s="1616"/>
      <c r="AA824" s="1616"/>
      <c r="AB824" s="1616"/>
      <c r="AC824" s="1616"/>
      <c r="AD824" s="1616"/>
      <c r="AE824" s="1616"/>
      <c r="AF824" s="1616"/>
      <c r="AG824" s="1721"/>
      <c r="AH824" s="1721"/>
      <c r="AI824" s="1721"/>
      <c r="AJ824" s="172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0" t="s">
        <v>40</v>
      </c>
      <c r="D825" s="1457"/>
      <c r="E825" s="1457"/>
      <c r="F825" s="1457"/>
      <c r="G825" s="1457"/>
      <c r="H825" s="1457"/>
      <c r="I825" s="48"/>
      <c r="J825" s="48"/>
      <c r="K825" s="48"/>
      <c r="L825" s="49"/>
      <c r="M825" s="1612">
        <v>26</v>
      </c>
      <c r="N825" s="1612"/>
      <c r="O825" s="1612"/>
      <c r="P825" s="1612"/>
      <c r="Q825" s="1612">
        <v>31</v>
      </c>
      <c r="R825" s="1612"/>
      <c r="S825" s="1612"/>
      <c r="T825" s="1612"/>
      <c r="U825" s="1612"/>
      <c r="V825" s="1612"/>
      <c r="W825" s="1612"/>
      <c r="X825" s="1612"/>
      <c r="Y825" s="1612"/>
      <c r="Z825" s="1612"/>
      <c r="AA825" s="1612"/>
      <c r="AB825" s="1612"/>
      <c r="AC825" s="1504"/>
      <c r="AD825" s="1505"/>
      <c r="AE825" s="1505"/>
      <c r="AF825" s="1506"/>
      <c r="AG825" s="1504"/>
      <c r="AH825" s="1505"/>
      <c r="AI825" s="1505"/>
      <c r="AJ825" s="150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32" t="s">
        <v>41</v>
      </c>
      <c r="D826" s="1633"/>
      <c r="E826" s="1633"/>
      <c r="F826" s="1633"/>
      <c r="G826" s="1633"/>
      <c r="H826" s="1633"/>
      <c r="I826" s="5"/>
      <c r="J826" s="5"/>
      <c r="K826" s="5"/>
      <c r="L826" s="46"/>
      <c r="M826" s="1612"/>
      <c r="N826" s="1612"/>
      <c r="O826" s="1612"/>
      <c r="P826" s="1612"/>
      <c r="Q826" s="1612"/>
      <c r="R826" s="1612"/>
      <c r="S826" s="1612"/>
      <c r="T826" s="1612"/>
      <c r="U826" s="1612"/>
      <c r="V826" s="1612"/>
      <c r="W826" s="1612"/>
      <c r="X826" s="1612"/>
      <c r="Y826" s="1612"/>
      <c r="Z826" s="1612"/>
      <c r="AA826" s="1612"/>
      <c r="AB826" s="1612"/>
      <c r="AC826" s="1504"/>
      <c r="AD826" s="1505"/>
      <c r="AE826" s="1505"/>
      <c r="AF826" s="1506"/>
      <c r="AG826" s="1504"/>
      <c r="AH826" s="1505"/>
      <c r="AI826" s="1505"/>
      <c r="AJ826" s="150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32" t="s">
        <v>42</v>
      </c>
      <c r="D827" s="1633"/>
      <c r="E827" s="1633"/>
      <c r="F827" s="1633"/>
      <c r="G827" s="1633"/>
      <c r="H827" s="1633"/>
      <c r="I827" s="60"/>
      <c r="J827" s="60"/>
      <c r="K827" s="60"/>
      <c r="L827" s="61"/>
      <c r="M827" s="1612">
        <v>11</v>
      </c>
      <c r="N827" s="1612"/>
      <c r="O827" s="1612"/>
      <c r="P827" s="1612"/>
      <c r="Q827" s="1612">
        <v>13</v>
      </c>
      <c r="R827" s="1612"/>
      <c r="S827" s="1612"/>
      <c r="T827" s="1612"/>
      <c r="U827" s="1612"/>
      <c r="V827" s="1612"/>
      <c r="W827" s="1612"/>
      <c r="X827" s="1612"/>
      <c r="Y827" s="1612"/>
      <c r="Z827" s="1612"/>
      <c r="AA827" s="1612"/>
      <c r="AB827" s="1612"/>
      <c r="AC827" s="1504"/>
      <c r="AD827" s="1505"/>
      <c r="AE827" s="1505"/>
      <c r="AF827" s="1506"/>
      <c r="AG827" s="1504"/>
      <c r="AH827" s="1505"/>
      <c r="AI827" s="1505"/>
      <c r="AJ827" s="150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32" t="s">
        <v>762</v>
      </c>
      <c r="D828" s="1633"/>
      <c r="E828" s="1633"/>
      <c r="F828" s="1633"/>
      <c r="G828" s="1633"/>
      <c r="H828" s="1633"/>
      <c r="I828" s="60"/>
      <c r="J828" s="60"/>
      <c r="K828" s="60"/>
      <c r="L828" s="61"/>
      <c r="M828" s="1612"/>
      <c r="N828" s="1612"/>
      <c r="O828" s="1612"/>
      <c r="P828" s="1612"/>
      <c r="Q828" s="1612"/>
      <c r="R828" s="1612"/>
      <c r="S828" s="1612"/>
      <c r="T828" s="1612"/>
      <c r="U828" s="1612"/>
      <c r="V828" s="1612"/>
      <c r="W828" s="1612"/>
      <c r="X828" s="1612"/>
      <c r="Y828" s="1612"/>
      <c r="Z828" s="1612"/>
      <c r="AA828" s="1612"/>
      <c r="AB828" s="1612"/>
      <c r="AC828" s="1504"/>
      <c r="AD828" s="1505"/>
      <c r="AE828" s="1505"/>
      <c r="AF828" s="1506"/>
      <c r="AG828" s="1504"/>
      <c r="AH828" s="1505"/>
      <c r="AI828" s="1505"/>
      <c r="AJ828" s="150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32" t="s">
        <v>459</v>
      </c>
      <c r="D829" s="1633"/>
      <c r="E829" s="1633"/>
      <c r="F829" s="1633"/>
      <c r="G829" s="1633"/>
      <c r="H829" s="1633"/>
      <c r="I829" s="60"/>
      <c r="J829" s="60"/>
      <c r="K829" s="60"/>
      <c r="L829" s="61"/>
      <c r="M829" s="1612">
        <v>34</v>
      </c>
      <c r="N829" s="1612"/>
      <c r="O829" s="1612"/>
      <c r="P829" s="1612"/>
      <c r="Q829" s="1612">
        <v>42</v>
      </c>
      <c r="R829" s="1612"/>
      <c r="S829" s="1612"/>
      <c r="T829" s="1612"/>
      <c r="U829" s="1612"/>
      <c r="V829" s="1612"/>
      <c r="W829" s="1612"/>
      <c r="X829" s="1612"/>
      <c r="Y829" s="1612"/>
      <c r="Z829" s="1612"/>
      <c r="AA829" s="1612"/>
      <c r="AB829" s="1612"/>
      <c r="AC829" s="1504"/>
      <c r="AD829" s="1505"/>
      <c r="AE829" s="1505"/>
      <c r="AF829" s="1506"/>
      <c r="AG829" s="1504"/>
      <c r="AH829" s="1505"/>
      <c r="AI829" s="1505"/>
      <c r="AJ829" s="150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783</v>
      </c>
      <c r="D830" s="1633"/>
      <c r="E830" s="1633"/>
      <c r="F830" s="1633"/>
      <c r="G830" s="1633"/>
      <c r="H830" s="1633"/>
      <c r="I830" s="60"/>
      <c r="J830" s="60"/>
      <c r="K830" s="60"/>
      <c r="L830" s="61"/>
      <c r="M830" s="1612"/>
      <c r="N830" s="1612"/>
      <c r="O830" s="1612"/>
      <c r="P830" s="1612"/>
      <c r="Q830" s="1612"/>
      <c r="R830" s="1612"/>
      <c r="S830" s="1612"/>
      <c r="T830" s="1612"/>
      <c r="U830" s="1612"/>
      <c r="V830" s="1612"/>
      <c r="W830" s="1612"/>
      <c r="X830" s="1612"/>
      <c r="Y830" s="1612"/>
      <c r="Z830" s="1612"/>
      <c r="AA830" s="1612"/>
      <c r="AB830" s="1612"/>
      <c r="AC830" s="1504"/>
      <c r="AD830" s="1505"/>
      <c r="AE830" s="1505"/>
      <c r="AF830" s="1506"/>
      <c r="AG830" s="1504"/>
      <c r="AH830" s="1505"/>
      <c r="AI830" s="1505"/>
      <c r="AJ830" s="150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424" t="s">
        <v>2736</v>
      </c>
      <c r="G831" s="1425"/>
      <c r="H831" s="1425"/>
      <c r="I831" s="1425"/>
      <c r="J831" s="1425"/>
      <c r="K831" s="1425"/>
      <c r="L831" s="1425"/>
      <c r="M831" s="1612">
        <v>5</v>
      </c>
      <c r="N831" s="1612"/>
      <c r="O831" s="1612"/>
      <c r="P831" s="1612"/>
      <c r="Q831" s="1612">
        <v>6</v>
      </c>
      <c r="R831" s="1612"/>
      <c r="S831" s="1612"/>
      <c r="T831" s="1612"/>
      <c r="U831" s="1612"/>
      <c r="V831" s="1612"/>
      <c r="W831" s="1612"/>
      <c r="X831" s="1612"/>
      <c r="Y831" s="1612"/>
      <c r="Z831" s="1612"/>
      <c r="AA831" s="1612"/>
      <c r="AB831" s="1612"/>
      <c r="AC831" s="1504"/>
      <c r="AD831" s="1505"/>
      <c r="AE831" s="1505"/>
      <c r="AF831" s="1506"/>
      <c r="AG831" s="1504"/>
      <c r="AH831" s="1505"/>
      <c r="AI831" s="1505"/>
      <c r="AJ831" s="150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650" t="s">
        <v>124</v>
      </c>
      <c r="D832" s="1651"/>
      <c r="E832" s="1651"/>
      <c r="F832" s="1651"/>
      <c r="G832" s="1651"/>
      <c r="H832" s="1651"/>
      <c r="I832" s="1651"/>
      <c r="J832" s="1651"/>
      <c r="K832" s="1651"/>
      <c r="L832" s="1652"/>
      <c r="M832" s="1642">
        <f>SUM(M825:P831)</f>
        <v>76</v>
      </c>
      <c r="N832" s="1642"/>
      <c r="O832" s="1642"/>
      <c r="P832" s="1642"/>
      <c r="Q832" s="1642">
        <f>SUM(Q825:T831)</f>
        <v>92</v>
      </c>
      <c r="R832" s="1642"/>
      <c r="S832" s="1642"/>
      <c r="T832" s="1642"/>
      <c r="U832" s="1642">
        <f>SUM(U825:X831)</f>
        <v>0</v>
      </c>
      <c r="V832" s="1642"/>
      <c r="W832" s="1642"/>
      <c r="X832" s="1642"/>
      <c r="Y832" s="1642">
        <f>SUM(Y825:AB831)</f>
        <v>0</v>
      </c>
      <c r="Z832" s="1642"/>
      <c r="AA832" s="1642"/>
      <c r="AB832" s="1642"/>
      <c r="AC832" s="1642">
        <f>SUM(AC825:AF831)</f>
        <v>0</v>
      </c>
      <c r="AD832" s="1642"/>
      <c r="AE832" s="1642"/>
      <c r="AF832" s="1642"/>
      <c r="AG832" s="1642">
        <f>SUM(AG825:AJ831)</f>
        <v>0</v>
      </c>
      <c r="AH832" s="1642"/>
      <c r="AI832" s="1642"/>
      <c r="AJ832" s="164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3" t="s">
        <v>2708</v>
      </c>
      <c r="D837" s="1704"/>
      <c r="E837" s="1704"/>
      <c r="F837" s="1704"/>
      <c r="G837" s="1704"/>
      <c r="H837" s="1704"/>
      <c r="I837" s="1704"/>
      <c r="J837" s="1704"/>
      <c r="K837" s="1704"/>
      <c r="L837" s="1704"/>
      <c r="M837" s="1704"/>
      <c r="N837" s="1704"/>
      <c r="O837" s="1704"/>
      <c r="P837" s="1704"/>
      <c r="Q837" s="1704"/>
      <c r="R837" s="1704"/>
      <c r="S837" s="1704"/>
      <c r="T837" s="1704"/>
      <c r="U837" s="1704"/>
      <c r="V837" s="1704"/>
      <c r="W837" s="1704"/>
      <c r="X837" s="1704"/>
      <c r="Y837" s="1704"/>
      <c r="Z837" s="1704"/>
      <c r="AA837" s="1704"/>
      <c r="AB837" s="1704"/>
      <c r="AC837" s="1704"/>
      <c r="AD837" s="1704"/>
      <c r="AE837" s="1704"/>
      <c r="AF837" s="1704"/>
      <c r="AG837" s="1704"/>
      <c r="AH837" s="1704"/>
      <c r="AI837" s="1704"/>
      <c r="AJ837" s="1705"/>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510">
        <v>2000</v>
      </c>
      <c r="X842" s="1510"/>
      <c r="Y842" s="1510"/>
      <c r="Z842" s="1510"/>
      <c r="AA842" s="1510"/>
      <c r="AB842" s="1510"/>
      <c r="AC842" s="151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510">
        <v>2200</v>
      </c>
      <c r="X843" s="1510"/>
      <c r="Y843" s="1510"/>
      <c r="Z843" s="1510"/>
      <c r="AA843" s="1510"/>
      <c r="AB843" s="1510"/>
      <c r="AC843" s="151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510">
        <v>20000</v>
      </c>
      <c r="X844" s="1510"/>
      <c r="Y844" s="1510"/>
      <c r="Z844" s="1510"/>
      <c r="AA844" s="1510"/>
      <c r="AB844" s="1510"/>
      <c r="AC844" s="1510"/>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510"/>
      <c r="X845" s="1510"/>
      <c r="Y845" s="1510"/>
      <c r="Z845" s="1510"/>
      <c r="AA845" s="1510"/>
      <c r="AB845" s="1510"/>
      <c r="AC845" s="1510"/>
      <c r="AZ845" s="30"/>
      <c r="BA845" s="30"/>
      <c r="BB845" s="14"/>
      <c r="BC845" s="14"/>
      <c r="BD845" s="14"/>
      <c r="BE845" s="14"/>
      <c r="BF845" s="14"/>
      <c r="BG845" s="14"/>
      <c r="BH845" s="14"/>
      <c r="BI845" s="14"/>
      <c r="BJ845" s="14"/>
      <c r="BK845" s="14"/>
      <c r="BL845" s="14"/>
    </row>
    <row r="846" spans="1:64" ht="12.95" customHeight="1">
      <c r="J846" s="45" t="s">
        <v>169</v>
      </c>
      <c r="K846" s="5"/>
      <c r="L846" s="5"/>
      <c r="M846" s="1424" t="s">
        <v>2718</v>
      </c>
      <c r="N846" s="1425"/>
      <c r="O846" s="1425"/>
      <c r="P846" s="1425"/>
      <c r="Q846" s="1425"/>
      <c r="R846" s="1425"/>
      <c r="S846" s="1425"/>
      <c r="T846" s="1425"/>
      <c r="U846" s="1425"/>
      <c r="V846" s="1426"/>
      <c r="W846" s="1510">
        <v>50000</v>
      </c>
      <c r="X846" s="1510"/>
      <c r="Y846" s="1510"/>
      <c r="Z846" s="1510"/>
      <c r="AA846" s="1510"/>
      <c r="AB846" s="1510"/>
      <c r="AC846" s="151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7">
        <f>SUM(W842:W846)</f>
        <v>74200</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343</v>
      </c>
      <c r="J849" s="1650" t="s">
        <v>344</v>
      </c>
      <c r="K849" s="1651"/>
      <c r="L849" s="1651"/>
      <c r="M849" s="1651"/>
      <c r="N849" s="1651"/>
      <c r="O849" s="1651"/>
      <c r="P849" s="1651"/>
      <c r="Q849" s="1651"/>
      <c r="R849" s="1651"/>
      <c r="S849" s="1651"/>
      <c r="T849" s="1651"/>
      <c r="U849" s="1651"/>
      <c r="V849" s="1652"/>
      <c r="W849" s="1468">
        <v>68000</v>
      </c>
      <c r="X849" s="1469"/>
      <c r="Y849" s="1469"/>
      <c r="Z849" s="1469"/>
      <c r="AA849" s="1469"/>
      <c r="AB849" s="1469"/>
      <c r="AC849" s="1470"/>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3"/>
      <c r="X851" s="1653"/>
      <c r="Y851" s="1653"/>
      <c r="Z851" s="1653"/>
      <c r="AA851" s="1653"/>
      <c r="AB851" s="1653"/>
      <c r="AC851" s="1653"/>
      <c r="AZ851" s="1713"/>
      <c r="BA851" s="1713"/>
      <c r="BB851" s="14"/>
      <c r="BC851" s="14"/>
    </row>
    <row r="852" spans="3:55" ht="12.95" customHeight="1">
      <c r="J852" s="45" t="s">
        <v>350</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40000</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v>100500</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271</v>
      </c>
      <c r="W855" s="1702">
        <f>SUM(W851:W854)</f>
        <v>140500</v>
      </c>
      <c r="X855" s="1702"/>
      <c r="Y855" s="1702"/>
      <c r="Z855" s="1702"/>
      <c r="AA855" s="1702"/>
      <c r="AB855" s="1702"/>
      <c r="AC855" s="1702"/>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6">
        <v>78000</v>
      </c>
      <c r="X857" s="1637"/>
      <c r="Y857" s="1637"/>
      <c r="Z857" s="1637"/>
      <c r="AA857" s="1637"/>
      <c r="AB857" s="1637"/>
      <c r="AC857" s="1638"/>
      <c r="AD857" s="528"/>
      <c r="AZ857" s="34"/>
      <c r="BA857" s="34"/>
      <c r="BB857" s="34"/>
      <c r="BC857" s="34"/>
    </row>
    <row r="858" spans="3:55" ht="12.95" customHeight="1">
      <c r="C858" s="2" t="s">
        <v>346</v>
      </c>
      <c r="J858" s="121" t="s">
        <v>1655</v>
      </c>
      <c r="K858" s="5"/>
      <c r="L858" s="5"/>
      <c r="M858" s="5"/>
      <c r="N858" s="5"/>
      <c r="O858" s="5"/>
      <c r="P858" s="5"/>
      <c r="Q858" s="5"/>
      <c r="R858" s="5"/>
      <c r="S858" s="5"/>
      <c r="T858" s="1706"/>
      <c r="U858" s="1691"/>
      <c r="V858" s="1707"/>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6">
        <v>65688</v>
      </c>
      <c r="X859" s="1637"/>
      <c r="Y859" s="1637"/>
      <c r="Z859" s="1637"/>
      <c r="AA859" s="1637"/>
      <c r="AB859" s="1637"/>
      <c r="AC859" s="1638"/>
      <c r="AD859" s="533"/>
      <c r="AZ859" s="34"/>
      <c r="BA859" s="34"/>
      <c r="BB859" s="34"/>
      <c r="BC859" s="34"/>
    </row>
    <row r="860" spans="3:55" ht="12.95" customHeight="1">
      <c r="C860" s="2"/>
      <c r="J860" s="121" t="s">
        <v>1656</v>
      </c>
      <c r="K860" s="5"/>
      <c r="L860" s="5"/>
      <c r="M860" s="5"/>
      <c r="N860" s="5"/>
      <c r="O860" s="5"/>
      <c r="P860" s="5"/>
      <c r="Q860" s="5"/>
      <c r="R860" s="5"/>
      <c r="S860" s="5"/>
      <c r="T860" s="1706"/>
      <c r="U860" s="1691"/>
      <c r="V860" s="1707"/>
      <c r="W860" s="874"/>
      <c r="X860" s="875"/>
      <c r="Y860" s="875"/>
      <c r="Z860" s="875"/>
      <c r="AA860" s="875"/>
      <c r="AB860" s="875"/>
      <c r="AC860" s="876"/>
      <c r="AD860" s="533"/>
      <c r="AZ860" s="34"/>
      <c r="BA860" s="34"/>
      <c r="BB860" s="34"/>
      <c r="BC860" s="34"/>
    </row>
    <row r="861" spans="3:55" ht="12.95" customHeight="1">
      <c r="J861" s="45" t="s">
        <v>169</v>
      </c>
      <c r="K861" s="5"/>
      <c r="L861" s="5"/>
      <c r="M861" s="1424" t="s">
        <v>2719</v>
      </c>
      <c r="N861" s="1425"/>
      <c r="O861" s="1425"/>
      <c r="P861" s="1425"/>
      <c r="Q861" s="1425"/>
      <c r="R861" s="1425"/>
      <c r="S861" s="1425"/>
      <c r="T861" s="1425"/>
      <c r="U861" s="1425"/>
      <c r="V861" s="1426"/>
      <c r="W861" s="1636">
        <v>55000</v>
      </c>
      <c r="X861" s="1637"/>
      <c r="Y861" s="1637"/>
      <c r="Z861" s="1637"/>
      <c r="AA861" s="1637"/>
      <c r="AB861" s="1637"/>
      <c r="AC861" s="1638"/>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08">
        <f>SUM(W857:W861)</f>
        <v>198688</v>
      </c>
      <c r="X862" s="1709"/>
      <c r="Y862" s="1709"/>
      <c r="Z862" s="1709"/>
      <c r="AA862" s="1709"/>
      <c r="AB862" s="1709"/>
      <c r="AC862" s="1710"/>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6">
        <v>83000</v>
      </c>
      <c r="X863" s="1637"/>
      <c r="Y863" s="1637"/>
      <c r="Z863" s="1637"/>
      <c r="AA863" s="1637"/>
      <c r="AB863" s="1637"/>
      <c r="AC863" s="1638"/>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510">
        <v>6500</v>
      </c>
      <c r="X865" s="1510"/>
      <c r="Y865" s="1510"/>
      <c r="Z865" s="1510"/>
      <c r="AA865" s="1510"/>
      <c r="AB865" s="1510"/>
      <c r="AC865" s="1510"/>
      <c r="AU865" s="14"/>
      <c r="AZ865" s="34"/>
      <c r="BA865" s="34"/>
      <c r="BB865" s="34"/>
      <c r="BC865" s="34"/>
    </row>
    <row r="866" spans="3:55" ht="12.95" customHeight="1">
      <c r="J866" s="45" t="s">
        <v>522</v>
      </c>
      <c r="K866" s="5"/>
      <c r="L866" s="5"/>
      <c r="M866" s="5"/>
      <c r="N866" s="5"/>
      <c r="O866" s="5"/>
      <c r="P866" s="5"/>
      <c r="Q866" s="5"/>
      <c r="R866" s="5"/>
      <c r="S866" s="5"/>
      <c r="T866" s="5"/>
      <c r="U866" s="5"/>
      <c r="V866" s="46"/>
      <c r="W866" s="1510">
        <v>30112</v>
      </c>
      <c r="X866" s="1510"/>
      <c r="Y866" s="1510"/>
      <c r="Z866" s="1510"/>
      <c r="AA866" s="1510"/>
      <c r="AB866" s="1510"/>
      <c r="AC866" s="1510"/>
      <c r="AU866" s="4"/>
      <c r="AZ866" s="34"/>
      <c r="BA866" s="34"/>
      <c r="BB866" s="34"/>
      <c r="BC866" s="34"/>
    </row>
    <row r="867" spans="3:55" ht="12.95" customHeight="1">
      <c r="J867" s="45" t="s">
        <v>521</v>
      </c>
      <c r="K867" s="5"/>
      <c r="L867" s="5"/>
      <c r="M867" s="5"/>
      <c r="N867" s="5"/>
      <c r="O867" s="5"/>
      <c r="P867" s="5"/>
      <c r="Q867" s="5"/>
      <c r="R867" s="5"/>
      <c r="S867" s="5"/>
      <c r="T867" s="5"/>
      <c r="U867" s="5"/>
      <c r="V867" s="46"/>
      <c r="W867" s="1510">
        <v>29000</v>
      </c>
      <c r="X867" s="1510"/>
      <c r="Y867" s="1510"/>
      <c r="Z867" s="1510"/>
      <c r="AA867" s="1510"/>
      <c r="AB867" s="1510"/>
      <c r="AC867" s="1510"/>
      <c r="AU867" s="4"/>
      <c r="AZ867" s="34"/>
      <c r="BA867" s="34"/>
      <c r="BB867" s="34"/>
      <c r="BC867" s="34"/>
    </row>
    <row r="868" spans="3:55" ht="12.95" customHeight="1">
      <c r="J868" s="45" t="s">
        <v>520</v>
      </c>
      <c r="K868" s="5"/>
      <c r="L868" s="5"/>
      <c r="M868" s="5"/>
      <c r="N868" s="5"/>
      <c r="O868" s="5"/>
      <c r="P868" s="5"/>
      <c r="Q868" s="5"/>
      <c r="R868" s="5"/>
      <c r="S868" s="5"/>
      <c r="T868" s="5"/>
      <c r="U868" s="5"/>
      <c r="V868" s="46"/>
      <c r="W868" s="1510">
        <v>5000</v>
      </c>
      <c r="X868" s="1510"/>
      <c r="Y868" s="1510"/>
      <c r="Z868" s="1510"/>
      <c r="AA868" s="1510"/>
      <c r="AB868" s="1510"/>
      <c r="AC868" s="1510"/>
      <c r="AU868" s="4"/>
      <c r="AZ868" s="34"/>
      <c r="BA868" s="34"/>
      <c r="BB868" s="34"/>
      <c r="BC868" s="34"/>
    </row>
    <row r="869" spans="3:55" ht="12.95" customHeight="1">
      <c r="J869" s="45" t="s">
        <v>519</v>
      </c>
      <c r="K869" s="5"/>
      <c r="L869" s="5"/>
      <c r="M869" s="5"/>
      <c r="N869" s="5"/>
      <c r="O869" s="5"/>
      <c r="P869" s="5"/>
      <c r="Q869" s="5"/>
      <c r="R869" s="5"/>
      <c r="S869" s="5"/>
      <c r="T869" s="5"/>
      <c r="U869" s="5"/>
      <c r="V869" s="46"/>
      <c r="W869" s="1510">
        <v>31000</v>
      </c>
      <c r="X869" s="1510"/>
      <c r="Y869" s="1510"/>
      <c r="Z869" s="1510"/>
      <c r="AA869" s="1510"/>
      <c r="AB869" s="1510"/>
      <c r="AC869" s="1510"/>
      <c r="AU869" s="4"/>
      <c r="AZ869" s="34"/>
      <c r="BA869" s="34"/>
      <c r="BB869" s="34"/>
      <c r="BC869" s="34"/>
    </row>
    <row r="870" spans="3:55" ht="12.95" customHeight="1">
      <c r="J870" s="45" t="s">
        <v>518</v>
      </c>
      <c r="K870" s="5"/>
      <c r="L870" s="5"/>
      <c r="M870" s="5"/>
      <c r="N870" s="5"/>
      <c r="O870" s="5"/>
      <c r="P870" s="5"/>
      <c r="Q870" s="5"/>
      <c r="R870" s="5"/>
      <c r="S870" s="5"/>
      <c r="T870" s="5"/>
      <c r="U870" s="5"/>
      <c r="V870" s="46"/>
      <c r="W870" s="1510">
        <v>5000</v>
      </c>
      <c r="X870" s="1510"/>
      <c r="Y870" s="1510"/>
      <c r="Z870" s="1510"/>
      <c r="AA870" s="1510"/>
      <c r="AB870" s="1510"/>
      <c r="AC870" s="1510"/>
      <c r="AU870" s="4"/>
      <c r="AZ870" s="34"/>
      <c r="BA870" s="34"/>
      <c r="BB870" s="34"/>
      <c r="BC870" s="34"/>
    </row>
    <row r="871" spans="3:55" ht="12.95" customHeight="1">
      <c r="J871" s="45" t="s">
        <v>169</v>
      </c>
      <c r="K871" s="5"/>
      <c r="L871" s="5"/>
      <c r="M871" s="1424" t="s">
        <v>2720</v>
      </c>
      <c r="N871" s="1425"/>
      <c r="O871" s="1425"/>
      <c r="P871" s="1425"/>
      <c r="Q871" s="1425"/>
      <c r="R871" s="1425"/>
      <c r="S871" s="1425"/>
      <c r="T871" s="1425"/>
      <c r="U871" s="1425"/>
      <c r="V871" s="1426"/>
      <c r="W871" s="1510">
        <v>20000</v>
      </c>
      <c r="X871" s="1510"/>
      <c r="Y871" s="1510"/>
      <c r="Z871" s="1510"/>
      <c r="AA871" s="1510"/>
      <c r="AB871" s="1510"/>
      <c r="AC871" s="151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44">
        <f>SUM(W865:W871)</f>
        <v>126612</v>
      </c>
      <c r="X872" s="1644"/>
      <c r="Y872" s="1644"/>
      <c r="Z872" s="1644"/>
      <c r="AA872" s="1644"/>
      <c r="AB872" s="1644"/>
      <c r="AC872" s="164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424" t="s">
        <v>2721</v>
      </c>
      <c r="N874" s="1425"/>
      <c r="O874" s="1425"/>
      <c r="P874" s="1425"/>
      <c r="Q874" s="1425"/>
      <c r="R874" s="1425"/>
      <c r="S874" s="1425"/>
      <c r="T874" s="1425"/>
      <c r="U874" s="1425"/>
      <c r="V874" s="1426"/>
      <c r="W874" s="1468">
        <v>10000</v>
      </c>
      <c r="X874" s="1469"/>
      <c r="Y874" s="1469"/>
      <c r="Z874" s="1469"/>
      <c r="AA874" s="1469"/>
      <c r="AB874" s="1469"/>
      <c r="AC874" s="1470"/>
      <c r="AD874" s="533"/>
      <c r="AV874" s="14"/>
      <c r="AW874" s="14"/>
      <c r="AX874" s="14"/>
      <c r="AY874" s="14"/>
      <c r="AZ874" s="34"/>
      <c r="BA874" s="34"/>
      <c r="BB874" s="34"/>
      <c r="BC874" s="34"/>
    </row>
    <row r="875" spans="3:55" ht="12.95" customHeight="1">
      <c r="C875" s="2" t="s">
        <v>1244</v>
      </c>
      <c r="J875" s="45" t="s">
        <v>169</v>
      </c>
      <c r="K875" s="5"/>
      <c r="L875" s="5"/>
      <c r="M875" s="1424" t="s">
        <v>2722</v>
      </c>
      <c r="N875" s="1425"/>
      <c r="O875" s="1425"/>
      <c r="P875" s="1425"/>
      <c r="Q875" s="1425"/>
      <c r="R875" s="1425"/>
      <c r="S875" s="1425"/>
      <c r="T875" s="1425"/>
      <c r="U875" s="1425"/>
      <c r="V875" s="1426"/>
      <c r="W875" s="1468">
        <v>10000</v>
      </c>
      <c r="X875" s="1469"/>
      <c r="Y875" s="1469"/>
      <c r="Z875" s="1469"/>
      <c r="AA875" s="1469"/>
      <c r="AB875" s="1469"/>
      <c r="AC875" s="1470"/>
      <c r="AD875" s="533"/>
      <c r="AV875" s="14"/>
      <c r="AW875" s="14"/>
      <c r="AX875" s="14"/>
      <c r="AY875" s="14"/>
      <c r="AZ875" s="34"/>
      <c r="BA875" s="34"/>
      <c r="BB875" s="34"/>
      <c r="BC875" s="34"/>
    </row>
    <row r="876" spans="3:55" ht="12.95" customHeight="1">
      <c r="J876" s="45" t="s">
        <v>169</v>
      </c>
      <c r="K876" s="5"/>
      <c r="L876" s="5"/>
      <c r="M876" s="1424" t="s">
        <v>333</v>
      </c>
      <c r="N876" s="1425"/>
      <c r="O876" s="1425"/>
      <c r="P876" s="1425"/>
      <c r="Q876" s="1425"/>
      <c r="R876" s="1425"/>
      <c r="S876" s="1425"/>
      <c r="T876" s="1425"/>
      <c r="U876" s="1425"/>
      <c r="V876" s="1426"/>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424" t="s">
        <v>333</v>
      </c>
      <c r="N877" s="1425"/>
      <c r="O877" s="1425"/>
      <c r="P877" s="1425"/>
      <c r="Q877" s="1425"/>
      <c r="R877" s="1425"/>
      <c r="S877" s="1425"/>
      <c r="T877" s="1425"/>
      <c r="U877" s="1425"/>
      <c r="V877" s="1426"/>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424" t="s">
        <v>333</v>
      </c>
      <c r="N878" s="1425"/>
      <c r="O878" s="1425"/>
      <c r="P878" s="1425"/>
      <c r="Q878" s="1425"/>
      <c r="R878" s="1425"/>
      <c r="S878" s="1425"/>
      <c r="T878" s="1425"/>
      <c r="U878" s="1425"/>
      <c r="V878" s="1426"/>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7">
        <f>SUM(W874:W878)</f>
        <v>20000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8">
        <f>W847+W855+W862+W863+W872+W879+W849</f>
        <v>711000</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1">
        <f>O797+O777+G753</f>
        <v>79</v>
      </c>
      <c r="AD884" s="1711"/>
      <c r="AE884" s="1711"/>
      <c r="AF884" s="1711"/>
      <c r="AG884" s="1711"/>
      <c r="AH884" s="1712"/>
      <c r="AL884" s="4"/>
      <c r="AM884" s="4"/>
      <c r="AN884" s="4"/>
      <c r="AO884" s="4"/>
      <c r="AP884" s="4"/>
      <c r="AQ884" s="4"/>
      <c r="AR884" s="4"/>
      <c r="AS884" s="4"/>
      <c r="AT884" s="4"/>
      <c r="AZ884" s="34"/>
      <c r="BA884" s="34"/>
      <c r="BB884" s="34"/>
      <c r="BC884" s="34"/>
    </row>
    <row r="885" spans="3:55" ht="12.95" customHeight="1">
      <c r="C885" s="41"/>
      <c r="D885" s="42"/>
      <c r="E885" s="1610" t="s">
        <v>32</v>
      </c>
      <c r="F885" s="1610"/>
      <c r="G885" s="1610"/>
      <c r="H885" s="1610"/>
      <c r="I885" s="1610"/>
      <c r="J885" s="1610"/>
      <c r="K885" s="1610"/>
      <c r="L885" s="1610"/>
      <c r="M885" s="1610"/>
      <c r="N885" s="1610"/>
      <c r="O885" s="1610"/>
      <c r="P885" s="1610"/>
      <c r="Q885" s="1610"/>
      <c r="R885" s="1610"/>
      <c r="S885" s="1610"/>
      <c r="T885" s="1610"/>
      <c r="U885" s="1610"/>
      <c r="V885" s="1610"/>
      <c r="W885" s="1610"/>
      <c r="X885" s="1610"/>
      <c r="Y885" s="1610"/>
      <c r="Z885" s="1610"/>
      <c r="AA885" s="1610"/>
      <c r="AB885" s="1611"/>
      <c r="AC885" s="1644">
        <f>IF(ISERROR((ROUNDDOWN(AC883/AC884,0))),0,(ROUNDDOWN(AC883/AC884,0)))</f>
        <v>9000</v>
      </c>
      <c r="AD885" s="1644"/>
      <c r="AE885" s="1644"/>
      <c r="AF885" s="1644"/>
      <c r="AG885" s="1644"/>
      <c r="AH885" s="164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4"/>
      <c r="AD886" s="1715"/>
      <c r="AE886" s="1715"/>
      <c r="AF886" s="1715"/>
      <c r="AG886" s="1715"/>
      <c r="AH886" s="171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0"/>
      <c r="AD887" s="1510"/>
      <c r="AE887" s="1510"/>
      <c r="AF887" s="1510"/>
      <c r="AG887" s="1510"/>
      <c r="AH887" s="151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9">
        <v>107153</v>
      </c>
      <c r="AD888" s="1469"/>
      <c r="AE888" s="1469"/>
      <c r="AF888" s="1469"/>
      <c r="AG888" s="1469"/>
      <c r="AH888" s="147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28000</v>
      </c>
      <c r="AD889" s="1469"/>
      <c r="AE889" s="1469"/>
      <c r="AF889" s="1469"/>
      <c r="AG889" s="1469"/>
      <c r="AH889" s="147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04">
        <f>[1]EVERYTHING!$U$49+[1]EVERYTHING!$U$50</f>
        <v>14000</v>
      </c>
      <c r="AD890" s="1505"/>
      <c r="AE890" s="1505"/>
      <c r="AF890" s="1505"/>
      <c r="AG890" s="1505"/>
      <c r="AH890" s="150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5000</v>
      </c>
      <c r="AD891" s="1469"/>
      <c r="AE891" s="1469"/>
      <c r="AF891" s="1469"/>
      <c r="AG891" s="1469"/>
      <c r="AH891" s="1470"/>
      <c r="AZ891" s="34"/>
      <c r="BA891" s="34"/>
      <c r="BB891" s="34"/>
      <c r="BC891" s="34"/>
    </row>
    <row r="892" spans="3:55" ht="12.95" hidden="1" customHeight="1">
      <c r="C892" s="1650" t="s">
        <v>2232</v>
      </c>
      <c r="D892" s="1651"/>
      <c r="E892" s="1651"/>
      <c r="F892" s="1651"/>
      <c r="G892" s="1651"/>
      <c r="H892" s="1651"/>
      <c r="I892" s="1651"/>
      <c r="J892" s="1651"/>
      <c r="K892" s="1651"/>
      <c r="L892" s="1651"/>
      <c r="M892" s="1651"/>
      <c r="N892" s="1651"/>
      <c r="O892" s="1651"/>
      <c r="P892" s="1651"/>
      <c r="Q892" s="1651"/>
      <c r="R892" s="1651"/>
      <c r="S892" s="1651"/>
      <c r="T892" s="1651"/>
      <c r="U892" s="1651"/>
      <c r="V892" s="1651"/>
      <c r="W892" s="1651"/>
      <c r="X892" s="1651"/>
      <c r="Y892" s="1651"/>
      <c r="Z892" s="1651"/>
      <c r="AA892" s="1651"/>
      <c r="AB892" s="1652"/>
      <c r="AC892" s="1469"/>
      <c r="AD892" s="1469"/>
      <c r="AE892" s="1469"/>
      <c r="AF892" s="1469"/>
      <c r="AG892" s="1469"/>
      <c r="AH892" s="147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9"/>
      <c r="AD893" s="1469"/>
      <c r="AE893" s="1469"/>
      <c r="AF893" s="1469"/>
      <c r="AG893" s="1469"/>
      <c r="AH893" s="1470"/>
      <c r="AZ893" s="34"/>
      <c r="BA893" s="34"/>
      <c r="BB893" s="34"/>
      <c r="BC893" s="34"/>
    </row>
    <row r="894" spans="3:55" ht="12.95" customHeight="1">
      <c r="C894" s="1639" t="s">
        <v>956</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510"/>
      <c r="AD894" s="1510"/>
      <c r="AE894" s="1510"/>
      <c r="AF894" s="1510"/>
      <c r="AG894" s="1510"/>
      <c r="AH894" s="1510"/>
      <c r="AZ894" s="34"/>
      <c r="BA894" s="34"/>
      <c r="BB894" s="34"/>
      <c r="BC894" s="34"/>
    </row>
    <row r="895" spans="3:55" ht="12.95" customHeight="1">
      <c r="C895" s="1639" t="s">
        <v>956</v>
      </c>
      <c r="D895" s="1640"/>
      <c r="E895" s="1640"/>
      <c r="F895" s="1640"/>
      <c r="G895" s="1640"/>
      <c r="H895" s="1640"/>
      <c r="I895" s="1640"/>
      <c r="J895" s="1640"/>
      <c r="K895" s="1640"/>
      <c r="L895" s="1640"/>
      <c r="M895" s="1640"/>
      <c r="N895" s="1640"/>
      <c r="O895" s="1640"/>
      <c r="P895" s="1640"/>
      <c r="Q895" s="1640"/>
      <c r="R895" s="1640"/>
      <c r="S895" s="1640"/>
      <c r="T895" s="1640"/>
      <c r="U895" s="1640"/>
      <c r="V895" s="1640"/>
      <c r="W895" s="1640"/>
      <c r="X895" s="1640"/>
      <c r="Y895" s="1640"/>
      <c r="Z895" s="1640"/>
      <c r="AA895" s="1640"/>
      <c r="AB895" s="1641"/>
      <c r="AC895" s="1510"/>
      <c r="AD895" s="1510"/>
      <c r="AE895" s="1510"/>
      <c r="AF895" s="1510"/>
      <c r="AG895" s="1510"/>
      <c r="AH895" s="151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5"/>
      <c r="BE899" s="1635"/>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5"/>
      <c r="BE900" s="1635"/>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7">
        <f>Z899-(Z900+Z901)</f>
        <v>0</v>
      </c>
      <c r="AA902" s="1618"/>
      <c r="AB902" s="1618"/>
      <c r="AC902" s="1618"/>
      <c r="AD902" s="1618"/>
      <c r="AE902" s="1619"/>
      <c r="AZ902" s="34"/>
      <c r="BB902" s="30"/>
      <c r="BC902" s="816"/>
      <c r="BD902" s="1634"/>
      <c r="BE902" s="163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6"/>
      <c r="BE905" s="1716"/>
      <c r="BF905" s="1716"/>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2.95" customHeight="1">
      <c r="AZ909" s="34"/>
      <c r="BB909" s="30"/>
      <c r="BC909" s="816"/>
    </row>
    <row r="910" spans="1:58" ht="12.95" customHeight="1">
      <c r="A910" s="1452" t="s">
        <v>96</v>
      </c>
      <c r="B910" s="1452"/>
      <c r="C910" s="1452"/>
      <c r="D910" s="1452"/>
      <c r="E910" s="1452"/>
      <c r="F910" s="1452"/>
      <c r="G910" s="1452"/>
      <c r="H910" s="1452"/>
      <c r="I910" s="1452"/>
      <c r="J910" s="1452"/>
      <c r="K910" s="1452"/>
      <c r="L910" s="1452"/>
      <c r="M910" s="1452"/>
      <c r="N910" s="1452"/>
      <c r="O910" s="1452"/>
      <c r="P910" s="1452"/>
      <c r="Q910" s="1452"/>
      <c r="R910" s="1452"/>
      <c r="S910" s="1452"/>
      <c r="T910" s="1452"/>
      <c r="U910" s="1452"/>
      <c r="V910" s="1452"/>
      <c r="W910" s="1452"/>
      <c r="X910" s="1452"/>
      <c r="Y910" s="1452"/>
      <c r="Z910" s="1452"/>
      <c r="AA910" s="1452"/>
      <c r="AB910" s="1452"/>
      <c r="AC910" s="1452"/>
      <c r="AD910" s="1452"/>
      <c r="AE910" s="1452"/>
      <c r="AF910" s="1452"/>
      <c r="AG910" s="1452"/>
      <c r="AH910" s="1452"/>
      <c r="AI910" s="1452"/>
      <c r="AJ910" s="1452"/>
      <c r="AK910" s="1452"/>
      <c r="AL910" s="1452"/>
      <c r="AM910" s="1452"/>
      <c r="AN910" s="1452"/>
      <c r="AO910" s="1452"/>
      <c r="AP910" s="1452"/>
      <c r="AQ910" s="1452"/>
      <c r="AR910" s="1452"/>
      <c r="AS910" s="1452"/>
      <c r="AT910" s="1452"/>
      <c r="AZ910" s="34"/>
      <c r="BA910" s="34"/>
      <c r="BB910" s="30"/>
      <c r="BC910" s="30"/>
      <c r="BD910" s="1635"/>
      <c r="BE910" s="1634"/>
      <c r="BF910" s="911"/>
    </row>
    <row r="911" spans="1:58" ht="12.95" customHeight="1">
      <c r="A911" s="1452"/>
      <c r="B911" s="1452"/>
      <c r="C911" s="1452"/>
      <c r="D911" s="1452"/>
      <c r="E911" s="1452"/>
      <c r="F911" s="1452"/>
      <c r="G911" s="1452"/>
      <c r="H911" s="1452"/>
      <c r="I911" s="1452"/>
      <c r="J911" s="1452"/>
      <c r="K911" s="1452"/>
      <c r="L911" s="1452"/>
      <c r="M911" s="1452"/>
      <c r="N911" s="1452"/>
      <c r="O911" s="1452"/>
      <c r="P911" s="1452"/>
      <c r="Q911" s="1452"/>
      <c r="R911" s="1452"/>
      <c r="S911" s="1452"/>
      <c r="T911" s="1452"/>
      <c r="U911" s="1452"/>
      <c r="V911" s="1452"/>
      <c r="W911" s="1452"/>
      <c r="X911" s="1452"/>
      <c r="Y911" s="1452"/>
      <c r="Z911" s="1452"/>
      <c r="AA911" s="1452"/>
      <c r="AB911" s="1452"/>
      <c r="AC911" s="1452"/>
      <c r="AD911" s="1452"/>
      <c r="AE911" s="1452"/>
      <c r="AF911" s="1452"/>
      <c r="AG911" s="1452"/>
      <c r="AH911" s="1452"/>
      <c r="AI911" s="1452"/>
      <c r="AJ911" s="1452"/>
      <c r="AK911" s="1452"/>
      <c r="AL911" s="1452"/>
      <c r="AM911" s="1452"/>
      <c r="AN911" s="1452"/>
      <c r="AO911" s="1452"/>
      <c r="AP911" s="1452"/>
      <c r="AQ911" s="1452"/>
      <c r="AR911" s="1452"/>
      <c r="AS911" s="1452"/>
      <c r="AT911" s="145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5" t="s">
        <v>792</v>
      </c>
      <c r="G915" s="1656"/>
      <c r="H915" s="1656"/>
      <c r="I915" s="1656"/>
      <c r="J915" s="1656"/>
      <c r="K915" s="1656"/>
      <c r="L915" s="1656"/>
      <c r="M915" s="1656"/>
      <c r="N915" s="1656"/>
      <c r="O915" s="1656"/>
      <c r="P915" s="1656"/>
      <c r="Q915" s="1656"/>
      <c r="R915" s="1656"/>
      <c r="S915" s="1656"/>
      <c r="T915" s="1657"/>
      <c r="U915" s="1645" t="s">
        <v>31</v>
      </c>
      <c r="V915" s="1646"/>
      <c r="W915" s="1646"/>
      <c r="X915" s="1646"/>
      <c r="Y915" s="1646"/>
      <c r="Z915" s="1646"/>
      <c r="AA915" s="43"/>
      <c r="AB915" s="105"/>
      <c r="AC915" s="105"/>
      <c r="AD915" s="105"/>
      <c r="AE915" s="105"/>
      <c r="AF915" s="106"/>
      <c r="AZ915" s="34"/>
      <c r="BA915" s="34"/>
      <c r="BB915" s="34"/>
      <c r="BC915" s="34"/>
    </row>
    <row r="916" spans="1:58" ht="12.95" customHeight="1">
      <c r="B916" s="2"/>
      <c r="F916" s="1340" t="s">
        <v>818</v>
      </c>
      <c r="G916" s="1341"/>
      <c r="H916" s="1341"/>
      <c r="I916" s="1341"/>
      <c r="J916" s="1341"/>
      <c r="K916" s="1341"/>
      <c r="L916" s="1341"/>
      <c r="M916" s="1341"/>
      <c r="N916" s="1341"/>
      <c r="O916" s="1341"/>
      <c r="P916" s="1341"/>
      <c r="Q916" s="1341"/>
      <c r="R916" s="1341"/>
      <c r="S916" s="1341"/>
      <c r="T916" s="1342"/>
      <c r="U916" s="1340"/>
      <c r="V916" s="1341"/>
      <c r="W916" s="1341"/>
      <c r="X916" s="1341"/>
      <c r="Y916" s="1341"/>
      <c r="Z916" s="1341"/>
      <c r="AA916" s="44"/>
      <c r="AB916" s="4"/>
      <c r="AC916" s="4"/>
      <c r="AD916" s="4"/>
      <c r="AE916" s="4"/>
      <c r="AF916" s="107"/>
      <c r="AZ916" s="34"/>
      <c r="BA916" s="34"/>
      <c r="BB916" s="34"/>
      <c r="BC916" s="34"/>
    </row>
    <row r="917" spans="1:58" ht="12.95" customHeight="1">
      <c r="B917" s="2"/>
      <c r="F917" s="1343"/>
      <c r="G917" s="1344"/>
      <c r="H917" s="1344"/>
      <c r="I917" s="1344"/>
      <c r="J917" s="1344"/>
      <c r="K917" s="1344"/>
      <c r="L917" s="1344"/>
      <c r="M917" s="1344"/>
      <c r="N917" s="1344"/>
      <c r="O917" s="1344"/>
      <c r="P917" s="1344"/>
      <c r="Q917" s="1344"/>
      <c r="R917" s="1344"/>
      <c r="S917" s="1344"/>
      <c r="T917" s="1345"/>
      <c r="U917" s="1343"/>
      <c r="V917" s="1344"/>
      <c r="W917" s="1344"/>
      <c r="X917" s="1344"/>
      <c r="Y917" s="1344"/>
      <c r="Z917" s="1344"/>
      <c r="AA917" s="108"/>
      <c r="AB917" s="1643" t="s">
        <v>390</v>
      </c>
      <c r="AC917" s="1643"/>
      <c r="AD917" s="1643"/>
      <c r="AE917" s="1643"/>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01" t="s">
        <v>545</v>
      </c>
      <c r="V918" s="1602"/>
      <c r="W918" s="1602"/>
      <c r="X918" s="1602"/>
      <c r="Y918" s="1602"/>
      <c r="Z918" s="1603"/>
      <c r="AA918" s="1390">
        <f>AM554</f>
        <v>17483264.058536787</v>
      </c>
      <c r="AB918" s="1391"/>
      <c r="AC918" s="1391"/>
      <c r="AD918" s="1391"/>
      <c r="AE918" s="1391"/>
      <c r="AF918" s="1392"/>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01" t="s">
        <v>545</v>
      </c>
      <c r="V919" s="1602"/>
      <c r="W919" s="1602"/>
      <c r="X919" s="1602"/>
      <c r="Y919" s="1602"/>
      <c r="Z919" s="1603"/>
      <c r="AA919" s="1390">
        <f>AM555</f>
        <v>18441221.815387201</v>
      </c>
      <c r="AB919" s="1391"/>
      <c r="AC919" s="1391"/>
      <c r="AD919" s="1391"/>
      <c r="AE919" s="1391"/>
      <c r="AF919" s="1392"/>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01" t="s">
        <v>591</v>
      </c>
      <c r="V920" s="1602"/>
      <c r="W920" s="1602"/>
      <c r="X920" s="1602"/>
      <c r="Y920" s="1602"/>
      <c r="Z920" s="1603"/>
      <c r="AA920" s="1390"/>
      <c r="AB920" s="1391"/>
      <c r="AC920" s="1391"/>
      <c r="AD920" s="1391"/>
      <c r="AE920" s="1391"/>
      <c r="AF920" s="1392"/>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01" t="s">
        <v>591</v>
      </c>
      <c r="V921" s="1602"/>
      <c r="W921" s="1602"/>
      <c r="X921" s="1602"/>
      <c r="Y921" s="1602"/>
      <c r="Z921" s="1603"/>
      <c r="AA921" s="1390"/>
      <c r="AB921" s="1391"/>
      <c r="AC921" s="1391"/>
      <c r="AD921" s="1391"/>
      <c r="AE921" s="1391"/>
      <c r="AF921" s="1392"/>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01" t="s">
        <v>591</v>
      </c>
      <c r="V922" s="1602"/>
      <c r="W922" s="1602"/>
      <c r="X922" s="1602"/>
      <c r="Y922" s="1602"/>
      <c r="Z922" s="1603"/>
      <c r="AA922" s="1390"/>
      <c r="AB922" s="1391"/>
      <c r="AC922" s="1391"/>
      <c r="AD922" s="1391"/>
      <c r="AE922" s="1391"/>
      <c r="AF922" s="1392"/>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01" t="s">
        <v>591</v>
      </c>
      <c r="V923" s="1602"/>
      <c r="W923" s="1602"/>
      <c r="X923" s="1602"/>
      <c r="Y923" s="1602"/>
      <c r="Z923" s="1603"/>
      <c r="AA923" s="1390"/>
      <c r="AB923" s="1391"/>
      <c r="AC923" s="1391"/>
      <c r="AD923" s="1391"/>
      <c r="AE923" s="1391"/>
      <c r="AF923" s="1392"/>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01" t="s">
        <v>591</v>
      </c>
      <c r="V924" s="1602"/>
      <c r="W924" s="1602"/>
      <c r="X924" s="1602"/>
      <c r="Y924" s="1602"/>
      <c r="Z924" s="1603"/>
      <c r="AA924" s="1390"/>
      <c r="AB924" s="1391"/>
      <c r="AC924" s="1391"/>
      <c r="AD924" s="1391"/>
      <c r="AE924" s="1391"/>
      <c r="AF924" s="1392"/>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01" t="s">
        <v>591</v>
      </c>
      <c r="V925" s="1602"/>
      <c r="W925" s="1602"/>
      <c r="X925" s="1602"/>
      <c r="Y925" s="1602"/>
      <c r="Z925" s="1603"/>
      <c r="AA925" s="1390"/>
      <c r="AB925" s="1391"/>
      <c r="AC925" s="1391"/>
      <c r="AD925" s="1391"/>
      <c r="AE925" s="1391"/>
      <c r="AF925" s="1392"/>
      <c r="AZ925" s="34"/>
      <c r="BA925" s="34"/>
      <c r="BB925" s="34"/>
      <c r="BC925" s="34"/>
    </row>
    <row r="926" spans="1:58" ht="12.95" customHeight="1">
      <c r="F926" s="1346" t="s">
        <v>2192</v>
      </c>
      <c r="G926" s="1347"/>
      <c r="H926" s="1347"/>
      <c r="I926" s="1347"/>
      <c r="J926" s="1347"/>
      <c r="K926" s="1347"/>
      <c r="L926" s="1347"/>
      <c r="M926" s="1347"/>
      <c r="N926" s="1347"/>
      <c r="O926" s="1347"/>
      <c r="P926" s="1347"/>
      <c r="Q926" s="1347"/>
      <c r="R926" s="1347"/>
      <c r="S926" s="1347"/>
      <c r="T926" s="1348"/>
      <c r="U926" s="1601" t="s">
        <v>591</v>
      </c>
      <c r="V926" s="1602"/>
      <c r="W926" s="1602"/>
      <c r="X926" s="1602"/>
      <c r="Y926" s="1602"/>
      <c r="Z926" s="1603"/>
      <c r="AA926" s="1390"/>
      <c r="AB926" s="1391"/>
      <c r="AC926" s="1391"/>
      <c r="AD926" s="1391"/>
      <c r="AE926" s="1391"/>
      <c r="AF926" s="1392"/>
      <c r="AZ926" s="34"/>
      <c r="BA926" s="34"/>
      <c r="BB926" s="34"/>
      <c r="BC926" s="34"/>
    </row>
    <row r="927" spans="1:58" ht="12.95" customHeight="1">
      <c r="F927" s="1346" t="s">
        <v>679</v>
      </c>
      <c r="G927" s="1347"/>
      <c r="H927" s="1347"/>
      <c r="I927" s="1347"/>
      <c r="J927" s="1347"/>
      <c r="K927" s="1347"/>
      <c r="L927" s="1347"/>
      <c r="M927" s="1347"/>
      <c r="N927" s="1347"/>
      <c r="O927" s="1347"/>
      <c r="P927" s="1347"/>
      <c r="Q927" s="1347"/>
      <c r="R927" s="1347"/>
      <c r="S927" s="1347"/>
      <c r="T927" s="1348"/>
      <c r="U927" s="1601" t="s">
        <v>591</v>
      </c>
      <c r="V927" s="1602"/>
      <c r="W927" s="1602"/>
      <c r="X927" s="1602"/>
      <c r="Y927" s="1602"/>
      <c r="Z927" s="1603"/>
      <c r="AA927" s="1390"/>
      <c r="AB927" s="1391"/>
      <c r="AC927" s="1391"/>
      <c r="AD927" s="1391"/>
      <c r="AE927" s="1391"/>
      <c r="AF927" s="1392"/>
      <c r="AU927" s="2"/>
      <c r="AZ927" s="34"/>
      <c r="BA927" s="34"/>
      <c r="BB927" s="34"/>
      <c r="BC927" s="34"/>
    </row>
    <row r="928" spans="1:58" ht="12.95" customHeight="1">
      <c r="F928" s="1346" t="s">
        <v>2193</v>
      </c>
      <c r="G928" s="1347"/>
      <c r="H928" s="1347"/>
      <c r="I928" s="1347"/>
      <c r="J928" s="1347"/>
      <c r="K928" s="1347"/>
      <c r="L928" s="1347"/>
      <c r="M928" s="1347"/>
      <c r="N928" s="1347"/>
      <c r="O928" s="1347"/>
      <c r="P928" s="1347"/>
      <c r="Q928" s="1347"/>
      <c r="R928" s="1347"/>
      <c r="S928" s="1347"/>
      <c r="T928" s="1348"/>
      <c r="U928" s="1601" t="s">
        <v>591</v>
      </c>
      <c r="V928" s="1602"/>
      <c r="W928" s="1602"/>
      <c r="X928" s="1602"/>
      <c r="Y928" s="1602"/>
      <c r="Z928" s="1603"/>
      <c r="AA928" s="1390"/>
      <c r="AB928" s="1391"/>
      <c r="AC928" s="1391"/>
      <c r="AD928" s="1391"/>
      <c r="AE928" s="1391"/>
      <c r="AF928" s="1392"/>
      <c r="AU928" s="2"/>
      <c r="AZ928" s="34"/>
      <c r="BA928" s="34"/>
      <c r="BB928" s="34"/>
      <c r="BC928" s="34"/>
    </row>
    <row r="929" spans="6:55" ht="12.95" customHeight="1">
      <c r="F929" s="1346" t="s">
        <v>2194</v>
      </c>
      <c r="G929" s="1347"/>
      <c r="H929" s="1347"/>
      <c r="I929" s="1347"/>
      <c r="J929" s="1347"/>
      <c r="K929" s="1347"/>
      <c r="L929" s="1347"/>
      <c r="M929" s="1347"/>
      <c r="N929" s="1347"/>
      <c r="O929" s="1347"/>
      <c r="P929" s="1347"/>
      <c r="Q929" s="1347"/>
      <c r="R929" s="1347"/>
      <c r="S929" s="1347"/>
      <c r="T929" s="1348"/>
      <c r="U929" s="1601" t="s">
        <v>591</v>
      </c>
      <c r="V929" s="1602"/>
      <c r="W929" s="1602"/>
      <c r="X929" s="1602"/>
      <c r="Y929" s="1602"/>
      <c r="Z929" s="1603"/>
      <c r="AA929" s="1390"/>
      <c r="AB929" s="1391"/>
      <c r="AC929" s="1391"/>
      <c r="AD929" s="1391"/>
      <c r="AE929" s="1391"/>
      <c r="AF929" s="1392"/>
      <c r="AU929" s="2"/>
      <c r="AZ929" s="34"/>
      <c r="BA929" s="34"/>
      <c r="BB929" s="34"/>
      <c r="BC929" s="34"/>
    </row>
    <row r="930" spans="6:55" ht="12.95" customHeight="1">
      <c r="F930" s="1346" t="s">
        <v>2195</v>
      </c>
      <c r="G930" s="1347"/>
      <c r="H930" s="1347"/>
      <c r="I930" s="1347"/>
      <c r="J930" s="1347"/>
      <c r="K930" s="1347"/>
      <c r="L930" s="1347"/>
      <c r="M930" s="1347"/>
      <c r="N930" s="1347"/>
      <c r="O930" s="1347"/>
      <c r="P930" s="1347"/>
      <c r="Q930" s="1347"/>
      <c r="R930" s="1347"/>
      <c r="S930" s="1347"/>
      <c r="T930" s="1348"/>
      <c r="U930" s="1601" t="s">
        <v>591</v>
      </c>
      <c r="V930" s="1602"/>
      <c r="W930" s="1602"/>
      <c r="X930" s="1602"/>
      <c r="Y930" s="1602"/>
      <c r="Z930" s="1603"/>
      <c r="AA930" s="1390"/>
      <c r="AB930" s="1391"/>
      <c r="AC930" s="1391"/>
      <c r="AD930" s="1391"/>
      <c r="AE930" s="1391"/>
      <c r="AF930" s="1392"/>
      <c r="AU930" s="2"/>
      <c r="AZ930" s="34"/>
      <c r="BA930" s="34"/>
      <c r="BB930" s="34"/>
      <c r="BC930" s="34"/>
    </row>
    <row r="931" spans="6:55" ht="12.95" customHeight="1">
      <c r="F931" s="1346" t="s">
        <v>2196</v>
      </c>
      <c r="G931" s="1347"/>
      <c r="H931" s="1347"/>
      <c r="I931" s="1347"/>
      <c r="J931" s="1347"/>
      <c r="K931" s="1347"/>
      <c r="L931" s="1347"/>
      <c r="M931" s="1347"/>
      <c r="N931" s="1347"/>
      <c r="O931" s="1347"/>
      <c r="P931" s="1347"/>
      <c r="Q931" s="1347"/>
      <c r="R931" s="1347"/>
      <c r="S931" s="1347"/>
      <c r="T931" s="1348"/>
      <c r="U931" s="1601" t="s">
        <v>591</v>
      </c>
      <c r="V931" s="1602"/>
      <c r="W931" s="1602"/>
      <c r="X931" s="1602"/>
      <c r="Y931" s="1602"/>
      <c r="Z931" s="1603"/>
      <c r="AA931" s="1390"/>
      <c r="AB931" s="1391"/>
      <c r="AC931" s="1391"/>
      <c r="AD931" s="1391"/>
      <c r="AE931" s="1391"/>
      <c r="AF931" s="1392"/>
      <c r="AU931" s="2"/>
      <c r="AZ931" s="34"/>
      <c r="BA931" s="34"/>
      <c r="BB931" s="34"/>
      <c r="BC931" s="34"/>
    </row>
    <row r="932" spans="6:55" ht="12.95" customHeight="1">
      <c r="F932" s="1346" t="s">
        <v>2197</v>
      </c>
      <c r="G932" s="1347"/>
      <c r="H932" s="1347"/>
      <c r="I932" s="1347"/>
      <c r="J932" s="1347"/>
      <c r="K932" s="1347"/>
      <c r="L932" s="1347"/>
      <c r="M932" s="1347"/>
      <c r="N932" s="1347"/>
      <c r="O932" s="1347"/>
      <c r="P932" s="1347"/>
      <c r="Q932" s="1347"/>
      <c r="R932" s="1347"/>
      <c r="S932" s="1347"/>
      <c r="T932" s="1348"/>
      <c r="U932" s="1601" t="s">
        <v>591</v>
      </c>
      <c r="V932" s="1602"/>
      <c r="W932" s="1602"/>
      <c r="X932" s="1602"/>
      <c r="Y932" s="1602"/>
      <c r="Z932" s="1603"/>
      <c r="AA932" s="1390"/>
      <c r="AB932" s="1391"/>
      <c r="AC932" s="1391"/>
      <c r="AD932" s="1391"/>
      <c r="AE932" s="1391"/>
      <c r="AF932" s="1392"/>
      <c r="AZ932" s="30"/>
      <c r="BA932" s="30"/>
    </row>
    <row r="933" spans="6:55" ht="12.95" customHeight="1">
      <c r="F933" s="178" t="s">
        <v>676</v>
      </c>
      <c r="G933" s="5"/>
      <c r="H933" s="5"/>
      <c r="I933" s="5"/>
      <c r="J933" s="5"/>
      <c r="K933" s="5"/>
      <c r="L933" s="5"/>
      <c r="M933" s="5"/>
      <c r="N933" s="5"/>
      <c r="O933" s="5"/>
      <c r="P933" s="5"/>
      <c r="Q933" s="5"/>
      <c r="R933" s="5"/>
      <c r="S933" s="5"/>
      <c r="T933" s="46"/>
      <c r="U933" s="1601" t="s">
        <v>591</v>
      </c>
      <c r="V933" s="1602"/>
      <c r="W933" s="1602"/>
      <c r="X933" s="1602"/>
      <c r="Y933" s="1602"/>
      <c r="Z933" s="1603"/>
      <c r="AA933" s="1390"/>
      <c r="AB933" s="1391"/>
      <c r="AC933" s="1391"/>
      <c r="AD933" s="1391"/>
      <c r="AE933" s="1391"/>
      <c r="AF933" s="1392"/>
    </row>
    <row r="934" spans="6:55" ht="12.95" customHeight="1">
      <c r="F934" s="121" t="s">
        <v>1277</v>
      </c>
      <c r="G934" s="5"/>
      <c r="H934" s="5"/>
      <c r="I934" s="5"/>
      <c r="J934" s="5"/>
      <c r="K934" s="5"/>
      <c r="L934" s="5"/>
      <c r="M934" s="5"/>
      <c r="N934" s="5"/>
      <c r="O934" s="5"/>
      <c r="P934" s="5"/>
      <c r="Q934" s="5"/>
      <c r="R934" s="5"/>
      <c r="S934" s="5"/>
      <c r="T934" s="46"/>
      <c r="U934" s="1601" t="s">
        <v>591</v>
      </c>
      <c r="V934" s="1602"/>
      <c r="W934" s="1602"/>
      <c r="X934" s="1602"/>
      <c r="Y934" s="1602"/>
      <c r="Z934" s="1603"/>
      <c r="AA934" s="1390"/>
      <c r="AB934" s="1391"/>
      <c r="AC934" s="1391"/>
      <c r="AD934" s="1391"/>
      <c r="AE934" s="1391"/>
      <c r="AF934" s="1392"/>
      <c r="AZ934" s="30"/>
      <c r="BA934" s="14"/>
    </row>
    <row r="935" spans="6:55" ht="12.95" customHeight="1">
      <c r="F935" s="66" t="s">
        <v>802</v>
      </c>
      <c r="G935" s="5"/>
      <c r="H935" s="5"/>
      <c r="I935" s="5"/>
      <c r="J935" s="5"/>
      <c r="K935" s="5"/>
      <c r="L935" s="5"/>
      <c r="M935" s="5"/>
      <c r="N935" s="5"/>
      <c r="O935" s="5"/>
      <c r="P935" s="5"/>
      <c r="Q935" s="5"/>
      <c r="R935" s="5"/>
      <c r="S935" s="5"/>
      <c r="T935" s="46"/>
      <c r="U935" s="1601" t="s">
        <v>591</v>
      </c>
      <c r="V935" s="1602"/>
      <c r="W935" s="1602"/>
      <c r="X935" s="1602"/>
      <c r="Y935" s="1602"/>
      <c r="Z935" s="1603"/>
      <c r="AA935" s="1390"/>
      <c r="AB935" s="1391"/>
      <c r="AC935" s="1391"/>
      <c r="AD935" s="1391"/>
      <c r="AE935" s="1391"/>
      <c r="AF935" s="1392"/>
      <c r="AZ935" s="30"/>
      <c r="BA935" s="14"/>
    </row>
    <row r="936" spans="6:55" ht="12.95" customHeight="1">
      <c r="F936" s="1647" t="s">
        <v>2201</v>
      </c>
      <c r="G936" s="1648"/>
      <c r="H936" s="1648"/>
      <c r="I936" s="1648"/>
      <c r="J936" s="1648"/>
      <c r="K936" s="1648"/>
      <c r="L936" s="1648"/>
      <c r="M936" s="1648"/>
      <c r="N936" s="1648"/>
      <c r="O936" s="1648"/>
      <c r="P936" s="1648"/>
      <c r="Q936" s="1648"/>
      <c r="R936" s="1648"/>
      <c r="S936" s="1648"/>
      <c r="T936" s="1649"/>
      <c r="U936" s="1601" t="s">
        <v>591</v>
      </c>
      <c r="V936" s="1602"/>
      <c r="W936" s="1602"/>
      <c r="X936" s="1602"/>
      <c r="Y936" s="1602"/>
      <c r="Z936" s="1603"/>
      <c r="AA936" s="1390"/>
      <c r="AB936" s="1391"/>
      <c r="AC936" s="1391"/>
      <c r="AD936" s="1391"/>
      <c r="AE936" s="1391"/>
      <c r="AF936" s="1392"/>
      <c r="AZ936" s="30"/>
      <c r="BA936" s="14"/>
    </row>
    <row r="937" spans="6:55" ht="12.95" customHeight="1">
      <c r="F937" s="1647" t="s">
        <v>2202</v>
      </c>
      <c r="G937" s="1648"/>
      <c r="H937" s="1648"/>
      <c r="I937" s="1648"/>
      <c r="J937" s="1648"/>
      <c r="K937" s="1648"/>
      <c r="L937" s="1648"/>
      <c r="M937" s="1648"/>
      <c r="N937" s="1648"/>
      <c r="O937" s="1648"/>
      <c r="P937" s="1648"/>
      <c r="Q937" s="1648"/>
      <c r="R937" s="1648"/>
      <c r="S937" s="1648"/>
      <c r="T937" s="1649"/>
      <c r="U937" s="1601" t="s">
        <v>591</v>
      </c>
      <c r="V937" s="1602"/>
      <c r="W937" s="1602"/>
      <c r="X937" s="1602"/>
      <c r="Y937" s="1602"/>
      <c r="Z937" s="1603"/>
      <c r="AA937" s="1390"/>
      <c r="AB937" s="1391"/>
      <c r="AC937" s="1391"/>
      <c r="AD937" s="1391"/>
      <c r="AE937" s="1391"/>
      <c r="AF937" s="1392"/>
      <c r="AZ937" s="30"/>
      <c r="BA937" s="30"/>
    </row>
    <row r="938" spans="6:55" ht="12.95" customHeight="1">
      <c r="F938" s="1346" t="s">
        <v>2198</v>
      </c>
      <c r="G938" s="1347"/>
      <c r="H938" s="1347"/>
      <c r="I938" s="1347"/>
      <c r="J938" s="1347"/>
      <c r="K938" s="1347"/>
      <c r="L938" s="1347"/>
      <c r="M938" s="1347"/>
      <c r="N938" s="1347"/>
      <c r="O938" s="1347"/>
      <c r="P938" s="1347"/>
      <c r="Q938" s="1347"/>
      <c r="R938" s="1347"/>
      <c r="S938" s="1347"/>
      <c r="T938" s="1348"/>
      <c r="U938" s="1601" t="s">
        <v>591</v>
      </c>
      <c r="V938" s="1602"/>
      <c r="W938" s="1602"/>
      <c r="X938" s="1602"/>
      <c r="Y938" s="1602"/>
      <c r="Z938" s="1603"/>
      <c r="AA938" s="1390"/>
      <c r="AB938" s="1391"/>
      <c r="AC938" s="1391"/>
      <c r="AD938" s="1391"/>
      <c r="AE938" s="1391"/>
      <c r="AF938" s="1392"/>
      <c r="AZ938" s="30"/>
      <c r="BA938" s="30"/>
    </row>
    <row r="939" spans="6:55" ht="12.95" customHeight="1">
      <c r="F939" s="1346" t="s">
        <v>2199</v>
      </c>
      <c r="G939" s="1347"/>
      <c r="H939" s="1347"/>
      <c r="I939" s="1347"/>
      <c r="J939" s="1347"/>
      <c r="K939" s="1347"/>
      <c r="L939" s="1347"/>
      <c r="M939" s="1347"/>
      <c r="N939" s="1347"/>
      <c r="O939" s="1347"/>
      <c r="P939" s="1347"/>
      <c r="Q939" s="1347"/>
      <c r="R939" s="1347"/>
      <c r="S939" s="1347"/>
      <c r="T939" s="1348"/>
      <c r="U939" s="1601" t="s">
        <v>591</v>
      </c>
      <c r="V939" s="1602"/>
      <c r="W939" s="1602"/>
      <c r="X939" s="1602"/>
      <c r="Y939" s="1602"/>
      <c r="Z939" s="1603"/>
      <c r="AA939" s="1390"/>
      <c r="AB939" s="1391"/>
      <c r="AC939" s="1391"/>
      <c r="AD939" s="1391"/>
      <c r="AE939" s="1391"/>
      <c r="AF939" s="1392"/>
      <c r="AZ939" s="30"/>
      <c r="BA939" s="30"/>
    </row>
    <row r="940" spans="6:55" ht="12.95" customHeight="1">
      <c r="F940" s="1346" t="s">
        <v>2200</v>
      </c>
      <c r="G940" s="1347"/>
      <c r="H940" s="1347"/>
      <c r="I940" s="1347"/>
      <c r="J940" s="1347"/>
      <c r="K940" s="1347"/>
      <c r="L940" s="1347"/>
      <c r="M940" s="1347"/>
      <c r="N940" s="1347"/>
      <c r="O940" s="1347"/>
      <c r="P940" s="1347"/>
      <c r="Q940" s="1347"/>
      <c r="R940" s="1347"/>
      <c r="S940" s="1347"/>
      <c r="T940" s="1348"/>
      <c r="U940" s="1601" t="s">
        <v>591</v>
      </c>
      <c r="V940" s="1602"/>
      <c r="W940" s="1602"/>
      <c r="X940" s="1602"/>
      <c r="Y940" s="1602"/>
      <c r="Z940" s="1603"/>
      <c r="AA940" s="1390"/>
      <c r="AB940" s="1391"/>
      <c r="AC940" s="1391"/>
      <c r="AD940" s="1391"/>
      <c r="AE940" s="1391"/>
      <c r="AF940" s="1392"/>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01" t="s">
        <v>591</v>
      </c>
      <c r="V941" s="1602"/>
      <c r="W941" s="1602"/>
      <c r="X941" s="1602"/>
      <c r="Y941" s="1602"/>
      <c r="Z941" s="1603"/>
      <c r="AA941" s="1390"/>
      <c r="AB941" s="1391"/>
      <c r="AC941" s="1391"/>
      <c r="AD941" s="1391"/>
      <c r="AE941" s="1391"/>
      <c r="AF941" s="1392"/>
      <c r="AZ941" s="34"/>
      <c r="BA941" s="34"/>
      <c r="BB941" s="14"/>
      <c r="BC941" s="14"/>
    </row>
    <row r="942" spans="6:55" ht="12.95" customHeight="1">
      <c r="F942" s="1647" t="s">
        <v>2203</v>
      </c>
      <c r="G942" s="1648"/>
      <c r="H942" s="1648"/>
      <c r="I942" s="1648"/>
      <c r="J942" s="1648"/>
      <c r="K942" s="1648"/>
      <c r="L942" s="1648"/>
      <c r="M942" s="1648"/>
      <c r="N942" s="1648"/>
      <c r="O942" s="1648"/>
      <c r="P942" s="1648"/>
      <c r="Q942" s="1648"/>
      <c r="R942" s="1648"/>
      <c r="S942" s="1648"/>
      <c r="T942" s="1649"/>
      <c r="U942" s="1601" t="s">
        <v>591</v>
      </c>
      <c r="V942" s="1602"/>
      <c r="W942" s="1602"/>
      <c r="X942" s="1602"/>
      <c r="Y942" s="1602"/>
      <c r="Z942" s="1603"/>
      <c r="AA942" s="1390"/>
      <c r="AB942" s="1391"/>
      <c r="AC942" s="1391"/>
      <c r="AD942" s="1391"/>
      <c r="AE942" s="1391"/>
      <c r="AF942" s="1392"/>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01" t="s">
        <v>591</v>
      </c>
      <c r="V943" s="1602"/>
      <c r="W943" s="1602"/>
      <c r="X943" s="1602"/>
      <c r="Y943" s="1602"/>
      <c r="Z943" s="1603"/>
      <c r="AA943" s="1390"/>
      <c r="AB943" s="1391"/>
      <c r="AC943" s="1391"/>
      <c r="AD943" s="1391"/>
      <c r="AE943" s="1391"/>
      <c r="AF943" s="1392"/>
      <c r="AZ943" s="34"/>
      <c r="BA943" s="34"/>
      <c r="BB943" s="34"/>
      <c r="BC943" s="34"/>
    </row>
    <row r="944" spans="6:55" ht="12.95" customHeight="1">
      <c r="F944" s="1647" t="s">
        <v>2204</v>
      </c>
      <c r="G944" s="1648"/>
      <c r="H944" s="1648"/>
      <c r="I944" s="1648"/>
      <c r="J944" s="1648"/>
      <c r="K944" s="1648"/>
      <c r="L944" s="1648"/>
      <c r="M944" s="1648"/>
      <c r="N944" s="1648"/>
      <c r="O944" s="1648"/>
      <c r="P944" s="1648"/>
      <c r="Q944" s="1648"/>
      <c r="R944" s="1648"/>
      <c r="S944" s="1648"/>
      <c r="T944" s="1649"/>
      <c r="U944" s="1601" t="s">
        <v>591</v>
      </c>
      <c r="V944" s="1602"/>
      <c r="W944" s="1602"/>
      <c r="X944" s="1602"/>
      <c r="Y944" s="1602"/>
      <c r="Z944" s="1603"/>
      <c r="AA944" s="1390"/>
      <c r="AB944" s="1391"/>
      <c r="AC944" s="1391"/>
      <c r="AD944" s="1391"/>
      <c r="AE944" s="1391"/>
      <c r="AF944" s="1392"/>
      <c r="AZ944" s="34"/>
      <c r="BA944" s="34"/>
      <c r="BB944" s="34"/>
      <c r="BC944" s="34"/>
    </row>
    <row r="945" spans="1:55" ht="12.95" customHeight="1">
      <c r="F945" s="45" t="s">
        <v>806</v>
      </c>
      <c r="G945" s="5"/>
      <c r="H945" s="5"/>
      <c r="I945" s="5"/>
      <c r="J945" s="5"/>
      <c r="K945" s="5"/>
      <c r="L945" s="5"/>
      <c r="M945" s="5"/>
      <c r="N945" s="5"/>
      <c r="O945" s="5"/>
      <c r="P945" s="1601" t="s">
        <v>669</v>
      </c>
      <c r="Q945" s="1602"/>
      <c r="R945" s="1602"/>
      <c r="S945" s="1602"/>
      <c r="T945" s="1603"/>
      <c r="U945" s="1601" t="s">
        <v>591</v>
      </c>
      <c r="V945" s="1602"/>
      <c r="W945" s="1602"/>
      <c r="X945" s="1602"/>
      <c r="Y945" s="1602"/>
      <c r="Z945" s="1603"/>
      <c r="AA945" s="1390"/>
      <c r="AB945" s="1391"/>
      <c r="AC945" s="1391"/>
      <c r="AD945" s="1391"/>
      <c r="AE945" s="1391"/>
      <c r="AF945" s="1392"/>
      <c r="AZ945" s="34"/>
      <c r="BA945" s="34"/>
      <c r="BB945" s="34"/>
      <c r="BC945" s="34"/>
    </row>
    <row r="946" spans="1:55" ht="12.95" customHeight="1">
      <c r="F946" s="1346" t="s">
        <v>2191</v>
      </c>
      <c r="G946" s="1347"/>
      <c r="H946" s="1348"/>
      <c r="I946" s="1424" t="s">
        <v>333</v>
      </c>
      <c r="J946" s="1425"/>
      <c r="K946" s="1425"/>
      <c r="L946" s="1425"/>
      <c r="M946" s="1425"/>
      <c r="N946" s="1425"/>
      <c r="O946" s="1425"/>
      <c r="P946" s="1425"/>
      <c r="Q946" s="1425"/>
      <c r="R946" s="1425"/>
      <c r="S946" s="1425"/>
      <c r="T946" s="1426"/>
      <c r="U946" s="1601" t="s">
        <v>591</v>
      </c>
      <c r="V946" s="1602"/>
      <c r="W946" s="1602"/>
      <c r="X946" s="1602"/>
      <c r="Y946" s="1602"/>
      <c r="Z946" s="1603"/>
      <c r="AA946" s="1390"/>
      <c r="AB946" s="1391"/>
      <c r="AC946" s="1391"/>
      <c r="AD946" s="1391"/>
      <c r="AE946" s="1391"/>
      <c r="AF946" s="1392"/>
      <c r="AZ946" s="34"/>
      <c r="BA946" s="34"/>
      <c r="BB946" s="34"/>
      <c r="BC946" s="34"/>
    </row>
    <row r="947" spans="1:55" ht="12.95" customHeight="1">
      <c r="F947" s="45" t="s">
        <v>86</v>
      </c>
      <c r="G947" s="48"/>
      <c r="H947" s="48"/>
      <c r="I947" s="1424" t="s">
        <v>333</v>
      </c>
      <c r="J947" s="1425"/>
      <c r="K947" s="1425"/>
      <c r="L947" s="1425"/>
      <c r="M947" s="1425"/>
      <c r="N947" s="1425"/>
      <c r="O947" s="1425"/>
      <c r="P947" s="1425"/>
      <c r="Q947" s="1425"/>
      <c r="R947" s="1425"/>
      <c r="S947" s="1425"/>
      <c r="T947" s="1426"/>
      <c r="U947" s="1601" t="s">
        <v>591</v>
      </c>
      <c r="V947" s="1602"/>
      <c r="W947" s="1602"/>
      <c r="X947" s="1602"/>
      <c r="Y947" s="1602"/>
      <c r="Z947" s="1603"/>
      <c r="AA947" s="1390"/>
      <c r="AB947" s="1391"/>
      <c r="AC947" s="1391"/>
      <c r="AD947" s="1391"/>
      <c r="AE947" s="1391"/>
      <c r="AF947" s="1392"/>
      <c r="AZ947" s="34"/>
      <c r="BA947" s="34"/>
      <c r="BB947" s="34"/>
      <c r="BC947" s="34"/>
    </row>
    <row r="948" spans="1:55" ht="12.95" customHeight="1">
      <c r="F948" s="45" t="s">
        <v>10</v>
      </c>
      <c r="G948" s="48"/>
      <c r="H948" s="48"/>
      <c r="I948" s="1424" t="s">
        <v>2737</v>
      </c>
      <c r="J948" s="1560"/>
      <c r="K948" s="1560"/>
      <c r="L948" s="1560"/>
      <c r="M948" s="1560"/>
      <c r="N948" s="1560"/>
      <c r="O948" s="1560"/>
      <c r="P948" s="1560"/>
      <c r="Q948" s="1560"/>
      <c r="R948" s="1560"/>
      <c r="S948" s="1560"/>
      <c r="T948" s="1561"/>
      <c r="U948" s="1601" t="s">
        <v>545</v>
      </c>
      <c r="V948" s="1602"/>
      <c r="W948" s="1602"/>
      <c r="X948" s="1602"/>
      <c r="Y948" s="1602"/>
      <c r="Z948" s="1603"/>
      <c r="AA948" s="1390">
        <v>5732861</v>
      </c>
      <c r="AB948" s="1391"/>
      <c r="AC948" s="1391"/>
      <c r="AD948" s="1391"/>
      <c r="AE948" s="1391"/>
      <c r="AF948" s="1392"/>
      <c r="AV948" s="2"/>
      <c r="AW948" s="2"/>
      <c r="AX948" s="2"/>
      <c r="AY948" s="2"/>
      <c r="AZ948" s="34"/>
      <c r="BA948" s="34"/>
      <c r="BB948" s="34"/>
      <c r="BC948" s="34"/>
    </row>
    <row r="949" spans="1:55" ht="12.95" customHeight="1">
      <c r="F949" s="47" t="s">
        <v>169</v>
      </c>
      <c r="G949" s="48"/>
      <c r="H949" s="48"/>
      <c r="I949" s="1559" t="s">
        <v>2706</v>
      </c>
      <c r="J949" s="1560"/>
      <c r="K949" s="1560"/>
      <c r="L949" s="1560"/>
      <c r="M949" s="1560"/>
      <c r="N949" s="1560"/>
      <c r="O949" s="1560"/>
      <c r="P949" s="1560"/>
      <c r="Q949" s="1560"/>
      <c r="R949" s="1560"/>
      <c r="S949" s="1560"/>
      <c r="T949" s="1561"/>
      <c r="U949" s="1601" t="s">
        <v>545</v>
      </c>
      <c r="V949" s="1602"/>
      <c r="W949" s="1602"/>
      <c r="X949" s="1602"/>
      <c r="Y949" s="1602"/>
      <c r="Z949" s="1603"/>
      <c r="AA949" s="1390">
        <v>17000000</v>
      </c>
      <c r="AB949" s="1391"/>
      <c r="AC949" s="1391"/>
      <c r="AD949" s="1391"/>
      <c r="AE949" s="1391"/>
      <c r="AF949" s="1392"/>
      <c r="AU949" s="2"/>
      <c r="AZ949" s="34"/>
      <c r="BA949" s="34"/>
      <c r="BB949" s="34"/>
      <c r="BC949" s="34"/>
    </row>
    <row r="950" spans="1:55" ht="12.95" customHeight="1">
      <c r="F950" s="47" t="s">
        <v>169</v>
      </c>
      <c r="G950" s="48"/>
      <c r="H950" s="48"/>
      <c r="I950" s="1559"/>
      <c r="J950" s="1560"/>
      <c r="K950" s="1560"/>
      <c r="L950" s="1560"/>
      <c r="M950" s="1560"/>
      <c r="N950" s="1560"/>
      <c r="O950" s="1560"/>
      <c r="P950" s="1560"/>
      <c r="Q950" s="1560"/>
      <c r="R950" s="1560"/>
      <c r="S950" s="1560"/>
      <c r="T950" s="1561"/>
      <c r="U950" s="1601" t="s">
        <v>591</v>
      </c>
      <c r="V950" s="1602"/>
      <c r="W950" s="1602"/>
      <c r="X950" s="1602"/>
      <c r="Y950" s="1602"/>
      <c r="Z950" s="1603"/>
      <c r="AA950" s="1390"/>
      <c r="AB950" s="1391"/>
      <c r="AC950" s="1391"/>
      <c r="AD950" s="1391"/>
      <c r="AE950" s="1391"/>
      <c r="AF950" s="1392"/>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56"/>
      <c r="N955" s="1557"/>
      <c r="O955" s="1557"/>
      <c r="P955" s="1557"/>
      <c r="Q955" s="1557"/>
      <c r="R955" s="1557"/>
      <c r="S955" s="1558"/>
      <c r="U955" s="66" t="s">
        <v>11</v>
      </c>
      <c r="V955" s="5"/>
      <c r="W955" s="5"/>
      <c r="X955" s="5"/>
      <c r="Y955" s="5"/>
      <c r="Z955" s="5"/>
      <c r="AA955" s="5"/>
      <c r="AB955" s="5"/>
      <c r="AC955" s="5"/>
      <c r="AD955" s="46"/>
      <c r="AE955" s="1556"/>
      <c r="AF955" s="1557"/>
      <c r="AG955" s="1557"/>
      <c r="AH955" s="1557"/>
      <c r="AI955" s="1557"/>
      <c r="AJ955" s="1557"/>
      <c r="AK955" s="1558"/>
      <c r="AZ955" s="34"/>
      <c r="BA955" s="34"/>
      <c r="BB955" s="34"/>
      <c r="BC955" s="34"/>
    </row>
    <row r="956" spans="1:55" ht="12.95" customHeight="1">
      <c r="C956" s="66" t="s">
        <v>12</v>
      </c>
      <c r="D956" s="5"/>
      <c r="E956" s="5"/>
      <c r="F956" s="5"/>
      <c r="G956" s="5"/>
      <c r="H956" s="5"/>
      <c r="I956" s="5"/>
      <c r="J956" s="5"/>
      <c r="K956" s="5"/>
      <c r="L956" s="46"/>
      <c r="M956" s="1568"/>
      <c r="N956" s="1394"/>
      <c r="O956" s="1394"/>
      <c r="P956" s="1394"/>
      <c r="Q956" s="1394"/>
      <c r="R956" s="1394"/>
      <c r="S956" s="1569"/>
      <c r="U956" s="66" t="s">
        <v>12</v>
      </c>
      <c r="V956" s="5"/>
      <c r="W956" s="5"/>
      <c r="X956" s="5"/>
      <c r="Y956" s="5"/>
      <c r="Z956" s="5"/>
      <c r="AA956" s="5"/>
      <c r="AB956" s="5"/>
      <c r="AC956" s="5"/>
      <c r="AD956" s="46"/>
      <c r="AE956" s="1568"/>
      <c r="AF956" s="1394"/>
      <c r="AG956" s="1394"/>
      <c r="AH956" s="1394"/>
      <c r="AI956" s="1394"/>
      <c r="AJ956" s="1394"/>
      <c r="AK956" s="1569"/>
      <c r="AZ956" s="34"/>
      <c r="BA956" s="34"/>
      <c r="BB956" s="34"/>
      <c r="BC956" s="34"/>
    </row>
    <row r="957" spans="1:55" ht="12.95" customHeight="1">
      <c r="C957" s="66" t="s">
        <v>880</v>
      </c>
      <c r="D957" s="5"/>
      <c r="E957" s="5"/>
      <c r="J957" s="1417" t="s">
        <v>306</v>
      </c>
      <c r="K957" s="1418"/>
      <c r="L957" s="1418"/>
      <c r="M957" s="1418"/>
      <c r="N957" s="1418"/>
      <c r="O957" s="1418"/>
      <c r="P957" s="1418"/>
      <c r="Q957" s="1418"/>
      <c r="R957" s="1418"/>
      <c r="S957" s="1419"/>
      <c r="U957" s="66" t="s">
        <v>880</v>
      </c>
      <c r="V957" s="5"/>
      <c r="W957" s="5"/>
      <c r="AB957" s="1417" t="s">
        <v>306</v>
      </c>
      <c r="AC957" s="1418"/>
      <c r="AD957" s="1418"/>
      <c r="AE957" s="1418"/>
      <c r="AF957" s="1418"/>
      <c r="AG957" s="1418"/>
      <c r="AH957" s="1418"/>
      <c r="AI957" s="1418"/>
      <c r="AJ957" s="1418"/>
      <c r="AK957" s="1419"/>
      <c r="AZ957" s="34"/>
      <c r="BA957" s="34"/>
      <c r="BB957" s="34"/>
      <c r="BC957" s="34"/>
    </row>
    <row r="958" spans="1:55" ht="12.95" customHeight="1">
      <c r="C958" s="66" t="s">
        <v>13</v>
      </c>
      <c r="D958" s="5"/>
      <c r="E958" s="5"/>
      <c r="F958" s="5"/>
      <c r="G958" s="5"/>
      <c r="H958" s="5"/>
      <c r="I958" s="5"/>
      <c r="J958" s="5"/>
      <c r="K958" s="5"/>
      <c r="L958" s="46"/>
      <c r="M958" s="1352"/>
      <c r="N958" s="1338"/>
      <c r="O958" s="1338"/>
      <c r="P958" s="1338"/>
      <c r="Q958" s="1338"/>
      <c r="R958" s="1338"/>
      <c r="S958" s="1339"/>
      <c r="U958" s="66" t="s">
        <v>13</v>
      </c>
      <c r="V958" s="5"/>
      <c r="W958" s="5"/>
      <c r="X958" s="5"/>
      <c r="Y958" s="5"/>
      <c r="Z958" s="5"/>
      <c r="AA958" s="5"/>
      <c r="AB958" s="5"/>
      <c r="AC958" s="5"/>
      <c r="AD958" s="46"/>
      <c r="AE958" s="1337"/>
      <c r="AF958" s="1338"/>
      <c r="AG958" s="1338"/>
      <c r="AH958" s="1338"/>
      <c r="AI958" s="1338"/>
      <c r="AJ958" s="1338"/>
      <c r="AK958" s="1339"/>
      <c r="AZ958" s="34"/>
      <c r="BA958" s="34"/>
      <c r="BB958" s="34"/>
      <c r="BC958" s="34"/>
    </row>
    <row r="959" spans="1:55" ht="12.95" customHeight="1">
      <c r="C959" s="66" t="s">
        <v>14</v>
      </c>
      <c r="D959" s="5"/>
      <c r="E959" s="5"/>
      <c r="F959" s="5"/>
      <c r="G959" s="5"/>
      <c r="H959" s="5"/>
      <c r="I959" s="5"/>
      <c r="J959" s="5"/>
      <c r="K959" s="5"/>
      <c r="L959" s="46"/>
      <c r="M959" s="1349"/>
      <c r="N959" s="1350"/>
      <c r="O959" s="1350"/>
      <c r="P959" s="1350"/>
      <c r="Q959" s="1350"/>
      <c r="R959" s="1350"/>
      <c r="S959" s="1351"/>
      <c r="U959" s="66" t="s">
        <v>14</v>
      </c>
      <c r="V959" s="5"/>
      <c r="W959" s="5"/>
      <c r="X959" s="5"/>
      <c r="Y959" s="5"/>
      <c r="Z959" s="5"/>
      <c r="AA959" s="5"/>
      <c r="AB959" s="5"/>
      <c r="AC959" s="5"/>
      <c r="AD959" s="46"/>
      <c r="AE959" s="1349"/>
      <c r="AF959" s="1350"/>
      <c r="AG959" s="1350"/>
      <c r="AH959" s="1350"/>
      <c r="AI959" s="1350"/>
      <c r="AJ959" s="1350"/>
      <c r="AK959" s="1351"/>
      <c r="AV959" s="2"/>
      <c r="AW959" s="2"/>
      <c r="AX959" s="2"/>
      <c r="AY959" s="2"/>
      <c r="AZ959" s="34"/>
      <c r="BA959" s="34"/>
      <c r="BB959" s="34"/>
      <c r="BC959" s="34"/>
    </row>
    <row r="960" spans="1:55" ht="12.95" customHeight="1">
      <c r="C960" s="66" t="s">
        <v>15</v>
      </c>
      <c r="D960" s="5"/>
      <c r="E960" s="5"/>
      <c r="F960" s="5"/>
      <c r="G960" s="5"/>
      <c r="H960" s="5"/>
      <c r="I960" s="5"/>
      <c r="J960" s="5"/>
      <c r="K960" s="5"/>
      <c r="L960" s="46"/>
      <c r="M960" s="1390"/>
      <c r="N960" s="1391"/>
      <c r="O960" s="1391"/>
      <c r="P960" s="1391"/>
      <c r="Q960" s="1391"/>
      <c r="R960" s="1391"/>
      <c r="S960" s="1392"/>
      <c r="U960" s="66" t="s">
        <v>15</v>
      </c>
      <c r="V960" s="5"/>
      <c r="W960" s="5"/>
      <c r="X960" s="5"/>
      <c r="Y960" s="5"/>
      <c r="Z960" s="5"/>
      <c r="AA960" s="5"/>
      <c r="AB960" s="5"/>
      <c r="AC960" s="5"/>
      <c r="AD960" s="46"/>
      <c r="AE960" s="1390"/>
      <c r="AF960" s="1391"/>
      <c r="AG960" s="1391"/>
      <c r="AH960" s="1391"/>
      <c r="AI960" s="1391"/>
      <c r="AJ960" s="1391"/>
      <c r="AK960" s="1392"/>
      <c r="AV960" s="2"/>
      <c r="AW960" s="2"/>
      <c r="AX960" s="2"/>
      <c r="AY960" s="2"/>
      <c r="AZ960" s="34"/>
      <c r="BA960" s="34"/>
      <c r="BB960" s="34"/>
      <c r="BC960" s="34"/>
    </row>
    <row r="961" spans="1:64" ht="12.95" customHeight="1">
      <c r="C961" s="66" t="s">
        <v>16</v>
      </c>
      <c r="D961" s="5"/>
      <c r="E961" s="5"/>
      <c r="F961" s="5"/>
      <c r="G961" s="5"/>
      <c r="H961" s="5"/>
      <c r="I961" s="5"/>
      <c r="J961" s="5"/>
      <c r="K961" s="5"/>
      <c r="L961" s="46"/>
      <c r="M961" s="1390"/>
      <c r="N961" s="1391"/>
      <c r="O961" s="1391"/>
      <c r="P961" s="1391"/>
      <c r="Q961" s="1391"/>
      <c r="R961" s="1391"/>
      <c r="S961" s="1392"/>
      <c r="U961" s="66" t="s">
        <v>16</v>
      </c>
      <c r="V961" s="5"/>
      <c r="W961" s="5"/>
      <c r="X961" s="5"/>
      <c r="Y961" s="5"/>
      <c r="Z961" s="5"/>
      <c r="AA961" s="5"/>
      <c r="AB961" s="5"/>
      <c r="AC961" s="5"/>
      <c r="AD961" s="46"/>
      <c r="AE961" s="1390"/>
      <c r="AF961" s="1391"/>
      <c r="AG961" s="1391"/>
      <c r="AH961" s="1391"/>
      <c r="AI961" s="1391"/>
      <c r="AJ961" s="1391"/>
      <c r="AK961" s="1392"/>
      <c r="AV961" s="2"/>
      <c r="AW961" s="2"/>
      <c r="AX961" s="2"/>
      <c r="AY961" s="2"/>
      <c r="AZ961" s="34"/>
      <c r="BB961" s="34"/>
      <c r="BC961" s="34"/>
    </row>
    <row r="962" spans="1:64" ht="12.95" customHeight="1">
      <c r="C962" s="121" t="s">
        <v>1661</v>
      </c>
      <c r="D962" s="5"/>
      <c r="E962" s="5"/>
      <c r="F962" s="5"/>
      <c r="G962" s="5"/>
      <c r="H962" s="5"/>
      <c r="I962" s="5"/>
      <c r="J962" s="5"/>
      <c r="K962" s="5"/>
      <c r="L962" s="46"/>
      <c r="M962" s="1439"/>
      <c r="N962" s="1440"/>
      <c r="O962" s="1440"/>
      <c r="P962" s="1440"/>
      <c r="Q962" s="1440"/>
      <c r="R962" s="1440"/>
      <c r="S962" s="1441"/>
      <c r="U962" s="121" t="s">
        <v>1661</v>
      </c>
      <c r="V962" s="5"/>
      <c r="W962" s="5"/>
      <c r="X962" s="5"/>
      <c r="Y962" s="5"/>
      <c r="Z962" s="5"/>
      <c r="AA962" s="5"/>
      <c r="AB962" s="5"/>
      <c r="AC962" s="5"/>
      <c r="AD962" s="46"/>
      <c r="AE962" s="1439"/>
      <c r="AF962" s="1440"/>
      <c r="AG962" s="1440"/>
      <c r="AH962" s="1440"/>
      <c r="AI962" s="1440"/>
      <c r="AJ962" s="1440"/>
      <c r="AK962" s="144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420"/>
      <c r="N967" s="1421"/>
      <c r="O967" s="1421"/>
      <c r="P967" s="1421"/>
      <c r="Q967" s="1421"/>
      <c r="R967" s="1421"/>
      <c r="S967" s="1422"/>
      <c r="T967" s="66" t="s">
        <v>790</v>
      </c>
      <c r="U967" s="5"/>
      <c r="V967" s="5"/>
      <c r="W967" s="5"/>
      <c r="X967" s="5"/>
      <c r="Y967" s="5"/>
      <c r="Z967" s="46"/>
      <c r="AA967" s="1420"/>
      <c r="AB967" s="1421"/>
      <c r="AC967" s="1421"/>
      <c r="AD967" s="1421"/>
      <c r="AE967" s="1421"/>
      <c r="AF967" s="1421"/>
      <c r="AG967" s="142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420"/>
      <c r="N968" s="1421"/>
      <c r="O968" s="1421"/>
      <c r="P968" s="1421"/>
      <c r="Q968" s="1421"/>
      <c r="R968" s="1421"/>
      <c r="S968" s="1422"/>
      <c r="T968" s="66" t="s">
        <v>789</v>
      </c>
      <c r="U968" s="5"/>
      <c r="V968" s="5"/>
      <c r="W968" s="5"/>
      <c r="X968" s="5"/>
      <c r="Y968" s="5"/>
      <c r="Z968" s="46"/>
      <c r="AA968" s="1420"/>
      <c r="AB968" s="1421"/>
      <c r="AC968" s="1421"/>
      <c r="AD968" s="1421"/>
      <c r="AE968" s="1421"/>
      <c r="AF968" s="1421"/>
      <c r="AG968" s="142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04" t="s">
        <v>591</v>
      </c>
      <c r="N969" s="1605"/>
      <c r="O969" s="1605"/>
      <c r="P969" s="1605"/>
      <c r="Q969" s="1605"/>
      <c r="R969" s="1605"/>
      <c r="S969" s="1606"/>
      <c r="T969" s="45" t="s">
        <v>336</v>
      </c>
      <c r="U969" s="5"/>
      <c r="V969" s="5"/>
      <c r="W969" s="5"/>
      <c r="X969" s="5"/>
      <c r="Y969" s="5"/>
      <c r="Z969" s="46"/>
      <c r="AA969" s="1420"/>
      <c r="AB969" s="1421"/>
      <c r="AC969" s="1421"/>
      <c r="AD969" s="1421"/>
      <c r="AE969" s="1421"/>
      <c r="AF969" s="1421"/>
      <c r="AG969" s="142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420"/>
      <c r="N970" s="1421"/>
      <c r="O970" s="1421"/>
      <c r="P970" s="1421"/>
      <c r="Q970" s="1421"/>
      <c r="R970" s="1421"/>
      <c r="S970" s="1422"/>
      <c r="T970" s="45" t="s">
        <v>337</v>
      </c>
      <c r="U970" s="5"/>
      <c r="V970" s="5"/>
      <c r="W970" s="5"/>
      <c r="X970" s="5"/>
      <c r="Y970" s="5"/>
      <c r="Z970" s="46"/>
      <c r="AA970" s="1420"/>
      <c r="AB970" s="1421"/>
      <c r="AC970" s="1421"/>
      <c r="AD970" s="1421"/>
      <c r="AE970" s="1421"/>
      <c r="AF970" s="1421"/>
      <c r="AG970" s="142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420"/>
      <c r="N971" s="1421"/>
      <c r="O971" s="1421"/>
      <c r="P971" s="1421"/>
      <c r="Q971" s="1421"/>
      <c r="R971" s="1421"/>
      <c r="S971" s="1422"/>
      <c r="T971" s="45" t="s">
        <v>375</v>
      </c>
      <c r="U971" s="5"/>
      <c r="V971" s="5"/>
      <c r="W971" s="5"/>
      <c r="X971" s="5"/>
      <c r="Y971" s="5"/>
      <c r="Z971" s="46"/>
      <c r="AA971" s="1420"/>
      <c r="AB971" s="1421"/>
      <c r="AC971" s="1421"/>
      <c r="AD971" s="1421"/>
      <c r="AE971" s="1421"/>
      <c r="AF971" s="1421"/>
      <c r="AG971" s="142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417" t="s">
        <v>306</v>
      </c>
      <c r="N972" s="1418"/>
      <c r="O972" s="1418"/>
      <c r="P972" s="1418"/>
      <c r="Q972" s="1418"/>
      <c r="R972" s="1418"/>
      <c r="S972" s="1419"/>
      <c r="T972" s="1427"/>
      <c r="U972" s="1428"/>
      <c r="V972" s="1428"/>
      <c r="W972" s="1428"/>
      <c r="X972" s="1428"/>
      <c r="Y972" s="1428"/>
      <c r="Z972" s="1429"/>
      <c r="AA972" s="1420"/>
      <c r="AB972" s="1421"/>
      <c r="AC972" s="1421"/>
      <c r="AD972" s="1421"/>
      <c r="AE972" s="1421"/>
      <c r="AF972" s="1421"/>
      <c r="AG972" s="142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420"/>
      <c r="N973" s="1421"/>
      <c r="O973" s="1421"/>
      <c r="P973" s="1421"/>
      <c r="Q973" s="1421"/>
      <c r="R973" s="1421"/>
      <c r="S973" s="1422"/>
      <c r="T973" s="1427"/>
      <c r="U973" s="1428"/>
      <c r="V973" s="1428"/>
      <c r="W973" s="1428"/>
      <c r="X973" s="1428"/>
      <c r="Y973" s="1428"/>
      <c r="Z973" s="1429"/>
      <c r="AA973" s="1420"/>
      <c r="AB973" s="1421"/>
      <c r="AC973" s="1421"/>
      <c r="AD973" s="1421"/>
      <c r="AE973" s="1421"/>
      <c r="AF973" s="1421"/>
      <c r="AG973" s="142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84" t="s">
        <v>669</v>
      </c>
      <c r="P974" s="1585"/>
      <c r="Q974" s="92"/>
      <c r="R974" s="92"/>
      <c r="S974" s="93"/>
      <c r="T974" s="41" t="s">
        <v>169</v>
      </c>
      <c r="U974" s="42"/>
      <c r="V974" s="42"/>
      <c r="W974" s="1433" t="s">
        <v>333</v>
      </c>
      <c r="X974" s="1434"/>
      <c r="Y974" s="1434"/>
      <c r="Z974" s="1434"/>
      <c r="AA974" s="1434"/>
      <c r="AB974" s="1434"/>
      <c r="AC974" s="1434"/>
      <c r="AD974" s="1434"/>
      <c r="AE974" s="1434"/>
      <c r="AF974" s="1434"/>
      <c r="AG974" s="1435"/>
      <c r="AU974" s="68"/>
      <c r="AV974" s="95"/>
      <c r="AW974" s="95"/>
      <c r="AX974" s="95"/>
      <c r="AY974" s="95"/>
      <c r="AZ974" s="34"/>
      <c r="BB974" s="34"/>
      <c r="BC974" s="34"/>
      <c r="BD974" s="34"/>
      <c r="BE974" s="34"/>
      <c r="BF974" s="34"/>
      <c r="BG974" s="34"/>
      <c r="BH974" s="34"/>
      <c r="BI974" s="34"/>
      <c r="BJ974" s="34"/>
      <c r="BK974" s="34"/>
      <c r="BL974" s="34"/>
    </row>
    <row r="975" spans="1:64" ht="12.95" customHeight="1">
      <c r="F975" s="1600" t="s">
        <v>33</v>
      </c>
      <c r="G975" s="1457"/>
      <c r="H975" s="1457"/>
      <c r="I975" s="1457"/>
      <c r="J975" s="1457"/>
      <c r="K975" s="1457"/>
      <c r="L975" s="1457"/>
      <c r="M975" s="1420"/>
      <c r="N975" s="1421"/>
      <c r="O975" s="1421"/>
      <c r="P975" s="1421"/>
      <c r="Q975" s="1421"/>
      <c r="R975" s="1421"/>
      <c r="S975" s="1422"/>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52" t="s">
        <v>548</v>
      </c>
      <c r="B979" s="1452"/>
      <c r="C979" s="1452"/>
      <c r="D979" s="1452"/>
      <c r="E979" s="1452"/>
      <c r="F979" s="1452"/>
      <c r="G979" s="1452"/>
      <c r="H979" s="1452"/>
      <c r="I979" s="1452"/>
      <c r="J979" s="1452"/>
      <c r="K979" s="1452"/>
      <c r="L979" s="1452"/>
      <c r="M979" s="1452"/>
      <c r="N979" s="1452"/>
      <c r="O979" s="1452"/>
      <c r="P979" s="1452"/>
      <c r="Q979" s="1452"/>
      <c r="R979" s="1452"/>
      <c r="S979" s="1452"/>
      <c r="T979" s="1452"/>
      <c r="U979" s="1452"/>
      <c r="V979" s="1452"/>
      <c r="W979" s="1452"/>
      <c r="X979" s="1452"/>
      <c r="Y979" s="1452"/>
      <c r="Z979" s="1452"/>
      <c r="AA979" s="1452"/>
      <c r="AB979" s="1452"/>
      <c r="AC979" s="1452"/>
      <c r="AD979" s="1452"/>
      <c r="AE979" s="1452"/>
      <c r="AF979" s="1452"/>
      <c r="AG979" s="1452"/>
      <c r="AH979" s="1452"/>
      <c r="AI979" s="1452"/>
      <c r="AJ979" s="1452"/>
      <c r="AK979" s="1452"/>
      <c r="AL979" s="1452"/>
      <c r="AM979" s="1452"/>
      <c r="AN979" s="1452"/>
      <c r="AO979" s="1452"/>
      <c r="AP979" s="1452"/>
      <c r="AQ979" s="1452"/>
      <c r="AR979" s="1452"/>
      <c r="AS979" s="1452"/>
      <c r="AT979" s="1452"/>
      <c r="AU979" s="68"/>
      <c r="AV979" s="68"/>
      <c r="AW979" s="68"/>
      <c r="AX979" s="68"/>
      <c r="AY979" s="68"/>
      <c r="AZ979" s="14"/>
      <c r="BA979" s="14"/>
      <c r="BB979" s="912"/>
      <c r="BC979" s="912"/>
    </row>
    <row r="980" spans="1:64" ht="12.95" customHeight="1">
      <c r="A980" s="1452"/>
      <c r="B980" s="1452"/>
      <c r="C980" s="1452"/>
      <c r="D980" s="1452"/>
      <c r="E980" s="1452"/>
      <c r="F980" s="1452"/>
      <c r="G980" s="1452"/>
      <c r="H980" s="1452"/>
      <c r="I980" s="1452"/>
      <c r="J980" s="1452"/>
      <c r="K980" s="1452"/>
      <c r="L980" s="1452"/>
      <c r="M980" s="1452"/>
      <c r="N980" s="1452"/>
      <c r="O980" s="1452"/>
      <c r="P980" s="1452"/>
      <c r="Q980" s="1452"/>
      <c r="R980" s="1452"/>
      <c r="S980" s="1452"/>
      <c r="T980" s="1452"/>
      <c r="U980" s="1452"/>
      <c r="V980" s="1452"/>
      <c r="W980" s="1452"/>
      <c r="X980" s="1452"/>
      <c r="Y980" s="1452"/>
      <c r="Z980" s="1452"/>
      <c r="AA980" s="1452"/>
      <c r="AB980" s="1452"/>
      <c r="AC980" s="1452"/>
      <c r="AD980" s="1452"/>
      <c r="AE980" s="1452"/>
      <c r="AF980" s="1452"/>
      <c r="AG980" s="1452"/>
      <c r="AH980" s="1452"/>
      <c r="AI980" s="1452"/>
      <c r="AJ980" s="1452"/>
      <c r="AK980" s="1452"/>
      <c r="AL980" s="1452"/>
      <c r="AM980" s="1452"/>
      <c r="AN980" s="1452"/>
      <c r="AO980" s="1452"/>
      <c r="AP980" s="1452"/>
      <c r="AQ980" s="1452"/>
      <c r="AR980" s="1452"/>
      <c r="AS980" s="1452"/>
      <c r="AT980" s="1452"/>
      <c r="AU980" s="68"/>
      <c r="AV980" s="68"/>
      <c r="AW980" s="68"/>
      <c r="AX980" s="68"/>
      <c r="AY980" s="68"/>
      <c r="AZ980" s="30"/>
      <c r="BA980" s="14"/>
      <c r="BB980" s="14"/>
      <c r="BC980" s="14"/>
    </row>
    <row r="981" spans="1:64" ht="12.95" customHeight="1">
      <c r="A981" s="1452"/>
      <c r="B981" s="1452"/>
      <c r="C981" s="1452"/>
      <c r="D981" s="1452"/>
      <c r="E981" s="1452"/>
      <c r="F981" s="1452"/>
      <c r="G981" s="1452"/>
      <c r="H981" s="1452"/>
      <c r="I981" s="1452"/>
      <c r="J981" s="1452"/>
      <c r="K981" s="1452"/>
      <c r="L981" s="1452"/>
      <c r="M981" s="1452"/>
      <c r="N981" s="1452"/>
      <c r="O981" s="1452"/>
      <c r="P981" s="1452"/>
      <c r="Q981" s="1452"/>
      <c r="R981" s="1452"/>
      <c r="S981" s="1452"/>
      <c r="T981" s="1452"/>
      <c r="U981" s="1452"/>
      <c r="V981" s="1452"/>
      <c r="W981" s="1452"/>
      <c r="X981" s="1452"/>
      <c r="Y981" s="1452"/>
      <c r="Z981" s="1452"/>
      <c r="AA981" s="1452"/>
      <c r="AB981" s="1452"/>
      <c r="AC981" s="1452"/>
      <c r="AD981" s="1452"/>
      <c r="AE981" s="1452"/>
      <c r="AF981" s="1452"/>
      <c r="AG981" s="1452"/>
      <c r="AH981" s="1452"/>
      <c r="AI981" s="1452"/>
      <c r="AJ981" s="1452"/>
      <c r="AK981" s="1452"/>
      <c r="AL981" s="1452"/>
      <c r="AM981" s="1452"/>
      <c r="AN981" s="1452"/>
      <c r="AO981" s="1452"/>
      <c r="AP981" s="1452"/>
      <c r="AQ981" s="1452"/>
      <c r="AR981" s="1452"/>
      <c r="AS981" s="1452"/>
      <c r="AT981" s="145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78" t="s">
        <v>638</v>
      </c>
      <c r="E985" s="1579"/>
      <c r="F985" s="1579"/>
      <c r="G985" s="1579"/>
      <c r="H985" s="1579"/>
      <c r="I985" s="1579"/>
      <c r="J985" s="1579"/>
      <c r="K985" s="1579"/>
      <c r="L985" s="1579"/>
      <c r="M985" s="1579"/>
      <c r="N985" s="1579"/>
      <c r="O985" s="1579"/>
      <c r="P985" s="1579"/>
      <c r="Q985" s="1580"/>
      <c r="R985" s="1578" t="s">
        <v>639</v>
      </c>
      <c r="S985" s="1579"/>
      <c r="T985" s="1579"/>
      <c r="U985" s="1579"/>
      <c r="V985" s="1579"/>
      <c r="W985" s="1579"/>
      <c r="X985" s="1579"/>
      <c r="Y985" s="1579"/>
      <c r="Z985" s="1579"/>
      <c r="AA985" s="1580"/>
      <c r="AB985" s="1578" t="s">
        <v>640</v>
      </c>
      <c r="AC985" s="1579"/>
      <c r="AD985" s="1579"/>
      <c r="AE985" s="1579"/>
      <c r="AF985" s="1579"/>
      <c r="AG985" s="1579"/>
      <c r="AH985" s="1579"/>
      <c r="AI985" s="1580"/>
      <c r="AJ985" s="1578" t="s">
        <v>641</v>
      </c>
      <c r="AK985" s="1579"/>
      <c r="AL985" s="1579"/>
      <c r="AM985" s="1579"/>
      <c r="AN985" s="1579"/>
      <c r="AO985" s="1579"/>
      <c r="AP985" s="1579"/>
      <c r="AQ985" s="1580"/>
      <c r="AR985" s="68"/>
      <c r="AS985" s="68"/>
      <c r="AT985" s="68"/>
      <c r="AU985" s="68"/>
      <c r="AV985" s="68"/>
      <c r="AW985" s="68"/>
      <c r="AX985" s="68"/>
      <c r="AY985" s="68"/>
      <c r="AZ985" s="30"/>
      <c r="BB985" s="14"/>
      <c r="BC985" s="14"/>
    </row>
    <row r="986" spans="1:64" ht="12.95" customHeight="1">
      <c r="A986" s="14"/>
      <c r="B986" s="73"/>
      <c r="C986" s="929"/>
      <c r="D986" s="1410" t="s">
        <v>633</v>
      </c>
      <c r="E986" s="1411"/>
      <c r="F986" s="1411"/>
      <c r="G986" s="1411"/>
      <c r="H986" s="1411"/>
      <c r="I986" s="1411"/>
      <c r="J986" s="1411"/>
      <c r="K986" s="1411"/>
      <c r="L986" s="1411"/>
      <c r="M986" s="1411"/>
      <c r="N986" s="1411"/>
      <c r="O986" s="1411"/>
      <c r="P986" s="1411"/>
      <c r="Q986" s="1412"/>
      <c r="R986" s="1413">
        <f>IF(ISNA(IF($CU$122="4%",(INDEX($CS$160:$CW$217,MATCH($DG$122,$CR$160:$CR$217,0),MATCH(D986,$CS$159:$CW$159,0))),(INDEX($CZ$160:$DD$217,MATCH($DG$122,$CY$160:$CY$217,0),MATCH(D986,$CZ$159:$DD$159,0))))),0,IF($CU$122="4%",(INDEX($CS$160:$CW$217,MATCH($DG$122,$CR$160:$CR$217,0),MATCH(D986,$CS$159:$CW$159,0))),(INDEX($CZ$160:$DD$217,MATCH($DG$122,$CY$160:$CY$217,0),MATCH(D986,$CZ$159:$DD$159,0)))))</f>
        <v>532060</v>
      </c>
      <c r="S986" s="1413"/>
      <c r="T986" s="1413"/>
      <c r="U986" s="1413"/>
      <c r="V986" s="1413"/>
      <c r="W986" s="1413"/>
      <c r="X986" s="1413"/>
      <c r="Y986" s="1413"/>
      <c r="Z986" s="1413"/>
      <c r="AA986" s="1413"/>
      <c r="AB986" s="1407">
        <f>CP802</f>
        <v>52</v>
      </c>
      <c r="AC986" s="1408"/>
      <c r="AD986" s="1408"/>
      <c r="AE986" s="1408"/>
      <c r="AF986" s="1408"/>
      <c r="AG986" s="1408"/>
      <c r="AH986" s="1408"/>
      <c r="AI986" s="1409"/>
      <c r="AJ986" s="1414">
        <f>IF(ISERROR((R986*AB986)),0,(R986*AB986))</f>
        <v>27667120</v>
      </c>
      <c r="AK986" s="1415"/>
      <c r="AL986" s="1415"/>
      <c r="AM986" s="1415"/>
      <c r="AN986" s="1415"/>
      <c r="AO986" s="1415"/>
      <c r="AP986" s="1415"/>
      <c r="AQ986" s="1416"/>
      <c r="AR986" s="68"/>
      <c r="AS986" s="68"/>
      <c r="AT986" s="68"/>
      <c r="AU986" s="68"/>
      <c r="AV986" s="68"/>
      <c r="AW986" s="68"/>
      <c r="AX986" s="68"/>
      <c r="AY986" s="68"/>
      <c r="AZ986" s="30"/>
      <c r="BB986" s="14"/>
      <c r="BC986" s="14"/>
    </row>
    <row r="987" spans="1:64" ht="12.95" customHeight="1">
      <c r="A987" s="14"/>
      <c r="B987" s="73"/>
      <c r="C987" s="83"/>
      <c r="D987" s="1410" t="s">
        <v>324</v>
      </c>
      <c r="E987" s="1411"/>
      <c r="F987" s="1411"/>
      <c r="G987" s="1411"/>
      <c r="H987" s="1411"/>
      <c r="I987" s="1411"/>
      <c r="J987" s="1411"/>
      <c r="K987" s="1411"/>
      <c r="L987" s="1411"/>
      <c r="M987" s="1411"/>
      <c r="N987" s="1411"/>
      <c r="O987" s="1411"/>
      <c r="P987" s="1411"/>
      <c r="Q987" s="1412"/>
      <c r="R987" s="1413">
        <f>IF(ISNA(IF($CU$122="4%",(INDEX($CS$160:$CW$217,MATCH($DG$122,$CR$160:$CR$217,0),MATCH(D987,$CS$159:$CW$159,0))),(INDEX($CZ$160:$DD$217,MATCH($DG$122,$CY$160:$CY$217,0),MATCH(D987,$CZ$159:$DD$159,0))))),0,IF($CU$122="4%",(INDEX($CS$160:$CW$217,MATCH($DG$122,$CR$160:$CR$217,0),MATCH(D987,$CS$159:$CW$159,0))),(INDEX($CZ$160:$DD$217,MATCH($DG$122,$CY$160:$CY$217,0),MATCH(D987,$CZ$159:$DD$159,0)))))</f>
        <v>613460</v>
      </c>
      <c r="S987" s="1413"/>
      <c r="T987" s="1413"/>
      <c r="U987" s="1413"/>
      <c r="V987" s="1413"/>
      <c r="W987" s="1413"/>
      <c r="X987" s="1413"/>
      <c r="Y987" s="1413"/>
      <c r="Z987" s="1413"/>
      <c r="AA987" s="1413"/>
      <c r="AB987" s="1407">
        <f>CU802</f>
        <v>26</v>
      </c>
      <c r="AC987" s="1408"/>
      <c r="AD987" s="1408"/>
      <c r="AE987" s="1408"/>
      <c r="AF987" s="1408"/>
      <c r="AG987" s="1408"/>
      <c r="AH987" s="1408"/>
      <c r="AI987" s="1409"/>
      <c r="AJ987" s="1414">
        <f>IF(ISERROR((R987*AB987)),0,(R987*AB987))</f>
        <v>15949960</v>
      </c>
      <c r="AK987" s="1415"/>
      <c r="AL987" s="1415"/>
      <c r="AM987" s="1415"/>
      <c r="AN987" s="1415"/>
      <c r="AO987" s="1415"/>
      <c r="AP987" s="1415"/>
      <c r="AQ987" s="1416"/>
      <c r="AR987" s="68"/>
      <c r="AS987" s="68"/>
      <c r="AT987" s="68"/>
      <c r="AU987" s="68"/>
      <c r="AV987" s="68"/>
      <c r="AW987" s="68"/>
      <c r="AX987" s="68"/>
      <c r="AY987" s="68"/>
      <c r="AZ987" s="30"/>
      <c r="BB987" s="14"/>
      <c r="BC987" s="14"/>
    </row>
    <row r="988" spans="1:64" ht="12.95" customHeight="1">
      <c r="A988" s="14"/>
      <c r="B988" s="73"/>
      <c r="C988" s="83"/>
      <c r="D988" s="1410" t="s">
        <v>163</v>
      </c>
      <c r="E988" s="1411"/>
      <c r="F988" s="1411"/>
      <c r="G988" s="1411"/>
      <c r="H988" s="1411"/>
      <c r="I988" s="1411"/>
      <c r="J988" s="1411"/>
      <c r="K988" s="1411"/>
      <c r="L988" s="1411"/>
      <c r="M988" s="1411"/>
      <c r="N988" s="1411"/>
      <c r="O988" s="1411"/>
      <c r="P988" s="1411"/>
      <c r="Q988" s="1412"/>
      <c r="R988" s="1413">
        <f>IF(ISNA(IF($CU$122="4%",(INDEX($CS$160:$CW$217,MATCH($DG$122,$CR$160:$CR$217,0),MATCH(D988,$CS$159:$CW$159,0))),(INDEX($CZ$160:$DD$217,MATCH($DG$122,$CY$160:$CY$217,0),MATCH(D988,$CZ$159:$DD$159,0))))),0,IF($CU$122="4%",(INDEX($CS$160:$CW$217,MATCH($DG$122,$CR$160:$CR$217,0),MATCH(D988,$CS$159:$CW$159,0))),(INDEX($CZ$160:$DD$217,MATCH($DG$122,$CY$160:$CY$217,0),MATCH(D988,$CZ$159:$DD$159,0)))))</f>
        <v>740000</v>
      </c>
      <c r="S988" s="1413"/>
      <c r="T988" s="1413"/>
      <c r="U988" s="1413"/>
      <c r="V988" s="1413"/>
      <c r="W988" s="1413"/>
      <c r="X988" s="1413"/>
      <c r="Y988" s="1413"/>
      <c r="Z988" s="1413"/>
      <c r="AA988" s="1413"/>
      <c r="AB988" s="1407">
        <f>CZ802</f>
        <v>1</v>
      </c>
      <c r="AC988" s="1408"/>
      <c r="AD988" s="1408"/>
      <c r="AE988" s="1408"/>
      <c r="AF988" s="1408"/>
      <c r="AG988" s="1408"/>
      <c r="AH988" s="1408"/>
      <c r="AI988" s="1409"/>
      <c r="AJ988" s="1414">
        <f>IF(ISERROR((R988*AB988)),0,(R988*AB988))</f>
        <v>740000</v>
      </c>
      <c r="AK988" s="1415"/>
      <c r="AL988" s="1415"/>
      <c r="AM988" s="1415"/>
      <c r="AN988" s="1415"/>
      <c r="AO988" s="1415"/>
      <c r="AP988" s="1415"/>
      <c r="AQ988" s="1416"/>
      <c r="AR988" s="68"/>
      <c r="AS988" s="68"/>
      <c r="AT988" s="68"/>
      <c r="AU988" s="68"/>
      <c r="AV988" s="68"/>
      <c r="AW988" s="68"/>
      <c r="AX988" s="68"/>
      <c r="AY988" s="68"/>
      <c r="AZ988" s="30"/>
      <c r="BB988" s="14"/>
      <c r="BC988" s="14"/>
    </row>
    <row r="989" spans="1:64" ht="12.95" customHeight="1">
      <c r="A989" s="14"/>
      <c r="B989" s="73"/>
      <c r="C989" s="83"/>
      <c r="D989" s="1410" t="s">
        <v>164</v>
      </c>
      <c r="E989" s="1411"/>
      <c r="F989" s="1411"/>
      <c r="G989" s="1411"/>
      <c r="H989" s="1411"/>
      <c r="I989" s="1411"/>
      <c r="J989" s="1411"/>
      <c r="K989" s="1411"/>
      <c r="L989" s="1411"/>
      <c r="M989" s="1411"/>
      <c r="N989" s="1411"/>
      <c r="O989" s="1411"/>
      <c r="P989" s="1411"/>
      <c r="Q989" s="1412"/>
      <c r="R989" s="1413">
        <f>IF(ISNA(IF($CU$122="4%",(INDEX($CS$160:$CW$217,MATCH($DG$122,$CR$160:$CR$217,0),MATCH(D989,$CS$159:$CW$159,0))),(INDEX($CZ$160:$DD$217,MATCH($DG$122,$CY$160:$CY$217,0),MATCH(D989,$CZ$159:$DD$159,0))))),0,IF($CU$122="4%",(INDEX($CS$160:$CW$217,MATCH($DG$122,$CR$160:$CR$217,0),MATCH(D989,$CS$159:$CW$159,0))),(INDEX($CZ$160:$DD$217,MATCH($DG$122,$CY$160:$CY$217,0),MATCH(D989,$CZ$159:$DD$159,0)))))</f>
        <v>947200</v>
      </c>
      <c r="S989" s="1413"/>
      <c r="T989" s="1413"/>
      <c r="U989" s="1413"/>
      <c r="V989" s="1413"/>
      <c r="W989" s="1413"/>
      <c r="X989" s="1413"/>
      <c r="Y989" s="1413"/>
      <c r="Z989" s="1413"/>
      <c r="AA989" s="1413"/>
      <c r="AB989" s="1407">
        <f>DE802</f>
        <v>0</v>
      </c>
      <c r="AC989" s="1408"/>
      <c r="AD989" s="1408"/>
      <c r="AE989" s="1408"/>
      <c r="AF989" s="1408"/>
      <c r="AG989" s="1408"/>
      <c r="AH989" s="1408"/>
      <c r="AI989" s="1409"/>
      <c r="AJ989" s="1414">
        <f>IF(ISERROR((R989*AB989)),0,(R989*AB989))</f>
        <v>0</v>
      </c>
      <c r="AK989" s="1415"/>
      <c r="AL989" s="1415"/>
      <c r="AM989" s="1415"/>
      <c r="AN989" s="1415"/>
      <c r="AO989" s="1415"/>
      <c r="AP989" s="1415"/>
      <c r="AQ989" s="1416"/>
      <c r="AR989" s="68"/>
      <c r="AS989" s="68"/>
      <c r="AT989" s="68"/>
      <c r="AU989" s="68"/>
      <c r="AV989" s="68"/>
      <c r="AW989" s="68"/>
      <c r="AX989" s="68"/>
      <c r="AY989" s="68"/>
      <c r="AZ989" s="30"/>
      <c r="BA989" s="34"/>
      <c r="BB989" s="14"/>
      <c r="BC989" s="14"/>
    </row>
    <row r="990" spans="1:64" ht="12.95" customHeight="1">
      <c r="A990" s="14"/>
      <c r="B990" s="47"/>
      <c r="C990" s="78"/>
      <c r="D990" s="1410" t="s">
        <v>460</v>
      </c>
      <c r="E990" s="1411"/>
      <c r="F990" s="1411"/>
      <c r="G990" s="1411"/>
      <c r="H990" s="1411"/>
      <c r="I990" s="1411"/>
      <c r="J990" s="1411"/>
      <c r="K990" s="1411"/>
      <c r="L990" s="1411"/>
      <c r="M990" s="1411"/>
      <c r="N990" s="1411"/>
      <c r="O990" s="1411"/>
      <c r="P990" s="1411"/>
      <c r="Q990" s="1412"/>
      <c r="R990" s="1413">
        <f>IF(ISNA(IF($CU$122="4%",(INDEX($CS$160:$CW$217,MATCH($DG$122,$CR$160:$CR$217,0),MATCH(D990,$CS$159:$CW$159,0))),(INDEX($CZ$160:$DD$217,MATCH($DG$122,$CY$160:$CY$217,0),MATCH(D990,$CZ$159:$DD$159,0))))),0,IF($CU$122="4%",(INDEX($CS$160:$CW$217,MATCH($DG$122,$CR$160:$CR$217,0),MATCH(D990,$CS$159:$CW$159,0))),(INDEX($CZ$160:$DD$217,MATCH($DG$122,$CY$160:$CY$217,0),MATCH(D990,$CZ$159:$DD$159,0)))))</f>
        <v>1055240</v>
      </c>
      <c r="S990" s="1413"/>
      <c r="T990" s="1413"/>
      <c r="U990" s="1413"/>
      <c r="V990" s="1413"/>
      <c r="W990" s="1413"/>
      <c r="X990" s="1413"/>
      <c r="Y990" s="1413"/>
      <c r="Z990" s="1413"/>
      <c r="AA990" s="1413"/>
      <c r="AB990" s="1407">
        <f>DO802+DJ802</f>
        <v>0</v>
      </c>
      <c r="AC990" s="1408"/>
      <c r="AD990" s="1408"/>
      <c r="AE990" s="1408"/>
      <c r="AF990" s="1408"/>
      <c r="AG990" s="1408"/>
      <c r="AH990" s="1408"/>
      <c r="AI990" s="1409"/>
      <c r="AJ990" s="1414">
        <f>IF(ISERROR((R990*AB990)),0,(R990*AB990))</f>
        <v>0</v>
      </c>
      <c r="AK990" s="1415"/>
      <c r="AL990" s="1415"/>
      <c r="AM990" s="1415"/>
      <c r="AN990" s="1415"/>
      <c r="AO990" s="1415"/>
      <c r="AP990" s="1415"/>
      <c r="AQ990" s="1416"/>
      <c r="AR990" s="68"/>
      <c r="AS990" s="68"/>
      <c r="AT990" s="68"/>
      <c r="AU990" s="68"/>
      <c r="AV990" s="68"/>
      <c r="AW990" s="68"/>
      <c r="AX990" s="68"/>
      <c r="AY990" s="68"/>
      <c r="AZ990" s="30"/>
      <c r="BB990" s="14"/>
      <c r="BC990" s="14"/>
    </row>
    <row r="991" spans="1:64" ht="12.95" customHeight="1">
      <c r="A991" s="14"/>
      <c r="B991" s="1594" t="s">
        <v>791</v>
      </c>
      <c r="C991" s="1595"/>
      <c r="D991" s="1595"/>
      <c r="E991" s="1595"/>
      <c r="F991" s="1595"/>
      <c r="G991" s="1595"/>
      <c r="H991" s="1595"/>
      <c r="I991" s="1595"/>
      <c r="J991" s="1595"/>
      <c r="K991" s="1595"/>
      <c r="L991" s="1595"/>
      <c r="M991" s="1595"/>
      <c r="N991" s="1595"/>
      <c r="O991" s="1595"/>
      <c r="P991" s="1595"/>
      <c r="Q991" s="1595"/>
      <c r="R991" s="1595"/>
      <c r="S991" s="1595"/>
      <c r="T991" s="1595"/>
      <c r="U991" s="1595"/>
      <c r="V991" s="1595"/>
      <c r="W991" s="1595"/>
      <c r="X991" s="1595"/>
      <c r="Y991" s="1595"/>
      <c r="Z991" s="1595"/>
      <c r="AA991" s="1596"/>
      <c r="AB991" s="1407">
        <f>SUM(AB986:AI990)</f>
        <v>79</v>
      </c>
      <c r="AC991" s="1408"/>
      <c r="AD991" s="1408"/>
      <c r="AE991" s="1408"/>
      <c r="AF991" s="1408"/>
      <c r="AG991" s="1408"/>
      <c r="AH991" s="1408"/>
      <c r="AI991" s="1409"/>
      <c r="AJ991" s="1414"/>
      <c r="AK991" s="1415"/>
      <c r="AL991" s="1415"/>
      <c r="AM991" s="1415"/>
      <c r="AN991" s="1415"/>
      <c r="AO991" s="1415"/>
      <c r="AP991" s="1415"/>
      <c r="AQ991" s="1416"/>
      <c r="AR991" s="68"/>
      <c r="AS991" s="68"/>
      <c r="AT991" s="68"/>
      <c r="AU991" s="68"/>
      <c r="AV991" s="68"/>
      <c r="AW991" s="68"/>
      <c r="AX991" s="68"/>
      <c r="AY991" s="68"/>
      <c r="AZ991" s="34"/>
      <c r="BA991" s="34"/>
      <c r="BB991" s="14"/>
      <c r="BC991" s="14"/>
    </row>
    <row r="992" spans="1:64" ht="12.95" customHeight="1">
      <c r="A992" s="14"/>
      <c r="B992" s="1581" t="s">
        <v>512</v>
      </c>
      <c r="C992" s="1582"/>
      <c r="D992" s="1582"/>
      <c r="E992" s="1582"/>
      <c r="F992" s="1582"/>
      <c r="G992" s="1582"/>
      <c r="H992" s="1582"/>
      <c r="I992" s="1582"/>
      <c r="J992" s="1582"/>
      <c r="K992" s="1582"/>
      <c r="L992" s="1582"/>
      <c r="M992" s="1582"/>
      <c r="N992" s="1582"/>
      <c r="O992" s="1582"/>
      <c r="P992" s="1582"/>
      <c r="Q992" s="1582"/>
      <c r="R992" s="1582"/>
      <c r="S992" s="1582"/>
      <c r="T992" s="1582"/>
      <c r="U992" s="1582"/>
      <c r="V992" s="1582"/>
      <c r="W992" s="1582"/>
      <c r="X992" s="1582"/>
      <c r="Y992" s="1582"/>
      <c r="Z992" s="1582"/>
      <c r="AA992" s="1582"/>
      <c r="AB992" s="1582"/>
      <c r="AC992" s="1582"/>
      <c r="AD992" s="1582"/>
      <c r="AE992" s="1582"/>
      <c r="AF992" s="1582"/>
      <c r="AG992" s="1582"/>
      <c r="AH992" s="1582"/>
      <c r="AI992" s="1583"/>
      <c r="AJ992" s="1414">
        <f>SUM(AJ986:AQ990)</f>
        <v>44357080</v>
      </c>
      <c r="AK992" s="1415"/>
      <c r="AL992" s="1415"/>
      <c r="AM992" s="1415"/>
      <c r="AN992" s="1415"/>
      <c r="AO992" s="1415"/>
      <c r="AP992" s="1415"/>
      <c r="AQ992" s="1416"/>
      <c r="AR992" s="68"/>
      <c r="AS992" s="68"/>
      <c r="AT992" s="68"/>
      <c r="AU992" s="68"/>
      <c r="AV992" s="68"/>
      <c r="AW992" s="68"/>
      <c r="AX992" s="68"/>
      <c r="AY992" s="68"/>
      <c r="AZ992" s="34"/>
      <c r="BB992" s="34"/>
      <c r="BC992" s="34"/>
    </row>
    <row r="993" spans="1:55" ht="12.95" customHeight="1">
      <c r="A993" s="14"/>
      <c r="B993" s="1436"/>
      <c r="C993" s="1437"/>
      <c r="D993" s="1437"/>
      <c r="E993" s="1437"/>
      <c r="F993" s="1437"/>
      <c r="G993" s="1437"/>
      <c r="H993" s="1437"/>
      <c r="I993" s="1437"/>
      <c r="J993" s="1437"/>
      <c r="K993" s="1437"/>
      <c r="L993" s="1437"/>
      <c r="M993" s="1437"/>
      <c r="N993" s="1437"/>
      <c r="O993" s="1437"/>
      <c r="P993" s="1437"/>
      <c r="Q993" s="1437"/>
      <c r="R993" s="1437"/>
      <c r="S993" s="1437"/>
      <c r="T993" s="1437"/>
      <c r="U993" s="1437"/>
      <c r="V993" s="1437"/>
      <c r="W993" s="1437"/>
      <c r="X993" s="1437"/>
      <c r="Y993" s="1437"/>
      <c r="Z993" s="1437"/>
      <c r="AA993" s="1437"/>
      <c r="AB993" s="1437"/>
      <c r="AC993" s="1437"/>
      <c r="AD993" s="1437"/>
      <c r="AE993" s="1438"/>
      <c r="AF993" s="1514" t="s">
        <v>666</v>
      </c>
      <c r="AG993" s="1515"/>
      <c r="AH993" s="1515"/>
      <c r="AI993" s="1516"/>
      <c r="AJ993" s="1436"/>
      <c r="AK993" s="1437"/>
      <c r="AL993" s="1437"/>
      <c r="AM993" s="1437"/>
      <c r="AN993" s="1437"/>
      <c r="AO993" s="1437"/>
      <c r="AP993" s="1437"/>
      <c r="AQ993" s="1438"/>
      <c r="AR993" s="68"/>
      <c r="AS993" s="68"/>
      <c r="AT993" s="68"/>
      <c r="AU993" s="68"/>
      <c r="AV993" s="68"/>
      <c r="AW993" s="68"/>
      <c r="AX993" s="68"/>
      <c r="AY993" s="68"/>
      <c r="AZ993" s="34"/>
      <c r="BA993" s="34"/>
      <c r="BB993" s="34"/>
      <c r="BC993" s="34"/>
    </row>
    <row r="994" spans="1:55" ht="12.95" customHeight="1">
      <c r="A994" s="14"/>
      <c r="B994" s="73"/>
      <c r="C994" s="927" t="s">
        <v>668</v>
      </c>
      <c r="D994" s="1521" t="s">
        <v>1220</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3"/>
      <c r="AF994" s="79"/>
      <c r="AG994" s="1517" t="s">
        <v>545</v>
      </c>
      <c r="AH994" s="1518"/>
      <c r="AI994" s="87"/>
      <c r="AJ994" s="1538">
        <f>ROUND(IF(AND(AG994="yes",D1000&gt;0),AJ992*0.2,0),0)</f>
        <v>8871416</v>
      </c>
      <c r="AK994" s="1539"/>
      <c r="AL994" s="1539"/>
      <c r="AM994" s="1539"/>
      <c r="AN994" s="1539"/>
      <c r="AO994" s="1539"/>
      <c r="AP994" s="1539"/>
      <c r="AQ994" s="1540"/>
      <c r="AR994" s="68"/>
      <c r="AS994" s="68"/>
      <c r="AT994" s="68"/>
      <c r="AU994" s="68"/>
      <c r="AV994" s="68"/>
      <c r="AW994" s="68"/>
      <c r="AX994" s="68"/>
      <c r="AY994" s="68"/>
      <c r="AZ994" s="34"/>
      <c r="BA994" s="34"/>
      <c r="BB994" s="34"/>
      <c r="BC994" s="34"/>
    </row>
    <row r="995" spans="1:55" ht="12.95" customHeight="1">
      <c r="A995" s="14"/>
      <c r="B995" s="257"/>
      <c r="C995" s="256"/>
      <c r="D995" s="1562" t="s">
        <v>2234</v>
      </c>
      <c r="E995" s="1563"/>
      <c r="F995" s="1563"/>
      <c r="G995" s="1563"/>
      <c r="H995" s="1563"/>
      <c r="I995" s="1563"/>
      <c r="J995" s="1563"/>
      <c r="K995" s="1563"/>
      <c r="L995" s="1563"/>
      <c r="M995" s="1563"/>
      <c r="N995" s="1563"/>
      <c r="O995" s="1563"/>
      <c r="P995" s="1563"/>
      <c r="Q995" s="1563"/>
      <c r="R995" s="1563"/>
      <c r="S995" s="1563"/>
      <c r="T995" s="1563"/>
      <c r="U995" s="1563"/>
      <c r="V995" s="1563"/>
      <c r="W995" s="1563"/>
      <c r="X995" s="1563"/>
      <c r="Y995" s="1563"/>
      <c r="Z995" s="1563"/>
      <c r="AA995" s="1563"/>
      <c r="AB995" s="1563"/>
      <c r="AC995" s="1563"/>
      <c r="AD995" s="1563"/>
      <c r="AE995" s="1564"/>
      <c r="AF995" s="73"/>
      <c r="AG995" s="14"/>
      <c r="AH995" s="14"/>
      <c r="AI995" s="83"/>
      <c r="AJ995" s="1541"/>
      <c r="AK995" s="1542"/>
      <c r="AL995" s="1542"/>
      <c r="AM995" s="1542"/>
      <c r="AN995" s="1542"/>
      <c r="AO995" s="1542"/>
      <c r="AP995" s="1542"/>
      <c r="AQ995" s="1543"/>
      <c r="AR995" s="68"/>
      <c r="AS995" s="68"/>
      <c r="AT995" s="68"/>
      <c r="AU995" s="68"/>
      <c r="AV995" s="68"/>
      <c r="AW995" s="68"/>
      <c r="AX995" s="68"/>
      <c r="AY995" s="68"/>
      <c r="AZ995" s="34"/>
      <c r="BA995" s="34"/>
      <c r="BB995" s="34"/>
      <c r="BC995" s="34"/>
    </row>
    <row r="996" spans="1:55" ht="12.95" customHeight="1">
      <c r="A996" s="14"/>
      <c r="B996" s="257"/>
      <c r="C996" s="256"/>
      <c r="D996" s="1562"/>
      <c r="E996" s="1563"/>
      <c r="F996" s="1563"/>
      <c r="G996" s="1563"/>
      <c r="H996" s="1563"/>
      <c r="I996" s="1563"/>
      <c r="J996" s="1563"/>
      <c r="K996" s="1563"/>
      <c r="L996" s="1563"/>
      <c r="M996" s="1563"/>
      <c r="N996" s="1563"/>
      <c r="O996" s="1563"/>
      <c r="P996" s="1563"/>
      <c r="Q996" s="1563"/>
      <c r="R996" s="1563"/>
      <c r="S996" s="1563"/>
      <c r="T996" s="1563"/>
      <c r="U996" s="1563"/>
      <c r="V996" s="1563"/>
      <c r="W996" s="1563"/>
      <c r="X996" s="1563"/>
      <c r="Y996" s="1563"/>
      <c r="Z996" s="1563"/>
      <c r="AA996" s="1563"/>
      <c r="AB996" s="1563"/>
      <c r="AC996" s="1563"/>
      <c r="AD996" s="1563"/>
      <c r="AE996" s="1564"/>
      <c r="AF996" s="73"/>
      <c r="AG996" s="14"/>
      <c r="AH996" s="14"/>
      <c r="AI996" s="83"/>
      <c r="AJ996" s="1541"/>
      <c r="AK996" s="1542"/>
      <c r="AL996" s="1542"/>
      <c r="AM996" s="1542"/>
      <c r="AN996" s="1542"/>
      <c r="AO996" s="1542"/>
      <c r="AP996" s="1542"/>
      <c r="AQ996" s="1543"/>
      <c r="AR996" s="68"/>
      <c r="AS996" s="68"/>
      <c r="AT996" s="68"/>
      <c r="AU996" s="68"/>
      <c r="AV996" s="68"/>
      <c r="AW996" s="68"/>
      <c r="AX996" s="68"/>
      <c r="AY996" s="68"/>
      <c r="AZ996" s="34"/>
      <c r="BA996" s="34"/>
      <c r="BB996" s="34"/>
      <c r="BC996" s="34"/>
    </row>
    <row r="997" spans="1:55" ht="12.95" customHeight="1">
      <c r="A997" s="14"/>
      <c r="B997" s="257"/>
      <c r="C997" s="256"/>
      <c r="D997" s="1562"/>
      <c r="E997" s="1563"/>
      <c r="F997" s="1563"/>
      <c r="G997" s="1563"/>
      <c r="H997" s="1563"/>
      <c r="I997" s="1563"/>
      <c r="J997" s="1563"/>
      <c r="K997" s="1563"/>
      <c r="L997" s="1563"/>
      <c r="M997" s="1563"/>
      <c r="N997" s="1563"/>
      <c r="O997" s="1563"/>
      <c r="P997" s="1563"/>
      <c r="Q997" s="1563"/>
      <c r="R997" s="1563"/>
      <c r="S997" s="1563"/>
      <c r="T997" s="1563"/>
      <c r="U997" s="1563"/>
      <c r="V997" s="1563"/>
      <c r="W997" s="1563"/>
      <c r="X997" s="1563"/>
      <c r="Y997" s="1563"/>
      <c r="Z997" s="1563"/>
      <c r="AA997" s="1563"/>
      <c r="AB997" s="1563"/>
      <c r="AC997" s="1563"/>
      <c r="AD997" s="1563"/>
      <c r="AE997" s="1564"/>
      <c r="AF997" s="73"/>
      <c r="AG997" s="14"/>
      <c r="AH997" s="14"/>
      <c r="AI997" s="83"/>
      <c r="AJ997" s="1541"/>
      <c r="AK997" s="1542"/>
      <c r="AL997" s="1542"/>
      <c r="AM997" s="1542"/>
      <c r="AN997" s="1542"/>
      <c r="AO997" s="1542"/>
      <c r="AP997" s="1542"/>
      <c r="AQ997" s="1543"/>
      <c r="AR997" s="68"/>
      <c r="AS997" s="68"/>
      <c r="AT997" s="68"/>
      <c r="AU997" s="68"/>
      <c r="AV997" s="68"/>
      <c r="AW997" s="68"/>
      <c r="AX997" s="68"/>
      <c r="AY997" s="68"/>
      <c r="AZ997" s="34"/>
      <c r="BA997" s="34"/>
      <c r="BB997" s="34"/>
      <c r="BC997" s="34"/>
    </row>
    <row r="998" spans="1:55" ht="12.95" customHeight="1">
      <c r="A998" s="14"/>
      <c r="B998" s="257"/>
      <c r="C998" s="256"/>
      <c r="D998" s="1562"/>
      <c r="E998" s="1563"/>
      <c r="F998" s="1563"/>
      <c r="G998" s="1563"/>
      <c r="H998" s="1563"/>
      <c r="I998" s="1563"/>
      <c r="J998" s="1563"/>
      <c r="K998" s="1563"/>
      <c r="L998" s="1563"/>
      <c r="M998" s="1563"/>
      <c r="N998" s="1563"/>
      <c r="O998" s="1563"/>
      <c r="P998" s="1563"/>
      <c r="Q998" s="1563"/>
      <c r="R998" s="1563"/>
      <c r="S998" s="1563"/>
      <c r="T998" s="1563"/>
      <c r="U998" s="1563"/>
      <c r="V998" s="1563"/>
      <c r="W998" s="1563"/>
      <c r="X998" s="1563"/>
      <c r="Y998" s="1563"/>
      <c r="Z998" s="1563"/>
      <c r="AA998" s="1563"/>
      <c r="AB998" s="1563"/>
      <c r="AC998" s="1563"/>
      <c r="AD998" s="1563"/>
      <c r="AE998" s="1564"/>
      <c r="AF998" s="73"/>
      <c r="AG998" s="14"/>
      <c r="AH998" s="14"/>
      <c r="AI998" s="83"/>
      <c r="AJ998" s="1541"/>
      <c r="AK998" s="1542"/>
      <c r="AL998" s="1542"/>
      <c r="AM998" s="1542"/>
      <c r="AN998" s="1542"/>
      <c r="AO998" s="1542"/>
      <c r="AP998" s="1542"/>
      <c r="AQ998" s="1543"/>
      <c r="AR998" s="68"/>
      <c r="AS998" s="68"/>
      <c r="AT998" s="68"/>
      <c r="AU998" s="68"/>
      <c r="AV998" s="68"/>
      <c r="AW998" s="68"/>
      <c r="AX998" s="68"/>
      <c r="AY998" s="68"/>
      <c r="AZ998" s="34"/>
      <c r="BA998" s="34"/>
      <c r="BB998" s="34"/>
      <c r="BC998" s="34"/>
    </row>
    <row r="999" spans="1:55" ht="12.95" customHeight="1">
      <c r="A999" s="14"/>
      <c r="B999" s="257"/>
      <c r="C999" s="256"/>
      <c r="D999" s="1565" t="s">
        <v>2205</v>
      </c>
      <c r="E999" s="1566"/>
      <c r="F999" s="1566"/>
      <c r="G999" s="1566"/>
      <c r="H999" s="1566"/>
      <c r="I999" s="1566"/>
      <c r="J999" s="1566"/>
      <c r="K999" s="1566"/>
      <c r="L999" s="1566"/>
      <c r="M999" s="1566"/>
      <c r="N999" s="1566"/>
      <c r="O999" s="1566"/>
      <c r="P999" s="1566"/>
      <c r="Q999" s="1566"/>
      <c r="R999" s="1566"/>
      <c r="S999" s="1566"/>
      <c r="T999" s="1566"/>
      <c r="U999" s="1566"/>
      <c r="V999" s="1566"/>
      <c r="W999" s="1566"/>
      <c r="X999" s="1566"/>
      <c r="Y999" s="1566"/>
      <c r="Z999" s="1566"/>
      <c r="AA999" s="1566"/>
      <c r="AB999" s="1566"/>
      <c r="AC999" s="1566"/>
      <c r="AD999" s="1566"/>
      <c r="AE999" s="1567"/>
      <c r="AF999" s="73"/>
      <c r="AG999" s="14"/>
      <c r="AH999" s="14"/>
      <c r="AI999" s="83"/>
      <c r="AJ999" s="1541"/>
      <c r="AK999" s="1542"/>
      <c r="AL999" s="1542"/>
      <c r="AM999" s="1542"/>
      <c r="AN999" s="1542"/>
      <c r="AO999" s="1542"/>
      <c r="AP999" s="1542"/>
      <c r="AQ999" s="1543"/>
      <c r="AR999" s="68"/>
      <c r="AS999" s="68"/>
      <c r="AT999" s="68"/>
      <c r="AU999" s="68"/>
      <c r="AV999" s="68"/>
      <c r="AW999" s="68"/>
      <c r="AX999" s="68"/>
      <c r="AY999" s="68"/>
      <c r="AZ999" s="34"/>
      <c r="BA999" s="34"/>
      <c r="BB999" s="34"/>
      <c r="BC999" s="34"/>
    </row>
    <row r="1000" spans="1:55" ht="12.95" customHeight="1">
      <c r="A1000" s="14"/>
      <c r="B1000" s="257"/>
      <c r="C1000" s="256"/>
      <c r="D1000" s="1597" t="s">
        <v>2707</v>
      </c>
      <c r="E1000" s="1598"/>
      <c r="F1000" s="1598"/>
      <c r="G1000" s="1598"/>
      <c r="H1000" s="1598"/>
      <c r="I1000" s="1598"/>
      <c r="J1000" s="1598"/>
      <c r="K1000" s="1598"/>
      <c r="L1000" s="1598"/>
      <c r="M1000" s="1598"/>
      <c r="N1000" s="1598"/>
      <c r="O1000" s="1598"/>
      <c r="P1000" s="1598"/>
      <c r="Q1000" s="1598"/>
      <c r="R1000" s="1598"/>
      <c r="S1000" s="1598"/>
      <c r="T1000" s="1598"/>
      <c r="U1000" s="1598"/>
      <c r="V1000" s="1598"/>
      <c r="W1000" s="1598"/>
      <c r="X1000" s="1598"/>
      <c r="Y1000" s="1598"/>
      <c r="Z1000" s="1598"/>
      <c r="AA1000" s="1598"/>
      <c r="AB1000" s="1598"/>
      <c r="AC1000" s="1598"/>
      <c r="AD1000" s="1598"/>
      <c r="AE1000" s="1599"/>
      <c r="AF1000" s="77"/>
      <c r="AG1000" s="7"/>
      <c r="AH1000" s="7"/>
      <c r="AI1000" s="78"/>
      <c r="AJ1000" s="1544"/>
      <c r="AK1000" s="1545"/>
      <c r="AL1000" s="1545"/>
      <c r="AM1000" s="1545"/>
      <c r="AN1000" s="1545"/>
      <c r="AO1000" s="1545"/>
      <c r="AP1000" s="1545"/>
      <c r="AQ1000" s="1546"/>
      <c r="AR1000" s="68"/>
      <c r="AS1000" s="68"/>
      <c r="AT1000" s="68"/>
      <c r="AU1000" s="68"/>
      <c r="AV1000" s="68"/>
      <c r="AW1000" s="68"/>
      <c r="AX1000" s="68"/>
      <c r="AY1000" s="68"/>
      <c r="AZ1000" s="34"/>
      <c r="BA1000" s="34"/>
      <c r="BB1000" s="34"/>
      <c r="BC1000" s="34"/>
    </row>
    <row r="1001" spans="1:55" ht="12.95" customHeight="1">
      <c r="A1001" s="14"/>
      <c r="B1001" s="255"/>
      <c r="C1001" s="318"/>
      <c r="D1001" s="1430" t="s">
        <v>1286</v>
      </c>
      <c r="E1001" s="1431"/>
      <c r="F1001" s="1431"/>
      <c r="G1001" s="1431"/>
      <c r="H1001" s="1431"/>
      <c r="I1001" s="1431"/>
      <c r="J1001" s="1431"/>
      <c r="K1001" s="1431"/>
      <c r="L1001" s="1431"/>
      <c r="M1001" s="1431"/>
      <c r="N1001" s="1431"/>
      <c r="O1001" s="1431"/>
      <c r="P1001" s="1431"/>
      <c r="Q1001" s="1431"/>
      <c r="R1001" s="1431"/>
      <c r="S1001" s="1431"/>
      <c r="T1001" s="1431"/>
      <c r="U1001" s="1431"/>
      <c r="V1001" s="1431"/>
      <c r="W1001" s="1431"/>
      <c r="X1001" s="1431"/>
      <c r="Y1001" s="1431"/>
      <c r="Z1001" s="1431"/>
      <c r="AA1001" s="1431"/>
      <c r="AB1001" s="1431"/>
      <c r="AC1001" s="1431"/>
      <c r="AD1001" s="1431"/>
      <c r="AE1001" s="1432"/>
      <c r="AF1001" s="79"/>
      <c r="AG1001" s="1519" t="s">
        <v>669</v>
      </c>
      <c r="AH1001" s="1520"/>
      <c r="AI1001" s="87"/>
      <c r="AJ1001" s="1538">
        <f>ROUND(IF(AG1001="yes",AJ992*0.05,0),0)</f>
        <v>0</v>
      </c>
      <c r="AK1001" s="1539"/>
      <c r="AL1001" s="1539"/>
      <c r="AM1001" s="1539"/>
      <c r="AN1001" s="1539"/>
      <c r="AO1001" s="1539"/>
      <c r="AP1001" s="1539"/>
      <c r="AQ1001" s="1540"/>
      <c r="AR1001" s="68"/>
      <c r="AS1001" s="68"/>
      <c r="AT1001" s="68"/>
      <c r="AU1001" s="68"/>
      <c r="AV1001" s="68"/>
      <c r="AW1001" s="68"/>
      <c r="AX1001" s="68"/>
      <c r="AY1001" s="68"/>
      <c r="AZ1001" s="34"/>
      <c r="BA1001" s="34"/>
      <c r="BB1001" s="34"/>
      <c r="BC1001" s="34"/>
    </row>
    <row r="1002" spans="1:55" ht="12.95" customHeight="1">
      <c r="A1002" s="14"/>
      <c r="B1002" s="257"/>
      <c r="C1002" s="82"/>
      <c r="D1002" s="1562" t="s">
        <v>1284</v>
      </c>
      <c r="E1002" s="1563"/>
      <c r="F1002" s="1563"/>
      <c r="G1002" s="1563"/>
      <c r="H1002" s="1563"/>
      <c r="I1002" s="1563"/>
      <c r="J1002" s="1563"/>
      <c r="K1002" s="1563"/>
      <c r="L1002" s="1563"/>
      <c r="M1002" s="1563"/>
      <c r="N1002" s="1563"/>
      <c r="O1002" s="1563"/>
      <c r="P1002" s="1563"/>
      <c r="Q1002" s="1563"/>
      <c r="R1002" s="1563"/>
      <c r="S1002" s="1563"/>
      <c r="T1002" s="1563"/>
      <c r="U1002" s="1563"/>
      <c r="V1002" s="1563"/>
      <c r="W1002" s="1563"/>
      <c r="X1002" s="1563"/>
      <c r="Y1002" s="1563"/>
      <c r="Z1002" s="1563"/>
      <c r="AA1002" s="1563"/>
      <c r="AB1002" s="1563"/>
      <c r="AC1002" s="1563"/>
      <c r="AD1002" s="1563"/>
      <c r="AE1002" s="1564"/>
      <c r="AF1002" s="73"/>
      <c r="AG1002" s="14"/>
      <c r="AH1002" s="14"/>
      <c r="AI1002" s="83"/>
      <c r="AJ1002" s="1541"/>
      <c r="AK1002" s="1542"/>
      <c r="AL1002" s="1542"/>
      <c r="AM1002" s="1542"/>
      <c r="AN1002" s="1542"/>
      <c r="AO1002" s="1542"/>
      <c r="AP1002" s="1542"/>
      <c r="AQ1002" s="1543"/>
      <c r="AR1002" s="68"/>
      <c r="AS1002" s="68"/>
      <c r="AT1002" s="68"/>
      <c r="AU1002" s="68"/>
      <c r="AV1002" s="68"/>
      <c r="AW1002" s="68"/>
      <c r="AX1002" s="68"/>
      <c r="AY1002" s="34"/>
      <c r="AZ1002" s="34"/>
      <c r="BB1002" s="34"/>
    </row>
    <row r="1003" spans="1:55" ht="12.95" customHeight="1">
      <c r="A1003" s="14"/>
      <c r="B1003" s="257"/>
      <c r="C1003" s="82"/>
      <c r="D1003" s="1562"/>
      <c r="E1003" s="1563"/>
      <c r="F1003" s="1563"/>
      <c r="G1003" s="1563"/>
      <c r="H1003" s="1563"/>
      <c r="I1003" s="1563"/>
      <c r="J1003" s="1563"/>
      <c r="K1003" s="1563"/>
      <c r="L1003" s="1563"/>
      <c r="M1003" s="1563"/>
      <c r="N1003" s="1563"/>
      <c r="O1003" s="1563"/>
      <c r="P1003" s="1563"/>
      <c r="Q1003" s="1563"/>
      <c r="R1003" s="1563"/>
      <c r="S1003" s="1563"/>
      <c r="T1003" s="1563"/>
      <c r="U1003" s="1563"/>
      <c r="V1003" s="1563"/>
      <c r="W1003" s="1563"/>
      <c r="X1003" s="1563"/>
      <c r="Y1003" s="1563"/>
      <c r="Z1003" s="1563"/>
      <c r="AA1003" s="1563"/>
      <c r="AB1003" s="1563"/>
      <c r="AC1003" s="1563"/>
      <c r="AD1003" s="1563"/>
      <c r="AE1003" s="1564"/>
      <c r="AF1003" s="73"/>
      <c r="AG1003" s="14"/>
      <c r="AH1003" s="14"/>
      <c r="AI1003" s="83"/>
      <c r="AJ1003" s="1541"/>
      <c r="AK1003" s="1542"/>
      <c r="AL1003" s="1542"/>
      <c r="AM1003" s="1542"/>
      <c r="AN1003" s="1542"/>
      <c r="AO1003" s="1542"/>
      <c r="AP1003" s="1542"/>
      <c r="AQ1003" s="1543"/>
      <c r="AR1003" s="68"/>
      <c r="AS1003" s="68"/>
      <c r="AT1003" s="68"/>
      <c r="AU1003" s="68"/>
      <c r="AV1003" s="68"/>
      <c r="AW1003" s="68"/>
      <c r="AX1003" s="68"/>
      <c r="AY1003" s="914">
        <f>G753+O797</f>
        <v>78</v>
      </c>
      <c r="AZ1003" s="34"/>
      <c r="BB1003" s="34"/>
    </row>
    <row r="1004" spans="1:55" ht="12.95" customHeight="1">
      <c r="A1004" s="14"/>
      <c r="B1004" s="257"/>
      <c r="C1004" s="82"/>
      <c r="D1004" s="1562"/>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73"/>
      <c r="AG1004" s="14"/>
      <c r="AH1004" s="14"/>
      <c r="AI1004" s="83"/>
      <c r="AJ1004" s="1541"/>
      <c r="AK1004" s="1542"/>
      <c r="AL1004" s="1542"/>
      <c r="AM1004" s="1542"/>
      <c r="AN1004" s="1542"/>
      <c r="AO1004" s="1542"/>
      <c r="AP1004" s="1542"/>
      <c r="AQ1004" s="1543"/>
      <c r="AR1004" s="68"/>
      <c r="AS1004" s="68"/>
      <c r="AT1004" s="68"/>
      <c r="AU1004" s="68"/>
      <c r="AV1004" s="68"/>
      <c r="AW1004" s="68"/>
      <c r="AX1004" s="68"/>
      <c r="AY1004" s="14"/>
      <c r="AZ1004" s="34"/>
      <c r="BB1004" s="34"/>
    </row>
    <row r="1005" spans="1:55" ht="12.95" customHeight="1">
      <c r="A1005" s="14"/>
      <c r="B1005" s="257"/>
      <c r="C1005" s="82"/>
      <c r="D1005" s="1562"/>
      <c r="E1005" s="1563"/>
      <c r="F1005" s="1563"/>
      <c r="G1005" s="1563"/>
      <c r="H1005" s="1563"/>
      <c r="I1005" s="1563"/>
      <c r="J1005" s="1563"/>
      <c r="K1005" s="1563"/>
      <c r="L1005" s="1563"/>
      <c r="M1005" s="1563"/>
      <c r="N1005" s="1563"/>
      <c r="O1005" s="1563"/>
      <c r="P1005" s="1563"/>
      <c r="Q1005" s="1563"/>
      <c r="R1005" s="1563"/>
      <c r="S1005" s="1563"/>
      <c r="T1005" s="1563"/>
      <c r="U1005" s="1563"/>
      <c r="V1005" s="1563"/>
      <c r="W1005" s="1563"/>
      <c r="X1005" s="1563"/>
      <c r="Y1005" s="1563"/>
      <c r="Z1005" s="1563"/>
      <c r="AA1005" s="1563"/>
      <c r="AB1005" s="1563"/>
      <c r="AC1005" s="1563"/>
      <c r="AD1005" s="1563"/>
      <c r="AE1005" s="1564"/>
      <c r="AF1005" s="73"/>
      <c r="AG1005" s="14"/>
      <c r="AH1005" s="14"/>
      <c r="AI1005" s="83"/>
      <c r="AJ1005" s="1541"/>
      <c r="AK1005" s="1542"/>
      <c r="AL1005" s="1542"/>
      <c r="AM1005" s="1542"/>
      <c r="AN1005" s="1542"/>
      <c r="AO1005" s="1542"/>
      <c r="AP1005" s="1542"/>
      <c r="AQ1005" s="1543"/>
      <c r="AR1005" s="68"/>
      <c r="AS1005" s="68"/>
      <c r="AT1005" s="68"/>
      <c r="AU1005" s="68"/>
      <c r="AV1005" s="68"/>
      <c r="AW1005" s="68"/>
      <c r="AX1005" s="68"/>
      <c r="AY1005" s="913">
        <f>ROUNDDOWN(X1048/I1048,2)</f>
        <v>0.74</v>
      </c>
      <c r="AZ1005" s="34"/>
      <c r="BB1005" s="34"/>
    </row>
    <row r="1006" spans="1:55" ht="12.95" customHeight="1">
      <c r="A1006" s="14"/>
      <c r="B1006" s="75"/>
      <c r="C1006" s="76"/>
      <c r="D1006" s="1565"/>
      <c r="E1006" s="1566"/>
      <c r="F1006" s="1566"/>
      <c r="G1006" s="1566"/>
      <c r="H1006" s="1566"/>
      <c r="I1006" s="1566"/>
      <c r="J1006" s="1566"/>
      <c r="K1006" s="1566"/>
      <c r="L1006" s="1566"/>
      <c r="M1006" s="1566"/>
      <c r="N1006" s="1566"/>
      <c r="O1006" s="1566"/>
      <c r="P1006" s="1566"/>
      <c r="Q1006" s="1566"/>
      <c r="R1006" s="1566"/>
      <c r="S1006" s="1566"/>
      <c r="T1006" s="1566"/>
      <c r="U1006" s="1566"/>
      <c r="V1006" s="1566"/>
      <c r="W1006" s="1566"/>
      <c r="X1006" s="1566"/>
      <c r="Y1006" s="1566"/>
      <c r="Z1006" s="1566"/>
      <c r="AA1006" s="1566"/>
      <c r="AB1006" s="1566"/>
      <c r="AC1006" s="1566"/>
      <c r="AD1006" s="1566"/>
      <c r="AE1006" s="1567"/>
      <c r="AF1006" s="77"/>
      <c r="AG1006" s="7"/>
      <c r="AH1006" s="7"/>
      <c r="AI1006" s="78"/>
      <c r="AJ1006" s="1544"/>
      <c r="AK1006" s="1545"/>
      <c r="AL1006" s="1545"/>
      <c r="AM1006" s="1545"/>
      <c r="AN1006" s="1545"/>
      <c r="AO1006" s="1545"/>
      <c r="AP1006" s="1545"/>
      <c r="AQ1006" s="1546"/>
      <c r="AR1006" s="68"/>
      <c r="AS1006" s="68"/>
      <c r="AT1006" s="68"/>
      <c r="AU1006" s="68"/>
      <c r="AV1006" s="68"/>
      <c r="AW1006" s="68"/>
      <c r="AX1006" s="68"/>
      <c r="AY1006" s="913">
        <f>ROUNDDOWN(X1052/I1052,2)</f>
        <v>0.25</v>
      </c>
      <c r="AZ1006" s="34"/>
      <c r="BB1006" s="34"/>
    </row>
    <row r="1007" spans="1:55" ht="12.95" customHeight="1">
      <c r="A1007" s="14"/>
      <c r="B1007" s="255"/>
      <c r="C1007" s="80" t="s">
        <v>672</v>
      </c>
      <c r="D1007" s="1430" t="s">
        <v>1683</v>
      </c>
      <c r="E1007" s="1431"/>
      <c r="F1007" s="1431"/>
      <c r="G1007" s="1431"/>
      <c r="H1007" s="1431"/>
      <c r="I1007" s="1431"/>
      <c r="J1007" s="1431"/>
      <c r="K1007" s="1431"/>
      <c r="L1007" s="1431"/>
      <c r="M1007" s="1431"/>
      <c r="N1007" s="1431"/>
      <c r="O1007" s="1431"/>
      <c r="P1007" s="1431"/>
      <c r="Q1007" s="1431"/>
      <c r="R1007" s="1431"/>
      <c r="S1007" s="1431"/>
      <c r="T1007" s="1431"/>
      <c r="U1007" s="1431"/>
      <c r="V1007" s="1431"/>
      <c r="W1007" s="1431"/>
      <c r="X1007" s="1431"/>
      <c r="Y1007" s="1431"/>
      <c r="Z1007" s="1431"/>
      <c r="AA1007" s="1431"/>
      <c r="AB1007" s="1431"/>
      <c r="AC1007" s="1431"/>
      <c r="AD1007" s="1431"/>
      <c r="AE1007" s="1432"/>
      <c r="AF1007" s="86"/>
      <c r="AG1007" s="1519" t="s">
        <v>545</v>
      </c>
      <c r="AH1007" s="1520"/>
      <c r="AI1007" s="87"/>
      <c r="AJ1007" s="1538">
        <f>ROUND(IF(AG1007="yes",AJ992*0.1,0),0)</f>
        <v>4435708</v>
      </c>
      <c r="AK1007" s="1539"/>
      <c r="AL1007" s="1539"/>
      <c r="AM1007" s="1539"/>
      <c r="AN1007" s="1539"/>
      <c r="AO1007" s="1539"/>
      <c r="AP1007" s="1539"/>
      <c r="AQ1007" s="1540"/>
      <c r="AR1007" s="68"/>
      <c r="AS1007" s="68"/>
      <c r="AT1007" s="68"/>
      <c r="AU1007" s="68"/>
      <c r="AV1007" s="68"/>
      <c r="AW1007" s="68"/>
      <c r="AX1007" s="68"/>
      <c r="BB1007" s="34"/>
    </row>
    <row r="1008" spans="1:55" ht="12.95" customHeight="1">
      <c r="A1008" s="14"/>
      <c r="B1008" s="73"/>
      <c r="C1008" s="74"/>
      <c r="D1008" s="1524" t="s">
        <v>1285</v>
      </c>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6"/>
      <c r="AF1008" s="73"/>
      <c r="AI1008" s="83"/>
      <c r="AJ1008" s="1541"/>
      <c r="AK1008" s="1542"/>
      <c r="AL1008" s="1542"/>
      <c r="AM1008" s="1542"/>
      <c r="AN1008" s="1542"/>
      <c r="AO1008" s="1542"/>
      <c r="AP1008" s="1542"/>
      <c r="AQ1008" s="1543"/>
      <c r="AR1008" s="68"/>
      <c r="AS1008" s="68"/>
      <c r="AT1008" s="68"/>
      <c r="AU1008" s="68"/>
      <c r="AV1008" s="68"/>
      <c r="AW1008" s="68"/>
      <c r="AX1008" s="68"/>
    </row>
    <row r="1009" spans="1:52" ht="12.95" customHeight="1">
      <c r="A1009" s="14"/>
      <c r="B1009" s="73"/>
      <c r="C1009" s="74"/>
      <c r="D1009" s="1524"/>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6"/>
      <c r="AF1009" s="73"/>
      <c r="AG1009" s="14"/>
      <c r="AH1009" s="14"/>
      <c r="AI1009" s="83"/>
      <c r="AJ1009" s="1541"/>
      <c r="AK1009" s="1542"/>
      <c r="AL1009" s="1542"/>
      <c r="AM1009" s="1542"/>
      <c r="AN1009" s="1542"/>
      <c r="AO1009" s="1542"/>
      <c r="AP1009" s="1542"/>
      <c r="AQ1009" s="1543"/>
      <c r="AR1009" s="68"/>
      <c r="AS1009" s="68"/>
      <c r="AT1009" s="68"/>
      <c r="AU1009" s="68"/>
      <c r="AV1009" s="68"/>
      <c r="AW1009" s="68"/>
      <c r="AX1009" s="68"/>
    </row>
    <row r="1010" spans="1:52" ht="12.95" customHeight="1">
      <c r="A1010" s="14"/>
      <c r="B1010" s="85"/>
      <c r="C1010" s="76"/>
      <c r="D1010" s="1527"/>
      <c r="E1010" s="1528"/>
      <c r="F1010" s="1528"/>
      <c r="G1010" s="1528"/>
      <c r="H1010" s="1528"/>
      <c r="I1010" s="1528"/>
      <c r="J1010" s="1528"/>
      <c r="K1010" s="1528"/>
      <c r="L1010" s="1528"/>
      <c r="M1010" s="1528"/>
      <c r="N1010" s="1528"/>
      <c r="O1010" s="1528"/>
      <c r="P1010" s="1528"/>
      <c r="Q1010" s="1528"/>
      <c r="R1010" s="1528"/>
      <c r="S1010" s="1528"/>
      <c r="T1010" s="1528"/>
      <c r="U1010" s="1528"/>
      <c r="V1010" s="1528"/>
      <c r="W1010" s="1528"/>
      <c r="X1010" s="1528"/>
      <c r="Y1010" s="1528"/>
      <c r="Z1010" s="1528"/>
      <c r="AA1010" s="1528"/>
      <c r="AB1010" s="1528"/>
      <c r="AC1010" s="1528"/>
      <c r="AD1010" s="1528"/>
      <c r="AE1010" s="1529"/>
      <c r="AF1010" s="77"/>
      <c r="AG1010" s="7"/>
      <c r="AH1010" s="7"/>
      <c r="AI1010" s="78"/>
      <c r="AJ1010" s="1544"/>
      <c r="AK1010" s="1545"/>
      <c r="AL1010" s="1545"/>
      <c r="AM1010" s="1545"/>
      <c r="AN1010" s="1545"/>
      <c r="AO1010" s="1545"/>
      <c r="AP1010" s="1545"/>
      <c r="AQ1010" s="1546"/>
      <c r="AR1010" s="68"/>
      <c r="AS1010" s="68"/>
      <c r="AT1010" s="68"/>
      <c r="AU1010" s="68"/>
      <c r="AV1010" s="68"/>
      <c r="AW1010" s="68"/>
      <c r="AX1010" s="68"/>
    </row>
    <row r="1011" spans="1:52" ht="12.95" customHeight="1">
      <c r="A1011" s="14"/>
      <c r="B1011" s="79"/>
      <c r="C1011" s="80" t="s">
        <v>211</v>
      </c>
      <c r="D1011" s="1430" t="s">
        <v>1287</v>
      </c>
      <c r="E1011" s="1431"/>
      <c r="F1011" s="1431"/>
      <c r="G1011" s="1431"/>
      <c r="H1011" s="1431"/>
      <c r="I1011" s="1431"/>
      <c r="J1011" s="1431"/>
      <c r="K1011" s="1431"/>
      <c r="L1011" s="1431"/>
      <c r="M1011" s="1431"/>
      <c r="N1011" s="1431"/>
      <c r="O1011" s="1431"/>
      <c r="P1011" s="1431"/>
      <c r="Q1011" s="1431"/>
      <c r="R1011" s="1431"/>
      <c r="S1011" s="1431"/>
      <c r="T1011" s="1431"/>
      <c r="U1011" s="1431"/>
      <c r="V1011" s="1431"/>
      <c r="W1011" s="1431"/>
      <c r="X1011" s="1431"/>
      <c r="Y1011" s="1431"/>
      <c r="Z1011" s="1431"/>
      <c r="AA1011" s="1431"/>
      <c r="AB1011" s="1431"/>
      <c r="AC1011" s="1431"/>
      <c r="AD1011" s="1431"/>
      <c r="AE1011" s="1432"/>
      <c r="AF1011" s="79"/>
      <c r="AG1011" s="1519" t="s">
        <v>669</v>
      </c>
      <c r="AH1011" s="1520"/>
      <c r="AI1011" s="87"/>
      <c r="AJ1011" s="1538">
        <f>ROUND(IF(AG1011="yes",AJ992*0.02,0),0)</f>
        <v>0</v>
      </c>
      <c r="AK1011" s="1539"/>
      <c r="AL1011" s="1539"/>
      <c r="AM1011" s="1539"/>
      <c r="AN1011" s="1539"/>
      <c r="AO1011" s="1539"/>
      <c r="AP1011" s="1539"/>
      <c r="AQ1011" s="1540"/>
      <c r="AR1011" s="68"/>
      <c r="AS1011" s="68"/>
      <c r="AT1011" s="68"/>
      <c r="AU1011" s="68"/>
      <c r="AV1011" s="68"/>
      <c r="AW1011" s="68"/>
      <c r="AX1011" s="68"/>
    </row>
    <row r="1012" spans="1:52" ht="14.25" customHeight="1">
      <c r="A1012" s="14"/>
      <c r="B1012" s="73"/>
      <c r="C1012" s="74"/>
      <c r="D1012" s="1527" t="s">
        <v>1288</v>
      </c>
      <c r="E1012" s="1528"/>
      <c r="F1012" s="1528"/>
      <c r="G1012" s="1528"/>
      <c r="H1012" s="1528"/>
      <c r="I1012" s="1528"/>
      <c r="J1012" s="1528"/>
      <c r="K1012" s="1528"/>
      <c r="L1012" s="1528"/>
      <c r="M1012" s="1528"/>
      <c r="N1012" s="1528"/>
      <c r="O1012" s="1528"/>
      <c r="P1012" s="1528"/>
      <c r="Q1012" s="1528"/>
      <c r="R1012" s="1528"/>
      <c r="S1012" s="1528"/>
      <c r="T1012" s="1528"/>
      <c r="U1012" s="1528"/>
      <c r="V1012" s="1528"/>
      <c r="W1012" s="1528"/>
      <c r="X1012" s="1528"/>
      <c r="Y1012" s="1528"/>
      <c r="Z1012" s="1528"/>
      <c r="AA1012" s="1528"/>
      <c r="AB1012" s="1528"/>
      <c r="AC1012" s="1528"/>
      <c r="AD1012" s="1528"/>
      <c r="AE1012" s="1529"/>
      <c r="AF1012" s="77"/>
      <c r="AG1012" s="7"/>
      <c r="AH1012" s="7"/>
      <c r="AI1012" s="78"/>
      <c r="AJ1012" s="1544"/>
      <c r="AK1012" s="1545"/>
      <c r="AL1012" s="1545"/>
      <c r="AM1012" s="1545"/>
      <c r="AN1012" s="1545"/>
      <c r="AO1012" s="1545"/>
      <c r="AP1012" s="1545"/>
      <c r="AQ1012" s="1546"/>
      <c r="AR1012" s="68"/>
      <c r="AS1012" s="68"/>
      <c r="AT1012" s="68"/>
      <c r="AU1012" s="68"/>
      <c r="AV1012" s="68"/>
      <c r="AW1012" s="68"/>
      <c r="AX1012" s="3" t="s">
        <v>1841</v>
      </c>
      <c r="AZ1012" s="3" t="s">
        <v>2606</v>
      </c>
    </row>
    <row r="1013" spans="1:52" ht="12.95" customHeight="1">
      <c r="A1013" s="14"/>
      <c r="B1013" s="79"/>
      <c r="C1013" s="80" t="s">
        <v>214</v>
      </c>
      <c r="D1013" s="1430" t="s">
        <v>1289</v>
      </c>
      <c r="E1013" s="1431"/>
      <c r="F1013" s="1431"/>
      <c r="G1013" s="1431"/>
      <c r="H1013" s="1431"/>
      <c r="I1013" s="1431"/>
      <c r="J1013" s="1431"/>
      <c r="K1013" s="1431"/>
      <c r="L1013" s="1431"/>
      <c r="M1013" s="1431"/>
      <c r="N1013" s="1431"/>
      <c r="O1013" s="1431"/>
      <c r="P1013" s="1431"/>
      <c r="Q1013" s="1431"/>
      <c r="R1013" s="1431"/>
      <c r="S1013" s="1431"/>
      <c r="T1013" s="1431"/>
      <c r="U1013" s="1431"/>
      <c r="V1013" s="1431"/>
      <c r="W1013" s="1431"/>
      <c r="X1013" s="1431"/>
      <c r="Y1013" s="1431"/>
      <c r="Z1013" s="1431"/>
      <c r="AA1013" s="1431"/>
      <c r="AB1013" s="1431"/>
      <c r="AC1013" s="1431"/>
      <c r="AD1013" s="1431"/>
      <c r="AE1013" s="1432"/>
      <c r="AF1013" s="79"/>
      <c r="AG1013" s="1519" t="s">
        <v>669</v>
      </c>
      <c r="AH1013" s="1520"/>
      <c r="AI1013" s="79"/>
      <c r="AJ1013" s="1538">
        <f>ROUND(IF(AG1013="yes",AJ992*0.02,0),0)</f>
        <v>0</v>
      </c>
      <c r="AK1013" s="1539"/>
      <c r="AL1013" s="1539"/>
      <c r="AM1013" s="1539"/>
      <c r="AN1013" s="1539"/>
      <c r="AO1013" s="1539"/>
      <c r="AP1013" s="1539"/>
      <c r="AQ1013" s="1540"/>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24" t="s">
        <v>1290</v>
      </c>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6"/>
      <c r="AF1014" s="1380" t="str">
        <f>IF(AND(AG1013="yes",T212&lt;&gt;1),"The project may not be eligible for this boost","")</f>
        <v/>
      </c>
      <c r="AG1014" s="1381"/>
      <c r="AH1014" s="1381"/>
      <c r="AI1014" s="1382"/>
      <c r="AJ1014" s="1541"/>
      <c r="AK1014" s="1542"/>
      <c r="AL1014" s="1542"/>
      <c r="AM1014" s="1542"/>
      <c r="AN1014" s="1542"/>
      <c r="AO1014" s="1542"/>
      <c r="AP1014" s="1542"/>
      <c r="AQ1014" s="1543"/>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27"/>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9"/>
      <c r="AF1015" s="1383"/>
      <c r="AG1015" s="1384"/>
      <c r="AH1015" s="1384"/>
      <c r="AI1015" s="1385"/>
      <c r="AJ1015" s="1544"/>
      <c r="AK1015" s="1545"/>
      <c r="AL1015" s="1545"/>
      <c r="AM1015" s="1545"/>
      <c r="AN1015" s="1545"/>
      <c r="AO1015" s="1545"/>
      <c r="AP1015" s="1545"/>
      <c r="AQ1015" s="1546"/>
      <c r="AR1015" s="68"/>
      <c r="AS1015" s="68"/>
      <c r="AT1015" s="68"/>
      <c r="AU1015" s="68"/>
      <c r="AV1015" s="68"/>
      <c r="AW1015" s="68"/>
      <c r="AX1015" s="3">
        <v>3</v>
      </c>
      <c r="AY1015" s="200">
        <f t="shared" si="54"/>
        <v>0</v>
      </c>
      <c r="AZ1015" s="1255">
        <v>0.05</v>
      </c>
    </row>
    <row r="1016" spans="1:52" ht="12.95" customHeight="1">
      <c r="A1016" s="14"/>
      <c r="B1016" s="79"/>
      <c r="C1016" s="80" t="s">
        <v>217</v>
      </c>
      <c r="D1016" s="1521" t="s">
        <v>2235</v>
      </c>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3"/>
      <c r="AF1016" s="79"/>
      <c r="AG1016" s="1519" t="s">
        <v>669</v>
      </c>
      <c r="AH1016" s="1520"/>
      <c r="AI1016" s="87"/>
      <c r="AJ1016" s="1538">
        <f>IF(AG1016="yes",AJ992*AY1024,0)</f>
        <v>0</v>
      </c>
      <c r="AK1016" s="1539"/>
      <c r="AL1016" s="1539"/>
      <c r="AM1016" s="1539"/>
      <c r="AN1016" s="1539"/>
      <c r="AO1016" s="1539"/>
      <c r="AP1016" s="1539"/>
      <c r="AQ1016" s="1540"/>
      <c r="AR1016" s="68"/>
      <c r="AS1016" s="68"/>
      <c r="AT1016" s="68"/>
      <c r="AU1016" s="68"/>
      <c r="AV1016" s="68"/>
      <c r="AW1016" s="68"/>
      <c r="AX1016" s="3">
        <v>4</v>
      </c>
      <c r="AY1016" s="200">
        <f t="shared" si="54"/>
        <v>0</v>
      </c>
      <c r="AZ1016" s="1255">
        <v>0.02</v>
      </c>
    </row>
    <row r="1017" spans="1:52" ht="12.95" customHeight="1">
      <c r="A1017" s="14"/>
      <c r="B1017" s="73"/>
      <c r="C1017" s="74"/>
      <c r="D1017" s="1524" t="s">
        <v>1291</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1374" t="str">
        <f>IF(AND(AG1016="Yes",AY1024=0),AY1027,"")</f>
        <v/>
      </c>
      <c r="AG1017" s="1375"/>
      <c r="AH1017" s="1375"/>
      <c r="AI1017" s="1376"/>
      <c r="AJ1017" s="1541"/>
      <c r="AK1017" s="1542"/>
      <c r="AL1017" s="1542"/>
      <c r="AM1017" s="1542"/>
      <c r="AN1017" s="1542"/>
      <c r="AO1017" s="1542"/>
      <c r="AP1017" s="1542"/>
      <c r="AQ1017" s="1543"/>
      <c r="AR1017" s="68"/>
      <c r="AS1017" s="68"/>
      <c r="AT1017" s="68"/>
      <c r="AU1017" s="68"/>
      <c r="AV1017" s="68"/>
      <c r="AW1017" s="68"/>
      <c r="AX1017" s="3">
        <v>5</v>
      </c>
      <c r="AY1017" s="200">
        <f t="shared" si="54"/>
        <v>0</v>
      </c>
      <c r="AZ1017" s="1255">
        <v>0.04</v>
      </c>
    </row>
    <row r="1018" spans="1:52" ht="12.95" customHeight="1">
      <c r="A1018" s="14"/>
      <c r="B1018" s="73"/>
      <c r="C1018" s="74"/>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1374"/>
      <c r="AG1018" s="1375"/>
      <c r="AH1018" s="1375"/>
      <c r="AI1018" s="1376"/>
      <c r="AJ1018" s="1541"/>
      <c r="AK1018" s="1542"/>
      <c r="AL1018" s="1542"/>
      <c r="AM1018" s="1542"/>
      <c r="AN1018" s="1542"/>
      <c r="AO1018" s="1542"/>
      <c r="AP1018" s="1542"/>
      <c r="AQ1018" s="1543"/>
      <c r="AR1018" s="68"/>
      <c r="AS1018" s="68"/>
      <c r="AT1018" s="68"/>
      <c r="AU1018" s="68"/>
      <c r="AV1018" s="68"/>
      <c r="AW1018" s="68"/>
      <c r="AX1018" s="3">
        <v>6</v>
      </c>
      <c r="AY1018" s="200">
        <f t="shared" si="54"/>
        <v>0</v>
      </c>
      <c r="AZ1018" s="1255">
        <v>0.04</v>
      </c>
    </row>
    <row r="1019" spans="1:52" ht="12.95" customHeight="1">
      <c r="A1019" s="14"/>
      <c r="B1019" s="81"/>
      <c r="C1019" s="82"/>
      <c r="D1019" s="1527"/>
      <c r="E1019" s="1528"/>
      <c r="F1019" s="1528"/>
      <c r="G1019" s="1528"/>
      <c r="H1019" s="1528"/>
      <c r="I1019" s="1528"/>
      <c r="J1019" s="1528"/>
      <c r="K1019" s="1528"/>
      <c r="L1019" s="1528"/>
      <c r="M1019" s="1528"/>
      <c r="N1019" s="1528"/>
      <c r="O1019" s="1528"/>
      <c r="P1019" s="1528"/>
      <c r="Q1019" s="1528"/>
      <c r="R1019" s="1528"/>
      <c r="S1019" s="1528"/>
      <c r="T1019" s="1528"/>
      <c r="U1019" s="1528"/>
      <c r="V1019" s="1528"/>
      <c r="W1019" s="1528"/>
      <c r="X1019" s="1528"/>
      <c r="Y1019" s="1528"/>
      <c r="Z1019" s="1528"/>
      <c r="AA1019" s="1528"/>
      <c r="AB1019" s="1528"/>
      <c r="AC1019" s="1528"/>
      <c r="AD1019" s="1528"/>
      <c r="AE1019" s="1529"/>
      <c r="AF1019" s="1377"/>
      <c r="AG1019" s="1378"/>
      <c r="AH1019" s="1378"/>
      <c r="AI1019" s="1379"/>
      <c r="AJ1019" s="1544"/>
      <c r="AK1019" s="1545"/>
      <c r="AL1019" s="1545"/>
      <c r="AM1019" s="1545"/>
      <c r="AN1019" s="1545"/>
      <c r="AO1019" s="1545"/>
      <c r="AP1019" s="1545"/>
      <c r="AQ1019" s="1546"/>
      <c r="AR1019" s="68"/>
      <c r="AS1019" s="68"/>
      <c r="AT1019" s="68"/>
      <c r="AU1019" s="68"/>
      <c r="AV1019" s="68"/>
      <c r="AW1019" s="68"/>
      <c r="AX1019" s="3">
        <v>7</v>
      </c>
      <c r="AY1019" s="200">
        <f t="shared" si="54"/>
        <v>0</v>
      </c>
      <c r="AZ1019" s="1255">
        <v>0.01</v>
      </c>
    </row>
    <row r="1020" spans="1:52" ht="12.95" customHeight="1">
      <c r="A1020" s="14"/>
      <c r="B1020" s="79"/>
      <c r="C1020" s="80" t="s">
        <v>222</v>
      </c>
      <c r="D1020" s="1547" t="s">
        <v>1292</v>
      </c>
      <c r="E1020" s="1548"/>
      <c r="F1020" s="1548"/>
      <c r="G1020" s="1548"/>
      <c r="H1020" s="1548"/>
      <c r="I1020" s="1548"/>
      <c r="J1020" s="1548"/>
      <c r="K1020" s="1548"/>
      <c r="L1020" s="1548"/>
      <c r="M1020" s="1548"/>
      <c r="N1020" s="1548"/>
      <c r="O1020" s="1548"/>
      <c r="P1020" s="1548"/>
      <c r="Q1020" s="1548"/>
      <c r="R1020" s="1548"/>
      <c r="S1020" s="1548"/>
      <c r="T1020" s="1548"/>
      <c r="U1020" s="1548"/>
      <c r="V1020" s="1548"/>
      <c r="W1020" s="1548"/>
      <c r="X1020" s="1548"/>
      <c r="Y1020" s="1548"/>
      <c r="Z1020" s="1548"/>
      <c r="AA1020" s="1548"/>
      <c r="AB1020" s="1548"/>
      <c r="AC1020" s="1548"/>
      <c r="AD1020" s="1548"/>
      <c r="AE1020" s="1549"/>
      <c r="AF1020" s="79"/>
      <c r="AG1020" s="1519" t="s">
        <v>669</v>
      </c>
      <c r="AH1020" s="1520"/>
      <c r="AI1020" s="87"/>
      <c r="AJ1020" s="1538">
        <f>ROUND(IF(AND(AG1020="Yes",J1024&lt;&gt;"N/A",AF1023&lt;&gt;""),MIN(AF1023,(0.15*AJ992)),0),0)</f>
        <v>0</v>
      </c>
      <c r="AK1020" s="1539"/>
      <c r="AL1020" s="1539"/>
      <c r="AM1020" s="1539"/>
      <c r="AN1020" s="1539"/>
      <c r="AO1020" s="1539"/>
      <c r="AP1020" s="1539"/>
      <c r="AQ1020" s="1540"/>
      <c r="AR1020" s="68"/>
      <c r="AS1020" s="68"/>
      <c r="AT1020" s="68"/>
      <c r="AU1020" s="68"/>
      <c r="AV1020" s="68"/>
      <c r="AW1020" s="68"/>
      <c r="AX1020" s="3">
        <v>8</v>
      </c>
      <c r="AY1020" s="200">
        <f t="shared" si="54"/>
        <v>0</v>
      </c>
      <c r="AZ1020" s="1255">
        <v>0.01</v>
      </c>
    </row>
    <row r="1021" spans="1:52" ht="12.95" customHeight="1">
      <c r="A1021" s="14"/>
      <c r="B1021" s="81"/>
      <c r="C1021" s="84"/>
      <c r="D1021" s="1550"/>
      <c r="E1021" s="1551"/>
      <c r="F1021" s="1551"/>
      <c r="G1021" s="1551"/>
      <c r="H1021" s="1551"/>
      <c r="I1021" s="1551"/>
      <c r="J1021" s="1551"/>
      <c r="K1021" s="1551"/>
      <c r="L1021" s="1551"/>
      <c r="M1021" s="1551"/>
      <c r="N1021" s="1551"/>
      <c r="O1021" s="1551"/>
      <c r="P1021" s="1551"/>
      <c r="Q1021" s="1551"/>
      <c r="R1021" s="1551"/>
      <c r="S1021" s="1551"/>
      <c r="T1021" s="1551"/>
      <c r="U1021" s="1551"/>
      <c r="V1021" s="1551"/>
      <c r="W1021" s="1551"/>
      <c r="X1021" s="1551"/>
      <c r="Y1021" s="1551"/>
      <c r="Z1021" s="1551"/>
      <c r="AA1021" s="1551"/>
      <c r="AB1021" s="1551"/>
      <c r="AC1021" s="1551"/>
      <c r="AD1021" s="1551"/>
      <c r="AE1021" s="1552"/>
      <c r="AF1021" s="1530" t="str">
        <f>IF(AG1020="yes","Please Select Type and Enter Amount:","")</f>
        <v/>
      </c>
      <c r="AG1021" s="1531"/>
      <c r="AH1021" s="1531"/>
      <c r="AI1021" s="1532"/>
      <c r="AJ1021" s="1541"/>
      <c r="AK1021" s="1542"/>
      <c r="AL1021" s="1542"/>
      <c r="AM1021" s="1542"/>
      <c r="AN1021" s="1542"/>
      <c r="AO1021" s="1542"/>
      <c r="AP1021" s="1542"/>
      <c r="AQ1021" s="1543"/>
      <c r="AR1021" s="68"/>
      <c r="AS1021" s="68"/>
      <c r="AT1021" s="68"/>
      <c r="AU1021" s="68"/>
      <c r="AV1021" s="68"/>
      <c r="AW1021" s="68"/>
      <c r="AX1021" s="3">
        <v>9</v>
      </c>
      <c r="AY1021" s="200">
        <f t="shared" si="54"/>
        <v>0</v>
      </c>
      <c r="AZ1021" s="1255">
        <v>0.01</v>
      </c>
    </row>
    <row r="1022" spans="1:52" ht="12.95" customHeight="1">
      <c r="A1022" s="14"/>
      <c r="B1022" s="81"/>
      <c r="C1022" s="84"/>
      <c r="D1022" s="1524" t="s">
        <v>1293</v>
      </c>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6"/>
      <c r="AF1022" s="1530"/>
      <c r="AG1022" s="1531"/>
      <c r="AH1022" s="1531"/>
      <c r="AI1022" s="1532"/>
      <c r="AJ1022" s="1541"/>
      <c r="AK1022" s="1542"/>
      <c r="AL1022" s="1542"/>
      <c r="AM1022" s="1542"/>
      <c r="AN1022" s="1542"/>
      <c r="AO1022" s="1542"/>
      <c r="AP1022" s="1542"/>
      <c r="AQ1022" s="1543"/>
      <c r="AR1022" s="68"/>
      <c r="AS1022" s="68"/>
      <c r="AT1022" s="68"/>
      <c r="AU1022" s="68"/>
      <c r="AV1022" s="68"/>
      <c r="AW1022" s="68"/>
      <c r="AX1022" s="3">
        <v>10</v>
      </c>
      <c r="AY1022" s="200">
        <f t="shared" si="54"/>
        <v>0</v>
      </c>
      <c r="AZ1022" s="1255">
        <v>0.02</v>
      </c>
    </row>
    <row r="1023" spans="1:52" ht="12.95" customHeight="1">
      <c r="A1023" s="14"/>
      <c r="B1023" s="81"/>
      <c r="C1023" s="84"/>
      <c r="D1023" s="1524"/>
      <c r="E1023" s="1525"/>
      <c r="F1023" s="1525"/>
      <c r="G1023" s="1525"/>
      <c r="H1023" s="1525"/>
      <c r="I1023" s="1525"/>
      <c r="J1023" s="1525"/>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6"/>
      <c r="AF1023" s="1423"/>
      <c r="AG1023" s="1423"/>
      <c r="AH1023" s="1423"/>
      <c r="AI1023" s="1423"/>
      <c r="AJ1023" s="1541"/>
      <c r="AK1023" s="1542"/>
      <c r="AL1023" s="1542"/>
      <c r="AM1023" s="1542"/>
      <c r="AN1023" s="1542"/>
      <c r="AO1023" s="1542"/>
      <c r="AP1023" s="1542"/>
      <c r="AQ1023" s="1543"/>
      <c r="AR1023" s="68"/>
      <c r="AS1023" s="68"/>
      <c r="AT1023" s="68"/>
      <c r="AU1023" s="68"/>
      <c r="AV1023" s="68"/>
      <c r="AW1023" s="68"/>
      <c r="AX1023" s="3">
        <v>11</v>
      </c>
      <c r="AY1023" s="200">
        <f t="shared" si="54"/>
        <v>0</v>
      </c>
      <c r="AZ1023" s="1255">
        <v>0.02</v>
      </c>
    </row>
    <row r="1024" spans="1:52" ht="12.95" customHeight="1">
      <c r="A1024" s="14"/>
      <c r="B1024" s="81"/>
      <c r="C1024" s="84"/>
      <c r="D1024" s="526" t="s">
        <v>358</v>
      </c>
      <c r="E1024" s="90"/>
      <c r="F1024" s="90"/>
      <c r="G1024" s="104"/>
      <c r="H1024" s="104"/>
      <c r="I1024" s="49"/>
      <c r="J1024" s="1511" t="s">
        <v>591</v>
      </c>
      <c r="K1024" s="1512"/>
      <c r="L1024" s="1512"/>
      <c r="M1024" s="1512"/>
      <c r="N1024" s="1512"/>
      <c r="O1024" s="1512"/>
      <c r="P1024" s="1512"/>
      <c r="Q1024" s="1512"/>
      <c r="R1024" s="1512"/>
      <c r="S1024" s="1512"/>
      <c r="T1024" s="1512"/>
      <c r="U1024" s="1512"/>
      <c r="V1024" s="1512"/>
      <c r="W1024" s="1512"/>
      <c r="X1024" s="1512"/>
      <c r="Y1024" s="1512"/>
      <c r="Z1024" s="1512"/>
      <c r="AA1024" s="1512"/>
      <c r="AB1024" s="1512"/>
      <c r="AC1024" s="1512"/>
      <c r="AD1024" s="1512"/>
      <c r="AE1024" s="1513"/>
      <c r="AF1024" s="1423"/>
      <c r="AG1024" s="1423"/>
      <c r="AH1024" s="1423"/>
      <c r="AI1024" s="1423"/>
      <c r="AJ1024" s="1544"/>
      <c r="AK1024" s="1545"/>
      <c r="AL1024" s="1545"/>
      <c r="AM1024" s="1545"/>
      <c r="AN1024" s="1545"/>
      <c r="AO1024" s="1545"/>
      <c r="AP1024" s="1545"/>
      <c r="AQ1024" s="1546"/>
      <c r="AR1024" s="68"/>
      <c r="AS1024" s="68"/>
      <c r="AT1024" s="68"/>
      <c r="AU1024" s="68"/>
      <c r="AV1024" s="68"/>
      <c r="AW1024" s="68"/>
      <c r="AX1024" s="1032" t="s">
        <v>2605</v>
      </c>
      <c r="AY1024" s="201">
        <f>IF(SUM(AY1013:AY1023)&lt;=0.2,SUM(AY1013:AY1023),0.2)</f>
        <v>0.2</v>
      </c>
    </row>
    <row r="1025" spans="1:57" ht="12.95" customHeight="1">
      <c r="A1025" s="14"/>
      <c r="B1025" s="79"/>
      <c r="C1025" s="80" t="s">
        <v>228</v>
      </c>
      <c r="D1025" s="1430" t="s">
        <v>1294</v>
      </c>
      <c r="E1025" s="1431"/>
      <c r="F1025" s="1431"/>
      <c r="G1025" s="1431"/>
      <c r="H1025" s="1431"/>
      <c r="I1025" s="1431"/>
      <c r="J1025" s="1431"/>
      <c r="K1025" s="1431"/>
      <c r="L1025" s="1431"/>
      <c r="M1025" s="1431"/>
      <c r="N1025" s="1431"/>
      <c r="O1025" s="1431"/>
      <c r="P1025" s="1431"/>
      <c r="Q1025" s="1431"/>
      <c r="R1025" s="1431"/>
      <c r="S1025" s="1431"/>
      <c r="T1025" s="1431"/>
      <c r="U1025" s="1431"/>
      <c r="V1025" s="1431"/>
      <c r="W1025" s="1431"/>
      <c r="X1025" s="1431"/>
      <c r="Y1025" s="1431"/>
      <c r="Z1025" s="1431"/>
      <c r="AA1025" s="1431"/>
      <c r="AB1025" s="1431"/>
      <c r="AC1025" s="1431"/>
      <c r="AD1025" s="1431"/>
      <c r="AE1025" s="1432"/>
      <c r="AF1025" s="79"/>
      <c r="AG1025" s="1519" t="s">
        <v>545</v>
      </c>
      <c r="AH1025" s="1520"/>
      <c r="AI1025" s="87"/>
      <c r="AJ1025" s="1538">
        <f>ROUND(IF(AG1025="Yes",AF1027,0),0)</f>
        <v>0</v>
      </c>
      <c r="AK1025" s="1539"/>
      <c r="AL1025" s="1539"/>
      <c r="AM1025" s="1539"/>
      <c r="AN1025" s="1539"/>
      <c r="AO1025" s="1539"/>
      <c r="AP1025" s="1539"/>
      <c r="AQ1025" s="1540"/>
      <c r="AR1025" s="68"/>
      <c r="AS1025" s="68"/>
      <c r="AT1025" s="68"/>
      <c r="AU1025" s="68"/>
      <c r="AV1025" s="68"/>
      <c r="AW1025" s="68"/>
      <c r="AX1025" s="68"/>
      <c r="AY1025" s="68"/>
    </row>
    <row r="1026" spans="1:57" ht="12.95" customHeight="1">
      <c r="A1026" s="14"/>
      <c r="B1026" s="73"/>
      <c r="C1026" s="74"/>
      <c r="D1026" s="1524" t="s">
        <v>1690</v>
      </c>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6"/>
      <c r="AF1026" s="1553" t="str">
        <f>IF(AG1025="yes","Enter Amount:","")</f>
        <v>Enter Amount:</v>
      </c>
      <c r="AG1026" s="1554"/>
      <c r="AH1026" s="1554"/>
      <c r="AI1026" s="1555"/>
      <c r="AJ1026" s="1541"/>
      <c r="AK1026" s="1542"/>
      <c r="AL1026" s="1542"/>
      <c r="AM1026" s="1542"/>
      <c r="AN1026" s="1542"/>
      <c r="AO1026" s="1542"/>
      <c r="AP1026" s="1542"/>
      <c r="AQ1026" s="1543"/>
      <c r="AR1026" s="68"/>
      <c r="AS1026" s="68"/>
      <c r="AT1026" s="68"/>
      <c r="AU1026" s="68"/>
      <c r="AV1026" s="68"/>
      <c r="AW1026" s="68"/>
      <c r="AX1026" s="68"/>
      <c r="AY1026" s="68"/>
    </row>
    <row r="1027" spans="1:57" ht="12.95" customHeight="1">
      <c r="A1027" s="14"/>
      <c r="B1027" s="73"/>
      <c r="C1027" s="74"/>
      <c r="D1027" s="1524"/>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6"/>
      <c r="AF1027" s="1423"/>
      <c r="AG1027" s="1423"/>
      <c r="AH1027" s="1423"/>
      <c r="AI1027" s="1423"/>
      <c r="AJ1027" s="1541"/>
      <c r="AK1027" s="1542"/>
      <c r="AL1027" s="1542"/>
      <c r="AM1027" s="1542"/>
      <c r="AN1027" s="1542"/>
      <c r="AO1027" s="1542"/>
      <c r="AP1027" s="1542"/>
      <c r="AQ1027" s="1543"/>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27"/>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9"/>
      <c r="AF1028" s="1423"/>
      <c r="AG1028" s="1423"/>
      <c r="AH1028" s="1423"/>
      <c r="AI1028" s="1423"/>
      <c r="AJ1028" s="1544"/>
      <c r="AK1028" s="1545"/>
      <c r="AL1028" s="1545"/>
      <c r="AM1028" s="1545"/>
      <c r="AN1028" s="1545"/>
      <c r="AO1028" s="1545"/>
      <c r="AP1028" s="1545"/>
      <c r="AQ1028" s="1546"/>
      <c r="AR1028" s="68"/>
      <c r="AS1028" s="68"/>
      <c r="AT1028" s="68"/>
      <c r="AU1028" s="68"/>
      <c r="AV1028" s="68"/>
      <c r="AW1028" s="68"/>
      <c r="AX1028" s="68"/>
      <c r="AY1028" s="68"/>
    </row>
    <row r="1029" spans="1:57" ht="12.95" customHeight="1">
      <c r="A1029" s="14"/>
      <c r="B1029" s="79"/>
      <c r="C1029" s="80" t="s">
        <v>233</v>
      </c>
      <c r="D1029" s="1521" t="s">
        <v>1295</v>
      </c>
      <c r="E1029" s="1522"/>
      <c r="F1029" s="1522"/>
      <c r="G1029" s="1522"/>
      <c r="H1029" s="1522"/>
      <c r="I1029" s="1522"/>
      <c r="J1029" s="1522"/>
      <c r="K1029" s="1522"/>
      <c r="L1029" s="1522"/>
      <c r="M1029" s="1522"/>
      <c r="N1029" s="1522"/>
      <c r="O1029" s="1522"/>
      <c r="P1029" s="1522"/>
      <c r="Q1029" s="1522"/>
      <c r="R1029" s="1522"/>
      <c r="S1029" s="1522"/>
      <c r="T1029" s="1522"/>
      <c r="U1029" s="1522"/>
      <c r="V1029" s="1522"/>
      <c r="W1029" s="1522"/>
      <c r="X1029" s="1522"/>
      <c r="Y1029" s="1522"/>
      <c r="Z1029" s="1522"/>
      <c r="AA1029" s="1522"/>
      <c r="AB1029" s="1522"/>
      <c r="AC1029" s="1522"/>
      <c r="AD1029" s="1522"/>
      <c r="AE1029" s="1523"/>
      <c r="AF1029" s="79"/>
      <c r="AG1029" s="1519" t="s">
        <v>545</v>
      </c>
      <c r="AH1029" s="1520"/>
      <c r="AI1029" s="87"/>
      <c r="AJ1029" s="1538">
        <f>ROUND(IF(AG1029="yes",(AJ992*0.1),0),0)</f>
        <v>4435708</v>
      </c>
      <c r="AK1029" s="1539"/>
      <c r="AL1029" s="1539"/>
      <c r="AM1029" s="1539"/>
      <c r="AN1029" s="1539"/>
      <c r="AO1029" s="1539"/>
      <c r="AP1029" s="1539"/>
      <c r="AQ1029" s="1540"/>
      <c r="AR1029" s="68"/>
      <c r="AS1029" s="68"/>
      <c r="AT1029" s="68"/>
      <c r="AU1029" s="68"/>
      <c r="AV1029" s="68"/>
      <c r="AW1029" s="68"/>
      <c r="AX1029" s="68"/>
      <c r="AY1029" s="68"/>
    </row>
    <row r="1030" spans="1:57" ht="12.95" customHeight="1">
      <c r="A1030" s="14"/>
      <c r="B1030" s="73"/>
      <c r="C1030" s="74"/>
      <c r="D1030" s="1524" t="s">
        <v>1296</v>
      </c>
      <c r="E1030" s="1525"/>
      <c r="F1030" s="1525"/>
      <c r="G1030" s="1525"/>
      <c r="H1030" s="1525"/>
      <c r="I1030" s="1525"/>
      <c r="J1030" s="1525"/>
      <c r="K1030" s="1525"/>
      <c r="L1030" s="1525"/>
      <c r="M1030" s="1525"/>
      <c r="N1030" s="1525"/>
      <c r="O1030" s="1525"/>
      <c r="P1030" s="1525"/>
      <c r="Q1030" s="1525"/>
      <c r="R1030" s="1525"/>
      <c r="S1030" s="1525"/>
      <c r="T1030" s="1525"/>
      <c r="U1030" s="1525"/>
      <c r="V1030" s="1525"/>
      <c r="W1030" s="1525"/>
      <c r="X1030" s="1525"/>
      <c r="Y1030" s="1525"/>
      <c r="Z1030" s="1525"/>
      <c r="AA1030" s="1525"/>
      <c r="AB1030" s="1525"/>
      <c r="AC1030" s="1525"/>
      <c r="AD1030" s="1525"/>
      <c r="AE1030" s="1526"/>
      <c r="AF1030" s="73"/>
      <c r="AG1030" s="14"/>
      <c r="AH1030" s="14"/>
      <c r="AI1030" s="83"/>
      <c r="AJ1030" s="1541"/>
      <c r="AK1030" s="1542"/>
      <c r="AL1030" s="1542"/>
      <c r="AM1030" s="1542"/>
      <c r="AN1030" s="1542"/>
      <c r="AO1030" s="1542"/>
      <c r="AP1030" s="1542"/>
      <c r="AQ1030" s="1543"/>
      <c r="AR1030" s="68"/>
      <c r="AS1030" s="68"/>
      <c r="AT1030" s="68"/>
      <c r="AU1030" s="68"/>
      <c r="AV1030" s="68"/>
      <c r="AW1030" s="68"/>
      <c r="AX1030" s="68"/>
      <c r="AY1030" s="68"/>
    </row>
    <row r="1031" spans="1:57" ht="12.95" customHeight="1">
      <c r="A1031" s="14"/>
      <c r="B1031" s="77"/>
      <c r="C1031" s="74"/>
      <c r="D1031" s="1527"/>
      <c r="E1031" s="1528"/>
      <c r="F1031" s="1528"/>
      <c r="G1031" s="1528"/>
      <c r="H1031" s="1528"/>
      <c r="I1031" s="1528"/>
      <c r="J1031" s="1528"/>
      <c r="K1031" s="1528"/>
      <c r="L1031" s="1528"/>
      <c r="M1031" s="1528"/>
      <c r="N1031" s="1528"/>
      <c r="O1031" s="1528"/>
      <c r="P1031" s="1528"/>
      <c r="Q1031" s="1528"/>
      <c r="R1031" s="1528"/>
      <c r="S1031" s="1528"/>
      <c r="T1031" s="1528"/>
      <c r="U1031" s="1528"/>
      <c r="V1031" s="1528"/>
      <c r="W1031" s="1528"/>
      <c r="X1031" s="1528"/>
      <c r="Y1031" s="1528"/>
      <c r="Z1031" s="1528"/>
      <c r="AA1031" s="1528"/>
      <c r="AB1031" s="1528"/>
      <c r="AC1031" s="1528"/>
      <c r="AD1031" s="1528"/>
      <c r="AE1031" s="1529"/>
      <c r="AF1031" s="73"/>
      <c r="AG1031" s="14"/>
      <c r="AH1031" s="14"/>
      <c r="AI1031" s="83"/>
      <c r="AJ1031" s="1544"/>
      <c r="AK1031" s="1545"/>
      <c r="AL1031" s="1545"/>
      <c r="AM1031" s="1545"/>
      <c r="AN1031" s="1545"/>
      <c r="AO1031" s="1545"/>
      <c r="AP1031" s="1545"/>
      <c r="AQ1031" s="1546"/>
      <c r="AR1031" s="68"/>
      <c r="AS1031" s="68"/>
      <c r="AT1031" s="68"/>
      <c r="AU1031" s="68"/>
      <c r="AV1031" s="68"/>
      <c r="AW1031" s="68"/>
      <c r="AX1031" s="68"/>
      <c r="AY1031" s="68"/>
    </row>
    <row r="1032" spans="1:57" ht="12.95" customHeight="1">
      <c r="A1032" s="14"/>
      <c r="B1032" s="73"/>
      <c r="C1032" s="339" t="s">
        <v>687</v>
      </c>
      <c r="D1032" s="1430" t="s">
        <v>1686</v>
      </c>
      <c r="E1032" s="1431"/>
      <c r="F1032" s="1431"/>
      <c r="G1032" s="1431"/>
      <c r="H1032" s="1431"/>
      <c r="I1032" s="1431"/>
      <c r="J1032" s="1431"/>
      <c r="K1032" s="1431"/>
      <c r="L1032" s="1431"/>
      <c r="M1032" s="1431"/>
      <c r="N1032" s="1431"/>
      <c r="O1032" s="1431"/>
      <c r="P1032" s="1431"/>
      <c r="Q1032" s="1431"/>
      <c r="R1032" s="1431"/>
      <c r="S1032" s="1431"/>
      <c r="T1032" s="1431"/>
      <c r="U1032" s="1431"/>
      <c r="V1032" s="1431"/>
      <c r="W1032" s="1431"/>
      <c r="X1032" s="1431"/>
      <c r="Y1032" s="1431"/>
      <c r="Z1032" s="1431"/>
      <c r="AA1032" s="1431"/>
      <c r="AB1032" s="1431"/>
      <c r="AC1032" s="1431"/>
      <c r="AD1032" s="1431"/>
      <c r="AE1032" s="1432"/>
      <c r="AF1032" s="79"/>
      <c r="AG1032" s="1519" t="s">
        <v>669</v>
      </c>
      <c r="AH1032" s="1520"/>
      <c r="AI1032" s="87"/>
      <c r="AJ1032" s="1538">
        <f>ROUND(IF(AG1032="yes",(AJ992*0.15),0),0)</f>
        <v>0</v>
      </c>
      <c r="AK1032" s="1539"/>
      <c r="AL1032" s="1539"/>
      <c r="AM1032" s="1539"/>
      <c r="AN1032" s="1539"/>
      <c r="AO1032" s="1539"/>
      <c r="AP1032" s="1539"/>
      <c r="AQ1032" s="1540"/>
      <c r="AR1032" s="68"/>
      <c r="AS1032" s="68"/>
      <c r="AT1032" s="68"/>
      <c r="AU1032" s="68"/>
      <c r="AV1032" s="68"/>
      <c r="AW1032" s="68"/>
      <c r="AX1032" s="68"/>
      <c r="AY1032" s="68"/>
    </row>
    <row r="1033" spans="1:57" ht="12.95" customHeight="1">
      <c r="A1033" s="14"/>
      <c r="B1033" s="73"/>
      <c r="C1033" s="74"/>
      <c r="D1033" s="1533"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34"/>
      <c r="AF1033" s="915"/>
      <c r="AG1033" s="916"/>
      <c r="AH1033" s="916"/>
      <c r="AI1033" s="917"/>
      <c r="AJ1033" s="1541"/>
      <c r="AK1033" s="1542"/>
      <c r="AL1033" s="1542"/>
      <c r="AM1033" s="1542"/>
      <c r="AN1033" s="1542"/>
      <c r="AO1033" s="1542"/>
      <c r="AP1033" s="1542"/>
      <c r="AQ1033" s="1543"/>
      <c r="AR1033" s="68"/>
      <c r="AS1033" s="68"/>
      <c r="AT1033" s="68"/>
      <c r="AU1033" s="68"/>
      <c r="AV1033" s="68"/>
      <c r="AW1033" s="68"/>
      <c r="AX1033" s="68"/>
      <c r="AY1033" s="68"/>
    </row>
    <row r="1034" spans="1:57" ht="12.95" customHeight="1">
      <c r="A1034" s="14"/>
      <c r="B1034" s="73"/>
      <c r="C1034" s="74"/>
      <c r="D1034" s="1533"/>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34"/>
      <c r="AF1034" s="915"/>
      <c r="AG1034" s="916"/>
      <c r="AH1034" s="916"/>
      <c r="AI1034" s="917"/>
      <c r="AJ1034" s="1541"/>
      <c r="AK1034" s="1542"/>
      <c r="AL1034" s="1542"/>
      <c r="AM1034" s="1542"/>
      <c r="AN1034" s="1542"/>
      <c r="AO1034" s="1542"/>
      <c r="AP1034" s="1542"/>
      <c r="AQ1034" s="1543"/>
      <c r="AR1034" s="68"/>
      <c r="AS1034" s="68"/>
      <c r="AT1034" s="68"/>
      <c r="AU1034" s="68"/>
      <c r="AV1034" s="68"/>
      <c r="AW1034" s="68"/>
      <c r="AX1034" s="68"/>
      <c r="AY1034" s="68"/>
    </row>
    <row r="1035" spans="1:57" ht="12.95" customHeight="1">
      <c r="A1035" s="14"/>
      <c r="B1035" s="73"/>
      <c r="C1035" s="74"/>
      <c r="D1035" s="1535"/>
      <c r="E1035" s="1536"/>
      <c r="F1035" s="1536"/>
      <c r="G1035" s="1536"/>
      <c r="H1035" s="1536"/>
      <c r="I1035" s="1536"/>
      <c r="J1035" s="1536"/>
      <c r="K1035" s="1536"/>
      <c r="L1035" s="1536"/>
      <c r="M1035" s="1536"/>
      <c r="N1035" s="1536"/>
      <c r="O1035" s="1536"/>
      <c r="P1035" s="1536"/>
      <c r="Q1035" s="1536"/>
      <c r="R1035" s="1536"/>
      <c r="S1035" s="1536"/>
      <c r="T1035" s="1536"/>
      <c r="U1035" s="1536"/>
      <c r="V1035" s="1536"/>
      <c r="W1035" s="1536"/>
      <c r="X1035" s="1536"/>
      <c r="Y1035" s="1536"/>
      <c r="Z1035" s="1536"/>
      <c r="AA1035" s="1536"/>
      <c r="AB1035" s="1536"/>
      <c r="AC1035" s="1536"/>
      <c r="AD1035" s="1536"/>
      <c r="AE1035" s="1537"/>
      <c r="AF1035" s="918"/>
      <c r="AG1035" s="919"/>
      <c r="AH1035" s="919"/>
      <c r="AI1035" s="920"/>
      <c r="AJ1035" s="1544"/>
      <c r="AK1035" s="1545"/>
      <c r="AL1035" s="1545"/>
      <c r="AM1035" s="1545"/>
      <c r="AN1035" s="1545"/>
      <c r="AO1035" s="1545"/>
      <c r="AP1035" s="1545"/>
      <c r="AQ1035" s="1546"/>
      <c r="AR1035" s="68"/>
      <c r="AS1035" s="68"/>
      <c r="AT1035" s="68"/>
      <c r="AU1035" s="68"/>
      <c r="AV1035" s="68"/>
      <c r="AW1035" s="68"/>
      <c r="AX1035" s="68"/>
      <c r="AY1035" s="68"/>
    </row>
    <row r="1036" spans="1:57" ht="12.95" customHeight="1">
      <c r="A1036" s="14"/>
      <c r="B1036" s="73"/>
      <c r="C1036" s="339" t="s">
        <v>687</v>
      </c>
      <c r="D1036" s="1521" t="s">
        <v>1688</v>
      </c>
      <c r="E1036" s="1522"/>
      <c r="F1036" s="1522"/>
      <c r="G1036" s="1522"/>
      <c r="H1036" s="1522"/>
      <c r="I1036" s="1522"/>
      <c r="J1036" s="1522"/>
      <c r="K1036" s="1522"/>
      <c r="L1036" s="1522"/>
      <c r="M1036" s="1522"/>
      <c r="N1036" s="1522"/>
      <c r="O1036" s="1522"/>
      <c r="P1036" s="1522"/>
      <c r="Q1036" s="1522"/>
      <c r="R1036" s="1522"/>
      <c r="S1036" s="1522"/>
      <c r="T1036" s="1522"/>
      <c r="U1036" s="1522"/>
      <c r="V1036" s="1522"/>
      <c r="W1036" s="1522"/>
      <c r="X1036" s="1522"/>
      <c r="Y1036" s="1522"/>
      <c r="Z1036" s="1522"/>
      <c r="AA1036" s="1522"/>
      <c r="AB1036" s="1522"/>
      <c r="AC1036" s="1522"/>
      <c r="AD1036" s="1522"/>
      <c r="AE1036" s="1523"/>
      <c r="AF1036" s="73"/>
      <c r="AG1036" s="1589" t="s">
        <v>545</v>
      </c>
      <c r="AH1036" s="1590"/>
      <c r="AI1036" s="83"/>
      <c r="AJ1036" s="1538">
        <f>ROUND(IF(AND(AG1036="yes",AJ1032=0),(AJ992*0.1),0),0)</f>
        <v>4435708</v>
      </c>
      <c r="AK1036" s="1539"/>
      <c r="AL1036" s="1539"/>
      <c r="AM1036" s="1539"/>
      <c r="AN1036" s="1539"/>
      <c r="AO1036" s="1539"/>
      <c r="AP1036" s="1539"/>
      <c r="AQ1036" s="1540"/>
      <c r="AR1036" s="68"/>
      <c r="AS1036" s="68"/>
      <c r="AT1036" s="68"/>
      <c r="AU1036" s="68"/>
      <c r="AV1036" s="68"/>
      <c r="AW1036" s="68"/>
      <c r="AX1036" s="68"/>
      <c r="AY1036" s="68"/>
    </row>
    <row r="1037" spans="1:57" ht="12.95" customHeight="1">
      <c r="A1037" s="14"/>
      <c r="B1037" s="73"/>
      <c r="C1037" s="74"/>
      <c r="D1037" s="1533"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34"/>
      <c r="AF1037" s="73"/>
      <c r="AG1037" s="14"/>
      <c r="AH1037" s="14"/>
      <c r="AI1037" s="83"/>
      <c r="AJ1037" s="1541"/>
      <c r="AK1037" s="1542"/>
      <c r="AL1037" s="1542"/>
      <c r="AM1037" s="1542"/>
      <c r="AN1037" s="1542"/>
      <c r="AO1037" s="1542"/>
      <c r="AP1037" s="1542"/>
      <c r="AQ1037" s="1543"/>
      <c r="AR1037" s="68"/>
      <c r="AS1037" s="68"/>
      <c r="AT1037" s="68"/>
      <c r="AU1037" s="68"/>
      <c r="AV1037" s="68"/>
      <c r="AW1037" s="68"/>
      <c r="AX1037" s="68"/>
      <c r="AY1037" s="68"/>
    </row>
    <row r="1038" spans="1:57" ht="12.95" customHeight="1">
      <c r="A1038" s="14"/>
      <c r="B1038" s="73"/>
      <c r="C1038" s="74"/>
      <c r="D1038" s="1533"/>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34"/>
      <c r="AF1038" s="73"/>
      <c r="AG1038" s="14"/>
      <c r="AH1038" s="14"/>
      <c r="AI1038" s="83"/>
      <c r="AJ1038" s="1541"/>
      <c r="AK1038" s="1542"/>
      <c r="AL1038" s="1542"/>
      <c r="AM1038" s="1542"/>
      <c r="AN1038" s="1542"/>
      <c r="AO1038" s="1542"/>
      <c r="AP1038" s="1542"/>
      <c r="AQ1038" s="1543"/>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533"/>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34"/>
      <c r="AF1039" s="73"/>
      <c r="AG1039" s="14"/>
      <c r="AH1039" s="14"/>
      <c r="AI1039" s="83"/>
      <c r="AJ1039" s="1541"/>
      <c r="AK1039" s="1542"/>
      <c r="AL1039" s="1542"/>
      <c r="AM1039" s="1542"/>
      <c r="AN1039" s="1542"/>
      <c r="AO1039" s="1542"/>
      <c r="AP1039" s="1542"/>
      <c r="AQ1039" s="1543"/>
      <c r="AR1039" s="68"/>
      <c r="AS1039" s="68"/>
      <c r="AT1039" s="68"/>
      <c r="AU1039" s="68"/>
      <c r="AV1039" s="68"/>
      <c r="AW1039" s="68"/>
      <c r="AX1039" s="68"/>
      <c r="AY1039" s="68"/>
      <c r="BA1039">
        <f>IFERROR((($CI$753+$CM$753)/$AG$440),0)</f>
        <v>1</v>
      </c>
      <c r="BB1039" s="3" t="s">
        <v>2492</v>
      </c>
    </row>
    <row r="1040" spans="1:57" ht="12.95" customHeight="1">
      <c r="A1040" s="14"/>
      <c r="B1040" s="73"/>
      <c r="C1040" s="74"/>
      <c r="D1040" s="1535"/>
      <c r="E1040" s="1536"/>
      <c r="F1040" s="1536"/>
      <c r="G1040" s="1536"/>
      <c r="H1040" s="1536"/>
      <c r="I1040" s="1536"/>
      <c r="J1040" s="1536"/>
      <c r="K1040" s="1536"/>
      <c r="L1040" s="1536"/>
      <c r="M1040" s="1536"/>
      <c r="N1040" s="1536"/>
      <c r="O1040" s="1536"/>
      <c r="P1040" s="1536"/>
      <c r="Q1040" s="1536"/>
      <c r="R1040" s="1536"/>
      <c r="S1040" s="1536"/>
      <c r="T1040" s="1536"/>
      <c r="U1040" s="1536"/>
      <c r="V1040" s="1536"/>
      <c r="W1040" s="1536"/>
      <c r="X1040" s="1536"/>
      <c r="Y1040" s="1536"/>
      <c r="Z1040" s="1536"/>
      <c r="AA1040" s="1536"/>
      <c r="AB1040" s="1536"/>
      <c r="AC1040" s="1536"/>
      <c r="AD1040" s="1536"/>
      <c r="AE1040" s="1537"/>
      <c r="AF1040" s="73"/>
      <c r="AG1040" s="14"/>
      <c r="AH1040" s="14"/>
      <c r="AI1040" s="83"/>
      <c r="AJ1040" s="1541"/>
      <c r="AK1040" s="1542"/>
      <c r="AL1040" s="1542"/>
      <c r="AM1040" s="1542"/>
      <c r="AN1040" s="1542"/>
      <c r="AO1040" s="1542"/>
      <c r="AP1040" s="1542"/>
      <c r="AQ1040" s="1543"/>
      <c r="AR1040" s="68"/>
      <c r="AS1040" s="68"/>
      <c r="AT1040" s="68"/>
      <c r="AU1040" s="68"/>
      <c r="AV1040" s="68"/>
      <c r="AW1040" s="68"/>
      <c r="AX1040" s="68"/>
      <c r="AY1040" s="68"/>
      <c r="BA1040" t="b">
        <f>'Points System'!AJ164="Yes"</f>
        <v>1</v>
      </c>
      <c r="BB1040" s="3" t="s">
        <v>2489</v>
      </c>
    </row>
    <row r="1041" spans="1:56" ht="12.95" customHeight="1">
      <c r="A1041" s="14"/>
      <c r="B1041" s="79"/>
      <c r="C1041" s="131" t="s">
        <v>1010</v>
      </c>
      <c r="D1041" s="1430" t="s">
        <v>1297</v>
      </c>
      <c r="E1041" s="1431"/>
      <c r="F1041" s="1431"/>
      <c r="G1041" s="1431"/>
      <c r="H1041" s="1431"/>
      <c r="I1041" s="1431"/>
      <c r="J1041" s="1431"/>
      <c r="K1041" s="1431"/>
      <c r="L1041" s="1431"/>
      <c r="M1041" s="1431"/>
      <c r="N1041" s="1431"/>
      <c r="O1041" s="1431"/>
      <c r="P1041" s="1431"/>
      <c r="Q1041" s="1431"/>
      <c r="R1041" s="1431"/>
      <c r="S1041" s="1431"/>
      <c r="T1041" s="1431"/>
      <c r="U1041" s="1431"/>
      <c r="V1041" s="1431"/>
      <c r="W1041" s="1431"/>
      <c r="X1041" s="1431"/>
      <c r="Y1041" s="1431"/>
      <c r="Z1041" s="1431"/>
      <c r="AA1041" s="1431"/>
      <c r="AB1041" s="1431"/>
      <c r="AC1041" s="1431"/>
      <c r="AD1041" s="1431"/>
      <c r="AE1041" s="1432"/>
      <c r="AF1041" s="79"/>
      <c r="AG1041" s="1519" t="s">
        <v>669</v>
      </c>
      <c r="AH1041" s="1520"/>
      <c r="AI1041" s="87"/>
      <c r="AJ1041" s="1538">
        <f>ROUND(IF(AG1041="yes",(AJ992*0.1),0),0)</f>
        <v>0</v>
      </c>
      <c r="AK1041" s="1539"/>
      <c r="AL1041" s="1539"/>
      <c r="AM1041" s="1539"/>
      <c r="AN1041" s="1539"/>
      <c r="AO1041" s="1539"/>
      <c r="AP1041" s="1539"/>
      <c r="AQ1041" s="1540"/>
      <c r="AR1041" s="68"/>
      <c r="AS1041" s="68"/>
      <c r="AT1041" s="68"/>
      <c r="AU1041" s="68"/>
      <c r="AV1041" s="68"/>
      <c r="AW1041" s="68"/>
      <c r="AX1041" s="68"/>
      <c r="AY1041" s="68"/>
      <c r="BA1041">
        <f>Q212</f>
        <v>0</v>
      </c>
      <c r="BB1041" s="3" t="s">
        <v>2490</v>
      </c>
    </row>
    <row r="1042" spans="1:56" ht="12.95" customHeight="1">
      <c r="A1042" s="14"/>
      <c r="B1042" s="73"/>
      <c r="C1042" s="74"/>
      <c r="D1042" s="1524" t="s">
        <v>2144</v>
      </c>
      <c r="E1042" s="1525"/>
      <c r="F1042" s="1525"/>
      <c r="G1042" s="1525"/>
      <c r="H1042" s="1525"/>
      <c r="I1042" s="1525"/>
      <c r="J1042" s="1525"/>
      <c r="K1042" s="1525"/>
      <c r="L1042" s="1525"/>
      <c r="M1042" s="1525"/>
      <c r="N1042" s="1525"/>
      <c r="O1042" s="1525"/>
      <c r="P1042" s="1525"/>
      <c r="Q1042" s="1525"/>
      <c r="R1042" s="1525"/>
      <c r="S1042" s="1525"/>
      <c r="T1042" s="1525"/>
      <c r="U1042" s="1525"/>
      <c r="V1042" s="1525"/>
      <c r="W1042" s="1525"/>
      <c r="X1042" s="1525"/>
      <c r="Y1042" s="1525"/>
      <c r="Z1042" s="1525"/>
      <c r="AA1042" s="1525"/>
      <c r="AB1042" s="1525"/>
      <c r="AC1042" s="1525"/>
      <c r="AD1042" s="1525"/>
      <c r="AE1042" s="1526"/>
      <c r="AF1042" s="73"/>
      <c r="AG1042" s="14"/>
      <c r="AH1042" s="14"/>
      <c r="AI1042" s="83"/>
      <c r="AJ1042" s="1541"/>
      <c r="AK1042" s="1542"/>
      <c r="AL1042" s="1542"/>
      <c r="AM1042" s="1542"/>
      <c r="AN1042" s="1542"/>
      <c r="AO1042" s="1542"/>
      <c r="AP1042" s="1542"/>
      <c r="AQ1042" s="1543"/>
      <c r="AR1042" s="68"/>
      <c r="AS1042" s="68"/>
      <c r="AT1042" s="68"/>
      <c r="AU1042" s="68"/>
      <c r="AV1042" s="68"/>
      <c r="AW1042" s="68"/>
      <c r="AX1042" s="68"/>
      <c r="AY1042" s="68"/>
      <c r="BA1042" s="1184">
        <f>T212</f>
        <v>0</v>
      </c>
      <c r="BB1042" s="3" t="s">
        <v>2491</v>
      </c>
    </row>
    <row r="1043" spans="1:56" ht="12.95" customHeight="1">
      <c r="A1043" s="14"/>
      <c r="B1043" s="73"/>
      <c r="C1043" s="74"/>
      <c r="D1043" s="1524"/>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1526"/>
      <c r="AF1043" s="73"/>
      <c r="AG1043" s="14"/>
      <c r="AH1043" s="14"/>
      <c r="AI1043" s="83"/>
      <c r="AJ1043" s="1541"/>
      <c r="AK1043" s="1542"/>
      <c r="AL1043" s="1542"/>
      <c r="AM1043" s="1542"/>
      <c r="AN1043" s="1542"/>
      <c r="AO1043" s="1542"/>
      <c r="AP1043" s="1542"/>
      <c r="AQ1043" s="1543"/>
      <c r="AR1043" s="68"/>
      <c r="AS1043" s="68"/>
      <c r="AT1043" s="68"/>
      <c r="AU1043" s="68"/>
      <c r="AV1043" s="68"/>
      <c r="AW1043" s="68"/>
      <c r="AX1043" s="68"/>
      <c r="AY1043" s="68"/>
    </row>
    <row r="1044" spans="1:56" ht="12.95" customHeight="1">
      <c r="A1044" s="14"/>
      <c r="B1044" s="73"/>
      <c r="C1044" s="74"/>
      <c r="D1044" s="1527"/>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73"/>
      <c r="AG1044" s="14"/>
      <c r="AH1044" s="14"/>
      <c r="AI1044" s="83"/>
      <c r="AJ1044" s="1544"/>
      <c r="AK1044" s="1545"/>
      <c r="AL1044" s="1545"/>
      <c r="AM1044" s="1545"/>
      <c r="AN1044" s="1545"/>
      <c r="AO1044" s="1545"/>
      <c r="AP1044" s="1545"/>
      <c r="AQ1044" s="1546"/>
      <c r="AR1044" s="68"/>
      <c r="AS1044" s="68"/>
      <c r="AT1044" s="68"/>
      <c r="AU1044" s="68"/>
      <c r="AV1044" s="68"/>
      <c r="AW1044" s="68"/>
      <c r="AX1044" s="68"/>
      <c r="AY1044" s="68"/>
    </row>
    <row r="1045" spans="1:56" ht="12.95" customHeight="1">
      <c r="A1045" s="14"/>
      <c r="B1045" s="79"/>
      <c r="C1045" s="131" t="s">
        <v>1684</v>
      </c>
      <c r="D1045" s="1521" t="s">
        <v>1864</v>
      </c>
      <c r="E1045" s="1522"/>
      <c r="F1045" s="1522"/>
      <c r="G1045" s="1522"/>
      <c r="H1045" s="1522"/>
      <c r="I1045" s="1522"/>
      <c r="J1045" s="1522"/>
      <c r="K1045" s="1522"/>
      <c r="L1045" s="1522"/>
      <c r="M1045" s="1522"/>
      <c r="N1045" s="1522"/>
      <c r="O1045" s="1522"/>
      <c r="P1045" s="1522"/>
      <c r="Q1045" s="1522"/>
      <c r="R1045" s="1522"/>
      <c r="S1045" s="1522"/>
      <c r="T1045" s="1522"/>
      <c r="U1045" s="1522"/>
      <c r="V1045" s="1522"/>
      <c r="W1045" s="1522"/>
      <c r="X1045" s="1522"/>
      <c r="Y1045" s="1522"/>
      <c r="Z1045" s="1522"/>
      <c r="AA1045" s="1522"/>
      <c r="AB1045" s="1522"/>
      <c r="AC1045" s="1522"/>
      <c r="AD1045" s="1522"/>
      <c r="AE1045" s="1523"/>
      <c r="AF1045" s="79"/>
      <c r="AG1045" s="1576" t="str">
        <f>IF(X1048&gt;0,"Yes","No")</f>
        <v>Yes</v>
      </c>
      <c r="AH1045" s="1577"/>
      <c r="AI1045" s="87"/>
      <c r="AJ1045" s="1538">
        <f>IF((X1048=0),0,AY1005*AJ992)</f>
        <v>32824239.199999999</v>
      </c>
      <c r="AK1045" s="1539"/>
      <c r="AL1045" s="1539"/>
      <c r="AM1045" s="1539"/>
      <c r="AN1045" s="1539"/>
      <c r="AO1045" s="1539"/>
      <c r="AP1045" s="1539"/>
      <c r="AQ1045" s="154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524" t="s">
        <v>1299</v>
      </c>
      <c r="E1046" s="1525"/>
      <c r="F1046" s="1525"/>
      <c r="G1046" s="1525"/>
      <c r="H1046" s="1525"/>
      <c r="I1046" s="1525"/>
      <c r="J1046" s="1525"/>
      <c r="K1046" s="1525"/>
      <c r="L1046" s="1525"/>
      <c r="M1046" s="1525"/>
      <c r="N1046" s="1525"/>
      <c r="O1046" s="1525"/>
      <c r="P1046" s="1525"/>
      <c r="Q1046" s="1525"/>
      <c r="R1046" s="1525"/>
      <c r="S1046" s="1525"/>
      <c r="T1046" s="1525"/>
      <c r="U1046" s="1525"/>
      <c r="V1046" s="1525"/>
      <c r="W1046" s="1525"/>
      <c r="X1046" s="1525"/>
      <c r="Y1046" s="1525"/>
      <c r="Z1046" s="1525"/>
      <c r="AA1046" s="1525"/>
      <c r="AB1046" s="1525"/>
      <c r="AC1046" s="1525"/>
      <c r="AD1046" s="1525"/>
      <c r="AE1046" s="1526"/>
      <c r="AF1046" s="73"/>
      <c r="AG1046" s="443"/>
      <c r="AH1046" s="443"/>
      <c r="AI1046" s="83"/>
      <c r="AJ1046" s="1541"/>
      <c r="AK1046" s="1542"/>
      <c r="AL1046" s="1542"/>
      <c r="AM1046" s="1542"/>
      <c r="AN1046" s="1542"/>
      <c r="AO1046" s="1542"/>
      <c r="AP1046" s="1542"/>
      <c r="AQ1046" s="1543"/>
      <c r="AR1046" s="68"/>
      <c r="AS1046" s="68"/>
      <c r="AT1046" s="68"/>
      <c r="AU1046" s="13"/>
      <c r="AV1046" s="68"/>
      <c r="AW1046" s="68"/>
      <c r="AX1046" s="68"/>
      <c r="AY1046" s="68"/>
      <c r="AZ1046" s="962">
        <f>'Sources and Uses Budget'!S97*BA1046</f>
        <v>10302798.200000001</v>
      </c>
      <c r="BA1046" s="1182">
        <f>IF(BA1040,20%,15%)</f>
        <v>0.2</v>
      </c>
      <c r="BB1046" s="3" t="s">
        <v>2478</v>
      </c>
      <c r="BC1046" s="3" t="s">
        <v>2479</v>
      </c>
      <c r="BD1046" s="3"/>
    </row>
    <row r="1047" spans="1:56" ht="12.95" customHeight="1">
      <c r="A1047" s="14"/>
      <c r="B1047" s="73"/>
      <c r="C1047" s="442"/>
      <c r="D1047" s="1524"/>
      <c r="E1047" s="1525"/>
      <c r="F1047" s="1525"/>
      <c r="G1047" s="1525"/>
      <c r="H1047" s="1525"/>
      <c r="I1047" s="1525"/>
      <c r="J1047" s="1525"/>
      <c r="K1047" s="1525"/>
      <c r="L1047" s="1525"/>
      <c r="M1047" s="1525"/>
      <c r="N1047" s="1525"/>
      <c r="O1047" s="1525"/>
      <c r="P1047" s="1525"/>
      <c r="Q1047" s="1525"/>
      <c r="R1047" s="1525"/>
      <c r="S1047" s="1525"/>
      <c r="T1047" s="1525"/>
      <c r="U1047" s="1525"/>
      <c r="V1047" s="1525"/>
      <c r="W1047" s="1525"/>
      <c r="X1047" s="1525"/>
      <c r="Y1047" s="1525"/>
      <c r="Z1047" s="1525"/>
      <c r="AA1047" s="1525"/>
      <c r="AB1047" s="1525"/>
      <c r="AC1047" s="1525"/>
      <c r="AD1047" s="1525"/>
      <c r="AE1047" s="1526"/>
      <c r="AF1047" s="73"/>
      <c r="AG1047" s="443"/>
      <c r="AH1047" s="443"/>
      <c r="AI1047" s="83"/>
      <c r="AJ1047" s="1541"/>
      <c r="AK1047" s="1542"/>
      <c r="AL1047" s="1542"/>
      <c r="AM1047" s="1542"/>
      <c r="AN1047" s="1542"/>
      <c r="AO1047" s="1542"/>
      <c r="AP1047" s="1542"/>
      <c r="AQ1047" s="1543"/>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574">
        <f>AY1003</f>
        <v>78</v>
      </c>
      <c r="J1048" s="1575"/>
      <c r="K1048" s="7"/>
      <c r="L1048" s="133"/>
      <c r="M1048" s="133"/>
      <c r="N1048" s="133"/>
      <c r="O1048" s="133"/>
      <c r="P1048" s="133"/>
      <c r="Q1048" s="133"/>
      <c r="R1048" s="133"/>
      <c r="S1048" s="133"/>
      <c r="T1048" s="133"/>
      <c r="U1048" s="133"/>
      <c r="V1048" s="134" t="s">
        <v>973</v>
      </c>
      <c r="W1048" s="48"/>
      <c r="X1048" s="1572">
        <f>CI753</f>
        <v>58</v>
      </c>
      <c r="Y1048" s="1573"/>
      <c r="Z1048" s="48"/>
      <c r="AA1048" s="48"/>
      <c r="AB1048" s="48"/>
      <c r="AC1048" s="48"/>
      <c r="AD1048" s="48"/>
      <c r="AE1048" s="49"/>
      <c r="AF1048" s="924"/>
      <c r="AG1048" s="925"/>
      <c r="AH1048" s="925"/>
      <c r="AI1048" s="926"/>
      <c r="AJ1048" s="1544"/>
      <c r="AK1048" s="1545"/>
      <c r="AL1048" s="1545"/>
      <c r="AM1048" s="1545"/>
      <c r="AN1048" s="1545"/>
      <c r="AO1048" s="1545"/>
      <c r="AP1048" s="1545"/>
      <c r="AQ1048" s="1546"/>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430" t="s">
        <v>2170</v>
      </c>
      <c r="E1049" s="1431"/>
      <c r="F1049" s="1431"/>
      <c r="G1049" s="1431"/>
      <c r="H1049" s="1431"/>
      <c r="I1049" s="1431"/>
      <c r="J1049" s="1431"/>
      <c r="K1049" s="1431"/>
      <c r="L1049" s="1431"/>
      <c r="M1049" s="1431"/>
      <c r="N1049" s="1431"/>
      <c r="O1049" s="1431"/>
      <c r="P1049" s="1431"/>
      <c r="Q1049" s="1431"/>
      <c r="R1049" s="1431"/>
      <c r="S1049" s="1431"/>
      <c r="T1049" s="1431"/>
      <c r="U1049" s="1431"/>
      <c r="V1049" s="1431"/>
      <c r="W1049" s="1431"/>
      <c r="X1049" s="1431"/>
      <c r="Y1049" s="1431"/>
      <c r="Z1049" s="1431"/>
      <c r="AA1049" s="1431"/>
      <c r="AB1049" s="1431"/>
      <c r="AC1049" s="1431"/>
      <c r="AD1049" s="1431"/>
      <c r="AE1049" s="1432"/>
      <c r="AF1049" s="73"/>
      <c r="AG1049" s="1576" t="str">
        <f>IF(X1052&gt;0,"Yes","No")</f>
        <v>Yes</v>
      </c>
      <c r="AH1049" s="1577"/>
      <c r="AI1049" s="83"/>
      <c r="AJ1049" s="1538">
        <f>IF((X1052=0),0,(2*AY1006)*AJ992)</f>
        <v>22178540</v>
      </c>
      <c r="AK1049" s="1539"/>
      <c r="AL1049" s="1539"/>
      <c r="AM1049" s="1539"/>
      <c r="AN1049" s="1539"/>
      <c r="AO1049" s="1539"/>
      <c r="AP1049" s="1539"/>
      <c r="AQ1049" s="1540"/>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524" t="s">
        <v>1298</v>
      </c>
      <c r="E1050" s="1525"/>
      <c r="F1050" s="1525"/>
      <c r="G1050" s="1525"/>
      <c r="H1050" s="1525"/>
      <c r="I1050" s="1525"/>
      <c r="J1050" s="1525"/>
      <c r="K1050" s="1525"/>
      <c r="L1050" s="1525"/>
      <c r="M1050" s="1525"/>
      <c r="N1050" s="1525"/>
      <c r="O1050" s="1525"/>
      <c r="P1050" s="1525"/>
      <c r="Q1050" s="1525"/>
      <c r="R1050" s="1525"/>
      <c r="S1050" s="1525"/>
      <c r="T1050" s="1525"/>
      <c r="U1050" s="1525"/>
      <c r="V1050" s="1525"/>
      <c r="W1050" s="1525"/>
      <c r="X1050" s="1525"/>
      <c r="Y1050" s="1525"/>
      <c r="Z1050" s="1525"/>
      <c r="AA1050" s="1525"/>
      <c r="AB1050" s="1525"/>
      <c r="AC1050" s="1525"/>
      <c r="AD1050" s="1525"/>
      <c r="AE1050" s="1526"/>
      <c r="AF1050" s="73"/>
      <c r="AG1050" s="443"/>
      <c r="AH1050" s="443"/>
      <c r="AI1050" s="83"/>
      <c r="AJ1050" s="1541"/>
      <c r="AK1050" s="1542"/>
      <c r="AL1050" s="1542"/>
      <c r="AM1050" s="1542"/>
      <c r="AN1050" s="1542"/>
      <c r="AO1050" s="1542"/>
      <c r="AP1050" s="1542"/>
      <c r="AQ1050" s="1543"/>
      <c r="AR1050" s="68"/>
      <c r="AS1050" s="68"/>
      <c r="AT1050" s="68"/>
      <c r="AU1050" s="68"/>
      <c r="AV1050" s="68"/>
      <c r="AW1050" s="68"/>
      <c r="AX1050" s="68"/>
      <c r="AY1050" s="68"/>
      <c r="AZ1050" s="962"/>
      <c r="BA1050" s="3"/>
      <c r="BB1050" s="3"/>
      <c r="BC1050" s="3"/>
      <c r="BD1050" s="3"/>
    </row>
    <row r="1051" spans="1:56" ht="12.95" customHeight="1">
      <c r="A1051" s="14"/>
      <c r="B1051" s="73"/>
      <c r="C1051" s="83"/>
      <c r="D1051" s="1524"/>
      <c r="E1051" s="1525"/>
      <c r="F1051" s="1525"/>
      <c r="G1051" s="1525"/>
      <c r="H1051" s="1525"/>
      <c r="I1051" s="1525"/>
      <c r="J1051" s="1525"/>
      <c r="K1051" s="1525"/>
      <c r="L1051" s="1525"/>
      <c r="M1051" s="1525"/>
      <c r="N1051" s="1525"/>
      <c r="O1051" s="1525"/>
      <c r="P1051" s="1525"/>
      <c r="Q1051" s="1525"/>
      <c r="R1051" s="1525"/>
      <c r="S1051" s="1525"/>
      <c r="T1051" s="1525"/>
      <c r="U1051" s="1525"/>
      <c r="V1051" s="1525"/>
      <c r="W1051" s="1525"/>
      <c r="X1051" s="1525"/>
      <c r="Y1051" s="1525"/>
      <c r="Z1051" s="1525"/>
      <c r="AA1051" s="1525"/>
      <c r="AB1051" s="1525"/>
      <c r="AC1051" s="1525"/>
      <c r="AD1051" s="1525"/>
      <c r="AE1051" s="1526"/>
      <c r="AF1051" s="921"/>
      <c r="AG1051" s="922"/>
      <c r="AH1051" s="922"/>
      <c r="AI1051" s="923"/>
      <c r="AJ1051" s="1541"/>
      <c r="AK1051" s="1542"/>
      <c r="AL1051" s="1542"/>
      <c r="AM1051" s="1542"/>
      <c r="AN1051" s="1542"/>
      <c r="AO1051" s="1542"/>
      <c r="AP1051" s="1542"/>
      <c r="AQ1051" s="1543"/>
      <c r="AR1051" s="68"/>
      <c r="AS1051" s="68"/>
      <c r="AT1051" s="68"/>
      <c r="AU1051" s="68"/>
      <c r="AV1051" s="68"/>
      <c r="AW1051" s="68"/>
      <c r="AX1051" s="68"/>
      <c r="AY1051" s="68"/>
      <c r="AZ1051" s="962">
        <f>ROUNDDOWN(MIN(SUM(AZ1046,AZ1047,AZ1048,AZ1049),BD1051),0)</f>
        <v>3000000</v>
      </c>
      <c r="BA1051" s="3" t="s">
        <v>2483</v>
      </c>
      <c r="BB1051" s="3"/>
      <c r="BC1051" s="3"/>
      <c r="BD1051" s="3" cm="1">
        <f t="array" ref="BD1051">_xlfn.IFS(BA1040,3000000,AND(BA1041&gt;=25%,BA1042&gt;=15),2800000,TRUE,2500000)</f>
        <v>3000000</v>
      </c>
    </row>
    <row r="1052" spans="1:56" ht="12.95" customHeight="1">
      <c r="A1052" s="14"/>
      <c r="B1052" s="77"/>
      <c r="C1052" s="78"/>
      <c r="D1052" s="132" t="s">
        <v>972</v>
      </c>
      <c r="E1052" s="133"/>
      <c r="F1052" s="133"/>
      <c r="G1052" s="133"/>
      <c r="H1052" s="133"/>
      <c r="I1052" s="1574">
        <f>AY1003</f>
        <v>78</v>
      </c>
      <c r="J1052" s="1575"/>
      <c r="K1052" s="14"/>
      <c r="L1052" s="133"/>
      <c r="M1052" s="133"/>
      <c r="N1052" s="133"/>
      <c r="O1052" s="133"/>
      <c r="P1052" s="133"/>
      <c r="Q1052" s="133"/>
      <c r="R1052" s="133"/>
      <c r="S1052" s="133"/>
      <c r="T1052" s="133"/>
      <c r="U1052" s="133"/>
      <c r="V1052" s="134" t="s">
        <v>974</v>
      </c>
      <c r="X1052" s="1572">
        <f>CM753</f>
        <v>20</v>
      </c>
      <c r="Y1052" s="1573"/>
      <c r="AF1052" s="924"/>
      <c r="AG1052" s="925"/>
      <c r="AH1052" s="925"/>
      <c r="AI1052" s="926"/>
      <c r="AJ1052" s="1544"/>
      <c r="AK1052" s="1545"/>
      <c r="AL1052" s="1545"/>
      <c r="AM1052" s="1545"/>
      <c r="AN1052" s="1545"/>
      <c r="AO1052" s="1545"/>
      <c r="AP1052" s="1545"/>
      <c r="AQ1052" s="1546"/>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70" t="s">
        <v>513</v>
      </c>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0"/>
      <c r="AF1053" s="1570"/>
      <c r="AG1053" s="1570"/>
      <c r="AH1053" s="1570"/>
      <c r="AI1053" s="1571"/>
      <c r="AJ1053" s="1586">
        <f>SUM(AJ992:AQ1052)</f>
        <v>121538399.2</v>
      </c>
      <c r="AK1053" s="1587"/>
      <c r="AL1053" s="1587"/>
      <c r="AM1053" s="1587"/>
      <c r="AN1053" s="1587"/>
      <c r="AO1053" s="1587"/>
      <c r="AP1053" s="1587"/>
      <c r="AQ1053" s="1588"/>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2">
        <f>'Sources and Uses Budget'!S107+'Sources and Uses Budget'!T107</f>
        <v>54513991</v>
      </c>
      <c r="AB1056" s="1852"/>
      <c r="AC1056" s="1852"/>
      <c r="AD1056" s="1852"/>
      <c r="AE1056" s="1852"/>
      <c r="AF1056" s="185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10302798.200000001</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3">
        <f>IFERROR((AA1056-BA1059)/(AJ1053-AJ1045-AJ1049),"")</f>
        <v>0.81932040311640597</v>
      </c>
      <c r="AB1057" s="1854"/>
      <c r="AC1057" s="1854"/>
      <c r="AD1057" s="1854"/>
      <c r="AE1057" s="1854"/>
      <c r="AF1057" s="185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5">
        <f>'Sources and Uses Budget'!$S$104+'Sources and Uses Budget'!$T$104</f>
        <v>3000000</v>
      </c>
      <c r="BB1058" s="3" t="s">
        <v>2493</v>
      </c>
    </row>
    <row r="1059" spans="1:54" ht="12.95"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6">
        <f>MAX($BA$1058-$BA$1055,0)</f>
        <v>0</v>
      </c>
      <c r="BB1059" s="3" t="s">
        <v>2494</v>
      </c>
    </row>
    <row r="1060" spans="1:54" ht="12.95" customHeight="1">
      <c r="A1060" s="88"/>
      <c r="B1060" s="1172"/>
      <c r="C1060" s="1172"/>
      <c r="D1060" s="1172"/>
      <c r="E1060" s="1172"/>
      <c r="F1060" s="1172"/>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545</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EO789:ES789"/>
    <mergeCell ref="EO790:ES790"/>
    <mergeCell ref="EO791:ES791"/>
    <mergeCell ref="EO792:ES792"/>
    <mergeCell ref="EO793:ES793"/>
    <mergeCell ref="EO794:ES794"/>
    <mergeCell ref="EO795:ES795"/>
    <mergeCell ref="EJ796:EN796"/>
    <mergeCell ref="EJ797:EN797"/>
    <mergeCell ref="EO787:ES787"/>
    <mergeCell ref="N191:AE192"/>
    <mergeCell ref="EO796:ES796"/>
    <mergeCell ref="DU797:DY797"/>
    <mergeCell ref="EJ788:EN788"/>
    <mergeCell ref="EJ789:EN789"/>
    <mergeCell ref="EJ790:EN790"/>
    <mergeCell ref="EJ791:EN791"/>
    <mergeCell ref="EJ792:EN792"/>
    <mergeCell ref="EJ793:EN793"/>
    <mergeCell ref="EJ794:EN794"/>
    <mergeCell ref="EJ795:EN795"/>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DZ797:ED797"/>
    <mergeCell ref="DE795:DI795"/>
    <mergeCell ref="DE796:DI796"/>
    <mergeCell ref="DE797:DI797"/>
    <mergeCell ref="DJ787:DN787"/>
    <mergeCell ref="DJ788:DN788"/>
    <mergeCell ref="DJ789:DN789"/>
    <mergeCell ref="DJ790:DN790"/>
    <mergeCell ref="DJ791:DN791"/>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CI752:CJ752"/>
    <mergeCell ref="DO793:DS793"/>
    <mergeCell ref="DO794:DS794"/>
    <mergeCell ref="DO795:DS795"/>
    <mergeCell ref="DO796:DS796"/>
    <mergeCell ref="DO797:DS797"/>
    <mergeCell ref="CP789:CT789"/>
    <mergeCell ref="CP787:CT787"/>
    <mergeCell ref="CI753:CJ753"/>
    <mergeCell ref="CM753:CN753"/>
    <mergeCell ref="CP794:CT794"/>
    <mergeCell ref="CP795:CT795"/>
    <mergeCell ref="CP796:CT796"/>
    <mergeCell ref="CP793:CT793"/>
    <mergeCell ref="CP792:CT792"/>
    <mergeCell ref="CP791:CT791"/>
    <mergeCell ref="CP790:CT790"/>
    <mergeCell ref="DJ775:DN775"/>
    <mergeCell ref="DE787:DI787"/>
    <mergeCell ref="DE788:DI788"/>
    <mergeCell ref="CU776:CY776"/>
    <mergeCell ref="CZ793:DD793"/>
    <mergeCell ref="CZ794:DD794"/>
    <mergeCell ref="CZ795:DD795"/>
    <mergeCell ref="CZ796:DD796"/>
    <mergeCell ref="CZ797:DD797"/>
    <mergeCell ref="DE790:DI790"/>
    <mergeCell ref="DE791:DI791"/>
    <mergeCell ref="DE792:DI792"/>
    <mergeCell ref="DE793:DI793"/>
    <mergeCell ref="DE794:DI794"/>
    <mergeCell ref="CP777:CT777"/>
    <mergeCell ref="CP750:CT750"/>
    <mergeCell ref="CU750:CY750"/>
    <mergeCell ref="CK746:CL746"/>
    <mergeCell ref="CM746:CN746"/>
    <mergeCell ref="CK744:CL744"/>
    <mergeCell ref="DJ792:DN792"/>
    <mergeCell ref="DJ793:DN793"/>
    <mergeCell ref="DJ794:DN794"/>
    <mergeCell ref="DJ795:DN795"/>
    <mergeCell ref="DJ796:DN796"/>
    <mergeCell ref="DJ797:DN797"/>
    <mergeCell ref="DO787:DS787"/>
    <mergeCell ref="DO788:DS788"/>
    <mergeCell ref="DO789:DS789"/>
    <mergeCell ref="DO790:DS790"/>
    <mergeCell ref="DO791:DS791"/>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CZ743:DD743"/>
    <mergeCell ref="T742:W742"/>
    <mergeCell ref="X745:AB745"/>
    <mergeCell ref="X746:AB746"/>
    <mergeCell ref="CG739:CH739"/>
    <mergeCell ref="CG740:CH740"/>
    <mergeCell ref="CK737:CL737"/>
    <mergeCell ref="CG734:CH734"/>
    <mergeCell ref="CP739:CT739"/>
    <mergeCell ref="CM738:CN738"/>
    <mergeCell ref="CP734:CT734"/>
    <mergeCell ref="CM744:CN744"/>
    <mergeCell ref="CK739:CL739"/>
    <mergeCell ref="T744:W744"/>
    <mergeCell ref="T740:W740"/>
    <mergeCell ref="AK738:AO738"/>
    <mergeCell ref="T737:W737"/>
    <mergeCell ref="CG742:CH742"/>
    <mergeCell ref="CG743:CH743"/>
    <mergeCell ref="CU787:CY78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AK743:AO743"/>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DE746:DI746"/>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DU741:DY741"/>
    <mergeCell ref="FT747:FX747"/>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EZ748:FD748"/>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Z742:FD742"/>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K747:AO747"/>
    <mergeCell ref="DE718:DI718"/>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AC521:AF521"/>
    <mergeCell ref="Z555:AD555"/>
    <mergeCell ref="AE554:AH554"/>
    <mergeCell ref="AH524:AK524"/>
    <mergeCell ref="AH525:AK525"/>
    <mergeCell ref="Q558:S558"/>
    <mergeCell ref="B551:L553"/>
    <mergeCell ref="AH519:AK519"/>
    <mergeCell ref="AH536:AK536"/>
    <mergeCell ref="AH528:AK528"/>
    <mergeCell ref="W554:Y554"/>
    <mergeCell ref="AH527:AK527"/>
    <mergeCell ref="AC517:AF517"/>
    <mergeCell ref="T558:V558"/>
    <mergeCell ref="M557:P557"/>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1:AD553"/>
    <mergeCell ref="AH513:AK513"/>
    <mergeCell ref="AC531:AF531"/>
    <mergeCell ref="AC539:AF539"/>
    <mergeCell ref="L508:AB508"/>
    <mergeCell ref="AG443:AJ443"/>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P747:CT747"/>
    <mergeCell ref="CG748:CH748"/>
    <mergeCell ref="CI750:CJ750"/>
    <mergeCell ref="AK744:AO744"/>
    <mergeCell ref="X743:AB743"/>
    <mergeCell ref="X744:AB744"/>
    <mergeCell ref="AH743:AJ743"/>
    <mergeCell ref="AH744:AJ744"/>
    <mergeCell ref="X738:AB738"/>
    <mergeCell ref="X729:AB729"/>
    <mergeCell ref="CZ750:DD750"/>
    <mergeCell ref="CK748:CL748"/>
    <mergeCell ref="CM748:CN748"/>
    <mergeCell ref="CI748:CJ748"/>
    <mergeCell ref="CI742:CJ742"/>
    <mergeCell ref="CG749:CH749"/>
    <mergeCell ref="CG724:CH724"/>
    <mergeCell ref="CG730:CH730"/>
    <mergeCell ref="CG728:CH728"/>
    <mergeCell ref="W630:Y630"/>
    <mergeCell ref="AH745:AJ745"/>
    <mergeCell ref="AH746:AJ746"/>
    <mergeCell ref="AH747:AJ747"/>
    <mergeCell ref="AH748:AJ748"/>
    <mergeCell ref="Z659:AK659"/>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AM560:AS560"/>
    <mergeCell ref="AM557:AS557"/>
    <mergeCell ref="M495:P495"/>
    <mergeCell ref="AC501:AF501"/>
    <mergeCell ref="AG445:AJ44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V388:AJ388"/>
    <mergeCell ref="D438:AF438"/>
    <mergeCell ref="P418:R418"/>
    <mergeCell ref="D406:AJ407"/>
    <mergeCell ref="AG395:AJ395"/>
    <mergeCell ref="AI392:AJ392"/>
    <mergeCell ref="AG394:AJ394"/>
    <mergeCell ref="E420:AJ420"/>
    <mergeCell ref="V377:W377"/>
    <mergeCell ref="AA336:AK336"/>
    <mergeCell ref="AI397:AJ397"/>
    <mergeCell ref="T399:AJ399"/>
    <mergeCell ref="AI339:AK339"/>
    <mergeCell ref="P348:Z348"/>
    <mergeCell ref="N373:AF374"/>
    <mergeCell ref="N363:O363"/>
    <mergeCell ref="AA306:AK306"/>
    <mergeCell ref="AA303:AK303"/>
    <mergeCell ref="D270:H270"/>
    <mergeCell ref="X270:AC270"/>
    <mergeCell ref="Z263:AE263"/>
    <mergeCell ref="H308:M308"/>
    <mergeCell ref="P307:R307"/>
    <mergeCell ref="H305:R305"/>
    <mergeCell ref="AA288:AK288"/>
    <mergeCell ref="H287:R287"/>
    <mergeCell ref="U255:W255"/>
    <mergeCell ref="P299:R299"/>
    <mergeCell ref="H293:R293"/>
    <mergeCell ref="M264:AE264"/>
    <mergeCell ref="AA298:AK298"/>
    <mergeCell ref="AA292:AF292"/>
    <mergeCell ref="W261:X261"/>
    <mergeCell ref="U263:W263"/>
    <mergeCell ref="Z255:AE255"/>
    <mergeCell ref="M255:R255"/>
    <mergeCell ref="AA293:AK293"/>
    <mergeCell ref="AB276:AD276"/>
    <mergeCell ref="Y278:AD278"/>
    <mergeCell ref="AA295:AK295"/>
    <mergeCell ref="A282:AT283"/>
    <mergeCell ref="AA304:AK304"/>
    <mergeCell ref="AA307:AF307"/>
    <mergeCell ref="AA305:AK305"/>
    <mergeCell ref="H296:R296"/>
    <mergeCell ref="A75:AT77"/>
    <mergeCell ref="A79:AT81"/>
    <mergeCell ref="AB215:AL215"/>
    <mergeCell ref="T198:U198"/>
    <mergeCell ref="Q212:R212"/>
    <mergeCell ref="D214:Z214"/>
    <mergeCell ref="AB216:AL216"/>
    <mergeCell ref="M236:R236"/>
    <mergeCell ref="Z236:AE236"/>
    <mergeCell ref="G113:H113"/>
    <mergeCell ref="C115:K115"/>
    <mergeCell ref="D164:AH164"/>
    <mergeCell ref="P204:U204"/>
    <mergeCell ref="AH195:AI195"/>
    <mergeCell ref="AH196:AI196"/>
    <mergeCell ref="U176:V176"/>
    <mergeCell ref="A83:AT84"/>
    <mergeCell ref="T199:U199"/>
    <mergeCell ref="J173:S173"/>
    <mergeCell ref="O155:AH155"/>
    <mergeCell ref="T195:U195"/>
    <mergeCell ref="E187:AE188"/>
    <mergeCell ref="I189:P189"/>
    <mergeCell ref="AH197:AI197"/>
    <mergeCell ref="Z205:AN205"/>
    <mergeCell ref="A222:AT223"/>
    <mergeCell ref="M233:AE233"/>
    <mergeCell ref="D211:M211"/>
    <mergeCell ref="T200:U200"/>
    <mergeCell ref="X198:AT199"/>
    <mergeCell ref="AC234:AE234"/>
    <mergeCell ref="D208:M208"/>
    <mergeCell ref="Y120:AK12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O160:T160"/>
    <mergeCell ref="O159:T159"/>
    <mergeCell ref="O161:AH161"/>
    <mergeCell ref="I185:AE185"/>
    <mergeCell ref="AA238:AK238"/>
    <mergeCell ref="M251:AE251"/>
    <mergeCell ref="X180:Y180"/>
    <mergeCell ref="AP205:AQ205"/>
    <mergeCell ref="AI229:AJ229"/>
    <mergeCell ref="U175:V175"/>
    <mergeCell ref="R177:S177"/>
    <mergeCell ref="M243:AE243"/>
    <mergeCell ref="D204:M204"/>
    <mergeCell ref="M238:T238"/>
    <mergeCell ref="H306:R306"/>
    <mergeCell ref="T197:U197"/>
    <mergeCell ref="W253:X253"/>
    <mergeCell ref="D205:M205"/>
    <mergeCell ref="AF243:AK243"/>
    <mergeCell ref="M234:T234"/>
    <mergeCell ref="AH194:AI194"/>
    <mergeCell ref="AC220:AQ220"/>
    <mergeCell ref="AC253:AE253"/>
    <mergeCell ref="AH246:AK246"/>
    <mergeCell ref="U236:W236"/>
    <mergeCell ref="T189:AE189"/>
    <mergeCell ref="AI228:AJ228"/>
    <mergeCell ref="M235:AE235"/>
    <mergeCell ref="W234:X234"/>
    <mergeCell ref="T212:U212"/>
    <mergeCell ref="AI226:AJ226"/>
    <mergeCell ref="M262:AE262"/>
    <mergeCell ref="AA299:AF299"/>
    <mergeCell ref="AI299:AK299"/>
    <mergeCell ref="AA301:AK301"/>
    <mergeCell ref="AA296:AK296"/>
    <mergeCell ref="F150:T150"/>
    <mergeCell ref="AF251:AK251"/>
    <mergeCell ref="M244:AE244"/>
    <mergeCell ref="M247:R247"/>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M254:AE254"/>
    <mergeCell ref="AA290:AK290"/>
    <mergeCell ref="AH262:AK262"/>
    <mergeCell ref="T267:X267"/>
    <mergeCell ref="AA291:AF291"/>
    <mergeCell ref="L276:S276"/>
    <mergeCell ref="L278:Q278"/>
    <mergeCell ref="AA289:AK289"/>
    <mergeCell ref="AH254:AK254"/>
    <mergeCell ref="M259:AE259"/>
    <mergeCell ref="J174:AB174"/>
    <mergeCell ref="O153:AH153"/>
    <mergeCell ref="O154:AH154"/>
    <mergeCell ref="O156:AH156"/>
    <mergeCell ref="O157:X157"/>
    <mergeCell ref="O158:R158"/>
    <mergeCell ref="AA297:AK297"/>
    <mergeCell ref="H288:R288"/>
    <mergeCell ref="H297:R297"/>
    <mergeCell ref="M257:T257"/>
    <mergeCell ref="M256:AE256"/>
    <mergeCell ref="L275:AD275"/>
    <mergeCell ref="H290:R290"/>
    <mergeCell ref="V276:W276"/>
    <mergeCell ref="D451:AJ452"/>
    <mergeCell ref="AG448:AJ448"/>
    <mergeCell ref="AJ357:AK357"/>
    <mergeCell ref="AI291:AK291"/>
    <mergeCell ref="AA323:AF323"/>
    <mergeCell ref="H320:R320"/>
    <mergeCell ref="H323:M323"/>
    <mergeCell ref="AA330:AK330"/>
    <mergeCell ref="H324:M324"/>
    <mergeCell ref="AA325:AK325"/>
    <mergeCell ref="H321:R321"/>
    <mergeCell ref="H322:R322"/>
    <mergeCell ref="S377:T377"/>
    <mergeCell ref="D437:AF437"/>
    <mergeCell ref="D442:AF442"/>
    <mergeCell ref="AF430:AG430"/>
    <mergeCell ref="AC387:AJ387"/>
    <mergeCell ref="D443:AF443"/>
    <mergeCell ref="AJ355:AK355"/>
    <mergeCell ref="H327:R327"/>
    <mergeCell ref="AA331:AF331"/>
    <mergeCell ref="AF259:AK259"/>
    <mergeCell ref="AC261:AE261"/>
    <mergeCell ref="AA311:AK311"/>
    <mergeCell ref="AA327:AK327"/>
    <mergeCell ref="AA341:AK341"/>
    <mergeCell ref="E368:AH369"/>
    <mergeCell ref="S402:U402"/>
    <mergeCell ref="AA339:AF339"/>
    <mergeCell ref="H333:R333"/>
    <mergeCell ref="AA319:AK319"/>
    <mergeCell ref="H332:M332"/>
    <mergeCell ref="AI315:AK315"/>
    <mergeCell ref="AA312:AK312"/>
    <mergeCell ref="AA329:AK329"/>
    <mergeCell ref="AA321:AK321"/>
    <mergeCell ref="H325:R325"/>
    <mergeCell ref="H307:M307"/>
    <mergeCell ref="H329:R329"/>
    <mergeCell ref="H330:R330"/>
    <mergeCell ref="P331:R331"/>
    <mergeCell ref="H316:M316"/>
    <mergeCell ref="AA322:AK322"/>
    <mergeCell ref="AA314:AK314"/>
    <mergeCell ref="Q389:U389"/>
    <mergeCell ref="H313:R313"/>
    <mergeCell ref="H312:R312"/>
    <mergeCell ref="H314:R314"/>
    <mergeCell ref="H315:M315"/>
    <mergeCell ref="H317:R317"/>
    <mergeCell ref="P315:R315"/>
    <mergeCell ref="AA313:AK313"/>
    <mergeCell ref="H319:R319"/>
    <mergeCell ref="AA316:AF316"/>
    <mergeCell ref="AA309:AK309"/>
    <mergeCell ref="Y364:Z364"/>
    <mergeCell ref="W469:Y469"/>
    <mergeCell ref="W471:Y471"/>
    <mergeCell ref="AA324:AF324"/>
    <mergeCell ref="H328:R328"/>
    <mergeCell ref="AI323:AK323"/>
    <mergeCell ref="AA320:AK320"/>
    <mergeCell ref="P323:R323"/>
    <mergeCell ref="AA315:AF315"/>
    <mergeCell ref="P349:AE349"/>
    <mergeCell ref="AA308:AF308"/>
    <mergeCell ref="AA300:AF300"/>
    <mergeCell ref="AC456:AF456"/>
    <mergeCell ref="Q393:U393"/>
    <mergeCell ref="AG380:AH380"/>
    <mergeCell ref="M355:N355"/>
    <mergeCell ref="D439:AF439"/>
    <mergeCell ref="H335:R335"/>
    <mergeCell ref="AA333:AK333"/>
    <mergeCell ref="H339:M339"/>
    <mergeCell ref="D469:V469"/>
    <mergeCell ref="AA337:AK337"/>
    <mergeCell ref="I421:K421"/>
    <mergeCell ref="D445:AF445"/>
    <mergeCell ref="Q365:AG365"/>
    <mergeCell ref="H340:M340"/>
    <mergeCell ref="S401:U401"/>
    <mergeCell ref="AG401:AJ401"/>
    <mergeCell ref="D471:V471"/>
    <mergeCell ref="H311:R311"/>
    <mergeCell ref="AA317:AK317"/>
    <mergeCell ref="AA332:AF332"/>
    <mergeCell ref="AA328:AK328"/>
    <mergeCell ref="O532:AA532"/>
    <mergeCell ref="M253:T253"/>
    <mergeCell ref="L274:AJ274"/>
    <mergeCell ref="H289:R289"/>
    <mergeCell ref="H291:M291"/>
    <mergeCell ref="H300:M300"/>
    <mergeCell ref="AA257:AK257"/>
    <mergeCell ref="M260:AE260"/>
    <mergeCell ref="AA265:AK265"/>
    <mergeCell ref="M261:T261"/>
    <mergeCell ref="AI307:AK307"/>
    <mergeCell ref="H304:R304"/>
    <mergeCell ref="H303:R303"/>
    <mergeCell ref="P424:Q424"/>
    <mergeCell ref="Q394:U394"/>
    <mergeCell ref="AD412:AE412"/>
    <mergeCell ref="H414:AE415"/>
    <mergeCell ref="R411:S411"/>
    <mergeCell ref="L280:AD280"/>
    <mergeCell ref="D444:AF444"/>
    <mergeCell ref="M358:N358"/>
    <mergeCell ref="V381:W381"/>
    <mergeCell ref="L277:AD277"/>
    <mergeCell ref="P339:R339"/>
    <mergeCell ref="AC510:AF510"/>
    <mergeCell ref="O520:AA520"/>
    <mergeCell ref="AH520:AK520"/>
    <mergeCell ref="AH521:AK521"/>
    <mergeCell ref="M263:R263"/>
    <mergeCell ref="M265:T265"/>
    <mergeCell ref="AC529:AF529"/>
    <mergeCell ref="AE425:AF425"/>
    <mergeCell ref="AH530:AK530"/>
    <mergeCell ref="Z556:AD556"/>
    <mergeCell ref="AI555:AL555"/>
    <mergeCell ref="AI556:AL556"/>
    <mergeCell ref="T557:V557"/>
    <mergeCell ref="AH512:AK51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W473:Y473"/>
    <mergeCell ref="T556:V556"/>
    <mergeCell ref="AC520:AF520"/>
    <mergeCell ref="AC527:AF527"/>
    <mergeCell ref="W551:Y553"/>
    <mergeCell ref="S489:AK490"/>
    <mergeCell ref="AC530:AF530"/>
    <mergeCell ref="W555:Y555"/>
    <mergeCell ref="Z558:AD558"/>
    <mergeCell ref="Q492:AK492"/>
    <mergeCell ref="AF418:AH418"/>
    <mergeCell ref="AC528:AF528"/>
    <mergeCell ref="C554:L554"/>
    <mergeCell ref="D446:AF446"/>
    <mergeCell ref="D447:AF447"/>
    <mergeCell ref="W466:Y466"/>
    <mergeCell ref="AG446:AJ446"/>
    <mergeCell ref="W467:Y467"/>
    <mergeCell ref="W470:Y470"/>
    <mergeCell ref="D473:V473"/>
    <mergeCell ref="AC504:AF504"/>
    <mergeCell ref="D470:V470"/>
    <mergeCell ref="AH505:AK505"/>
    <mergeCell ref="Q493:AK493"/>
    <mergeCell ref="AC502:AF502"/>
    <mergeCell ref="B514:H516"/>
    <mergeCell ref="B517:H519"/>
    <mergeCell ref="O535:AA535"/>
    <mergeCell ref="AH523:AK523"/>
    <mergeCell ref="D448:AF448"/>
    <mergeCell ref="AH529:AK529"/>
    <mergeCell ref="M554:P554"/>
    <mergeCell ref="W465:Y465"/>
    <mergeCell ref="AH534:AK534"/>
    <mergeCell ref="AH501:AK501"/>
    <mergeCell ref="G474:V474"/>
    <mergeCell ref="AH526:AK526"/>
    <mergeCell ref="AC537:AF537"/>
    <mergeCell ref="O526:AA526"/>
    <mergeCell ref="W556:Y556"/>
    <mergeCell ref="Z559:AD559"/>
    <mergeCell ref="Z562:AD562"/>
    <mergeCell ref="W561:Y561"/>
    <mergeCell ref="W562:Y562"/>
    <mergeCell ref="T559:V559"/>
    <mergeCell ref="AA582:AK582"/>
    <mergeCell ref="H573:R573"/>
    <mergeCell ref="B566:AL566"/>
    <mergeCell ref="AE560:AH560"/>
    <mergeCell ref="N575:O575"/>
    <mergeCell ref="N583:O583"/>
    <mergeCell ref="AI560:AL560"/>
    <mergeCell ref="C559:L559"/>
    <mergeCell ref="AE561:AH561"/>
    <mergeCell ref="M560:P560"/>
    <mergeCell ref="AA590:AK590"/>
    <mergeCell ref="AI589:AK589"/>
    <mergeCell ref="AG583:AH583"/>
    <mergeCell ref="Z578:AK578"/>
    <mergeCell ref="P589:R589"/>
    <mergeCell ref="P597:R597"/>
    <mergeCell ref="G597:L597"/>
    <mergeCell ref="G602:R602"/>
    <mergeCell ref="G569:R569"/>
    <mergeCell ref="H582:R582"/>
    <mergeCell ref="Z579:AK579"/>
    <mergeCell ref="AG599:AH599"/>
    <mergeCell ref="G595:R595"/>
    <mergeCell ref="G596:R596"/>
    <mergeCell ref="M574:R574"/>
    <mergeCell ref="Z589:AE589"/>
    <mergeCell ref="G585:R585"/>
    <mergeCell ref="AG575:AH575"/>
    <mergeCell ref="G570:R570"/>
    <mergeCell ref="Z605:AE605"/>
    <mergeCell ref="G594:R594"/>
    <mergeCell ref="Z594:AK594"/>
    <mergeCell ref="G586:R586"/>
    <mergeCell ref="P572:R572"/>
    <mergeCell ref="AI605:AK605"/>
    <mergeCell ref="G604:R604"/>
    <mergeCell ref="G577:R577"/>
    <mergeCell ref="Z596:AK596"/>
    <mergeCell ref="H598:R598"/>
    <mergeCell ref="M635:P635"/>
    <mergeCell ref="G646:R646"/>
    <mergeCell ref="Z652:AK652"/>
    <mergeCell ref="G714:J717"/>
    <mergeCell ref="G668:R668"/>
    <mergeCell ref="AG689:AH689"/>
    <mergeCell ref="C635:L635"/>
    <mergeCell ref="C630:L630"/>
    <mergeCell ref="C631:L631"/>
    <mergeCell ref="C632:L632"/>
    <mergeCell ref="P687:R687"/>
    <mergeCell ref="R705:T705"/>
    <mergeCell ref="G644:R644"/>
    <mergeCell ref="AK634:AN634"/>
    <mergeCell ref="AK635:AN635"/>
    <mergeCell ref="M637:P637"/>
    <mergeCell ref="M638:P638"/>
    <mergeCell ref="W638:Y638"/>
    <mergeCell ref="Z654:AK654"/>
    <mergeCell ref="P647:R647"/>
    <mergeCell ref="AI647:AK647"/>
    <mergeCell ref="G654:R654"/>
    <mergeCell ref="G653:R653"/>
    <mergeCell ref="AE696:AI696"/>
    <mergeCell ref="G670:R670"/>
    <mergeCell ref="G661:R661"/>
    <mergeCell ref="M633:P633"/>
    <mergeCell ref="AC636:AE636"/>
    <mergeCell ref="Z647:AE647"/>
    <mergeCell ref="AI655:AK655"/>
    <mergeCell ref="T729:W729"/>
    <mergeCell ref="Q827:T827"/>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O788:S788"/>
    <mergeCell ref="O793:S793"/>
    <mergeCell ref="J790:N790"/>
    <mergeCell ref="AC789:AG789"/>
    <mergeCell ref="AC790:AG790"/>
    <mergeCell ref="Z818:AE818"/>
    <mergeCell ref="T795:W795"/>
    <mergeCell ref="T776:W776"/>
    <mergeCell ref="T774:W774"/>
    <mergeCell ref="X750:AB750"/>
    <mergeCell ref="AC750:AG750"/>
    <mergeCell ref="AC751:AG751"/>
    <mergeCell ref="M823:P824"/>
    <mergeCell ref="AH752:AJ752"/>
    <mergeCell ref="AH751:AJ751"/>
    <mergeCell ref="X793:AB793"/>
    <mergeCell ref="T783:W786"/>
    <mergeCell ref="X773:AB773"/>
    <mergeCell ref="B734:F734"/>
    <mergeCell ref="X789:AB789"/>
    <mergeCell ref="O795:S795"/>
    <mergeCell ref="AC791:AG791"/>
    <mergeCell ref="T796:W796"/>
    <mergeCell ref="J779:K779"/>
    <mergeCell ref="J787:N787"/>
    <mergeCell ref="B753:F753"/>
    <mergeCell ref="O752:S752"/>
    <mergeCell ref="J789:N789"/>
    <mergeCell ref="X795:AB795"/>
    <mergeCell ref="C828:H828"/>
    <mergeCell ref="Q829:T829"/>
    <mergeCell ref="T791:W791"/>
    <mergeCell ref="T787:W787"/>
    <mergeCell ref="T788:W788"/>
    <mergeCell ref="T789:W789"/>
    <mergeCell ref="C825:H82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Q826:T826"/>
    <mergeCell ref="Y823:AB824"/>
    <mergeCell ref="M829:P829"/>
    <mergeCell ref="Z815:AE815"/>
    <mergeCell ref="Z808:AE808"/>
    <mergeCell ref="AC777:AG777"/>
    <mergeCell ref="T794:W794"/>
    <mergeCell ref="T792:W792"/>
    <mergeCell ref="O777:S777"/>
    <mergeCell ref="X788:AB788"/>
    <mergeCell ref="O797:S797"/>
    <mergeCell ref="J794:N794"/>
    <mergeCell ref="Z813:AE813"/>
    <mergeCell ref="C798:AN799"/>
    <mergeCell ref="J793:N793"/>
    <mergeCell ref="Y826:AB826"/>
    <mergeCell ref="P816:Y816"/>
    <mergeCell ref="U825:X825"/>
    <mergeCell ref="Y827:AB827"/>
    <mergeCell ref="C829:H829"/>
    <mergeCell ref="U829:X829"/>
    <mergeCell ref="Q828:T828"/>
    <mergeCell ref="AG823:AJ824"/>
    <mergeCell ref="AC797:AG797"/>
    <mergeCell ref="AC787:AG787"/>
    <mergeCell ref="AC826:AF826"/>
    <mergeCell ref="AC827:AF827"/>
    <mergeCell ref="U826:X826"/>
    <mergeCell ref="X794:AB794"/>
    <mergeCell ref="M828:P828"/>
    <mergeCell ref="M827:P827"/>
    <mergeCell ref="J797:N797"/>
    <mergeCell ref="BD901:BE901"/>
    <mergeCell ref="AC886:AH886"/>
    <mergeCell ref="AA931:AF931"/>
    <mergeCell ref="BD904:BE904"/>
    <mergeCell ref="BD906:BF906"/>
    <mergeCell ref="BD905:BF905"/>
    <mergeCell ref="BD910:BE910"/>
    <mergeCell ref="BD903:BE903"/>
    <mergeCell ref="AC889:AH889"/>
    <mergeCell ref="AC894:AH894"/>
    <mergeCell ref="Z899:AE899"/>
    <mergeCell ref="AC888:AH888"/>
    <mergeCell ref="BD902:BE902"/>
    <mergeCell ref="U932:Z932"/>
    <mergeCell ref="AA932:AF932"/>
    <mergeCell ref="F938:T938"/>
    <mergeCell ref="AC892:AH892"/>
    <mergeCell ref="U926:Z926"/>
    <mergeCell ref="AA926:AF926"/>
    <mergeCell ref="U927:Z927"/>
    <mergeCell ref="AA927:AF927"/>
    <mergeCell ref="F929:T929"/>
    <mergeCell ref="AC890:AH890"/>
    <mergeCell ref="F930:T930"/>
    <mergeCell ref="F931:T931"/>
    <mergeCell ref="U936:Z936"/>
    <mergeCell ref="A910:AT911"/>
    <mergeCell ref="F936:T936"/>
    <mergeCell ref="U922:Z922"/>
    <mergeCell ref="AA924:AF924"/>
    <mergeCell ref="BD900:BE900"/>
    <mergeCell ref="W875:AC875"/>
    <mergeCell ref="T858:V858"/>
    <mergeCell ref="T860:V860"/>
    <mergeCell ref="W867:AC867"/>
    <mergeCell ref="W862:AC862"/>
    <mergeCell ref="M876:V876"/>
    <mergeCell ref="W868:AC868"/>
    <mergeCell ref="AC893:AH893"/>
    <mergeCell ref="W872:AC872"/>
    <mergeCell ref="AC884:AH884"/>
    <mergeCell ref="W877:AC877"/>
    <mergeCell ref="W871:AC871"/>
    <mergeCell ref="BD899:BE899"/>
    <mergeCell ref="AZ851:BA851"/>
    <mergeCell ref="Q830:T830"/>
    <mergeCell ref="AG831:AJ831"/>
    <mergeCell ref="AA938:AF938"/>
    <mergeCell ref="U923:Z923"/>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Y831:AB831"/>
    <mergeCell ref="Q832:T832"/>
    <mergeCell ref="U918:Z918"/>
    <mergeCell ref="U920:Z920"/>
    <mergeCell ref="W851:AC851"/>
    <mergeCell ref="W855:AC855"/>
    <mergeCell ref="W852:AC852"/>
    <mergeCell ref="W854:AC854"/>
    <mergeCell ref="W874:AC874"/>
    <mergeCell ref="C837:AJ837"/>
    <mergeCell ref="Y830:AB830"/>
    <mergeCell ref="AH739:AJ739"/>
    <mergeCell ref="AH740:AJ740"/>
    <mergeCell ref="O730:S730"/>
    <mergeCell ref="G727:J727"/>
    <mergeCell ref="N673:O673"/>
    <mergeCell ref="G687:L687"/>
    <mergeCell ref="T722:W722"/>
    <mergeCell ref="Z677:AK677"/>
    <mergeCell ref="B718:F718"/>
    <mergeCell ref="G720:J720"/>
    <mergeCell ref="B721:F721"/>
    <mergeCell ref="AH726:AJ726"/>
    <mergeCell ref="O718:S718"/>
    <mergeCell ref="AK748:AO748"/>
    <mergeCell ref="AC749:AG749"/>
    <mergeCell ref="X747:AB747"/>
    <mergeCell ref="X741:AB741"/>
    <mergeCell ref="G737:J737"/>
    <mergeCell ref="G735:J735"/>
    <mergeCell ref="K743:N743"/>
    <mergeCell ref="O743:S743"/>
    <mergeCell ref="T743:W743"/>
    <mergeCell ref="K744:N744"/>
    <mergeCell ref="O744:S744"/>
    <mergeCell ref="K746:N746"/>
    <mergeCell ref="X734:AB734"/>
    <mergeCell ref="X739:AB739"/>
    <mergeCell ref="AC734:AG734"/>
    <mergeCell ref="AH728:AJ728"/>
    <mergeCell ref="B723:F723"/>
    <mergeCell ref="K718:N718"/>
    <mergeCell ref="T728:W728"/>
    <mergeCell ref="B720:F720"/>
    <mergeCell ref="B722:F722"/>
    <mergeCell ref="AG673:AH673"/>
    <mergeCell ref="B728:F728"/>
    <mergeCell ref="B725:F725"/>
    <mergeCell ref="B724:F724"/>
    <mergeCell ref="AG665:AH665"/>
    <mergeCell ref="G662:R662"/>
    <mergeCell ref="AG681:AH681"/>
    <mergeCell ref="B727:F727"/>
    <mergeCell ref="H680:R680"/>
    <mergeCell ref="Z668:AK668"/>
    <mergeCell ref="G676:R676"/>
    <mergeCell ref="AC722:AG722"/>
    <mergeCell ref="AH720:AJ720"/>
    <mergeCell ref="AK722:AO722"/>
    <mergeCell ref="G728:J728"/>
    <mergeCell ref="AI687:AK687"/>
    <mergeCell ref="J705:O705"/>
    <mergeCell ref="G675:R675"/>
    <mergeCell ref="K728:N728"/>
    <mergeCell ref="G679:L679"/>
    <mergeCell ref="X724:AB724"/>
    <mergeCell ref="Z669:AK669"/>
    <mergeCell ref="E707:AK707"/>
    <mergeCell ref="W706:AK706"/>
    <mergeCell ref="G718:J718"/>
    <mergeCell ref="K723:N723"/>
    <mergeCell ref="T723:W723"/>
    <mergeCell ref="G685:R685"/>
    <mergeCell ref="AH737:AJ737"/>
    <mergeCell ref="CK734:CL734"/>
    <mergeCell ref="CM734:CN734"/>
    <mergeCell ref="CK738:CL738"/>
    <mergeCell ref="AK727:AO727"/>
    <mergeCell ref="AH724:AJ724"/>
    <mergeCell ref="CG738:CH738"/>
    <mergeCell ref="B736:F736"/>
    <mergeCell ref="B733:F733"/>
    <mergeCell ref="B731:F731"/>
    <mergeCell ref="B730:F730"/>
    <mergeCell ref="G683:R683"/>
    <mergeCell ref="N681:O681"/>
    <mergeCell ref="X719:AB719"/>
    <mergeCell ref="G686:R686"/>
    <mergeCell ref="N689:O689"/>
    <mergeCell ref="G678:R678"/>
    <mergeCell ref="P679:R679"/>
    <mergeCell ref="G731:J731"/>
    <mergeCell ref="B729:F729"/>
    <mergeCell ref="G730:J730"/>
    <mergeCell ref="X730:AB730"/>
    <mergeCell ref="X731:AB731"/>
    <mergeCell ref="AH732:AJ732"/>
    <mergeCell ref="O729:S729"/>
    <mergeCell ref="O732:S732"/>
    <mergeCell ref="Z687:AE687"/>
    <mergeCell ref="AH718:AJ718"/>
    <mergeCell ref="X718:AB718"/>
    <mergeCell ref="CK718:CL718"/>
    <mergeCell ref="O734:S734"/>
    <mergeCell ref="K722:N72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I731:CJ731"/>
    <mergeCell ref="CI728:CJ728"/>
    <mergeCell ref="CP725:CT725"/>
    <mergeCell ref="CU740:CY740"/>
    <mergeCell ref="CI739:CJ739"/>
    <mergeCell ref="K737:N737"/>
    <mergeCell ref="K720:N720"/>
    <mergeCell ref="CM724:CN724"/>
    <mergeCell ref="CG741:CH741"/>
    <mergeCell ref="CI741:CJ741"/>
    <mergeCell ref="CG723:CH723"/>
    <mergeCell ref="CG720:CH720"/>
    <mergeCell ref="CP731:CT731"/>
    <mergeCell ref="CZ723:DD723"/>
    <mergeCell ref="DE732:DI732"/>
    <mergeCell ref="N657:O657"/>
    <mergeCell ref="Z660:AK660"/>
    <mergeCell ref="G663:L663"/>
    <mergeCell ref="T732:W732"/>
    <mergeCell ref="T731:W731"/>
    <mergeCell ref="AH719:AJ719"/>
    <mergeCell ref="J704:X704"/>
    <mergeCell ref="T714:W717"/>
    <mergeCell ref="H664:R664"/>
    <mergeCell ref="CI719:CJ719"/>
    <mergeCell ref="CP719:CT719"/>
    <mergeCell ref="CG719:CH719"/>
    <mergeCell ref="CI721:CJ721"/>
    <mergeCell ref="CP729:CT729"/>
    <mergeCell ref="CK723:CL723"/>
    <mergeCell ref="CK721:CL721"/>
    <mergeCell ref="CM726:CN726"/>
    <mergeCell ref="CM718:CN718"/>
    <mergeCell ref="CI732:CJ732"/>
    <mergeCell ref="CM728:CN728"/>
    <mergeCell ref="O714:S717"/>
    <mergeCell ref="O723:S723"/>
    <mergeCell ref="X723:AB723"/>
    <mergeCell ref="T719:W719"/>
    <mergeCell ref="O724:S724"/>
    <mergeCell ref="T725:W725"/>
    <mergeCell ref="G724:J724"/>
    <mergeCell ref="G719:J719"/>
    <mergeCell ref="CG725:CH725"/>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G726:CH726"/>
    <mergeCell ref="CM727:CN727"/>
    <mergeCell ref="CK726:CL726"/>
    <mergeCell ref="CM732:CN732"/>
    <mergeCell ref="CK725:CL725"/>
    <mergeCell ref="CU727:CY727"/>
    <mergeCell ref="CK724:CL724"/>
    <mergeCell ref="CM730:CN730"/>
    <mergeCell ref="CK727:CL727"/>
    <mergeCell ref="CU726:CY726"/>
    <mergeCell ref="CZ726:DD726"/>
    <mergeCell ref="CG732:CH732"/>
    <mergeCell ref="CP733:CT733"/>
    <mergeCell ref="CK735:CL735"/>
    <mergeCell ref="CP732:CT732"/>
    <mergeCell ref="CM729:CN729"/>
    <mergeCell ref="CG735:CH735"/>
    <mergeCell ref="CI737:CJ737"/>
    <mergeCell ref="DJ730:DN730"/>
    <mergeCell ref="Z646:AK646"/>
    <mergeCell ref="AK730:AO730"/>
    <mergeCell ref="AC724:AG724"/>
    <mergeCell ref="AC730:AG730"/>
    <mergeCell ref="X725:AB725"/>
    <mergeCell ref="K724:N724"/>
    <mergeCell ref="X721:AB721"/>
    <mergeCell ref="X727:AB727"/>
    <mergeCell ref="O737:S737"/>
    <mergeCell ref="O738:S738"/>
    <mergeCell ref="AK731:AO731"/>
    <mergeCell ref="CI723:CJ723"/>
    <mergeCell ref="CP728:CT728"/>
    <mergeCell ref="CU728:CY728"/>
    <mergeCell ref="CK732:CL732"/>
    <mergeCell ref="CG737:CH737"/>
    <mergeCell ref="CZ729:DD729"/>
    <mergeCell ref="CG733:CH733"/>
    <mergeCell ref="CI734:CJ734"/>
    <mergeCell ref="CZ727:DD727"/>
    <mergeCell ref="CM733:CN733"/>
    <mergeCell ref="CI733:CJ733"/>
    <mergeCell ref="CP737:CT737"/>
    <mergeCell ref="CZ734:DD734"/>
    <mergeCell ref="CI735:CJ735"/>
    <mergeCell ref="CU729:CY729"/>
    <mergeCell ref="DJ735:DN735"/>
    <mergeCell ref="CG727:CH727"/>
    <mergeCell ref="CZ728:DD728"/>
    <mergeCell ref="CU730:CY730"/>
    <mergeCell ref="CK728:CL728"/>
    <mergeCell ref="CU736:CY736"/>
    <mergeCell ref="CU733:CY733"/>
    <mergeCell ref="CU722:CY722"/>
    <mergeCell ref="CZ722:DD722"/>
    <mergeCell ref="CM739:CN739"/>
    <mergeCell ref="M634:P634"/>
    <mergeCell ref="Z661:AK661"/>
    <mergeCell ref="Q634:S634"/>
    <mergeCell ref="AK636:AN636"/>
    <mergeCell ref="CM721:CN721"/>
    <mergeCell ref="AC720:AG720"/>
    <mergeCell ref="AK721:AO721"/>
    <mergeCell ref="CZ731:DD731"/>
    <mergeCell ref="CK731:CL731"/>
    <mergeCell ref="CK729:CL729"/>
    <mergeCell ref="DE737:DI737"/>
    <mergeCell ref="CU724:CY724"/>
    <mergeCell ref="CU725:CY725"/>
    <mergeCell ref="CI725:CJ725"/>
    <mergeCell ref="CP730:CT730"/>
    <mergeCell ref="CU731:CY731"/>
    <mergeCell ref="CI726:CJ726"/>
    <mergeCell ref="CI729:CJ729"/>
    <mergeCell ref="CP723:CT723"/>
    <mergeCell ref="DE730:DI730"/>
    <mergeCell ref="DE731:DI731"/>
    <mergeCell ref="DE739:DI739"/>
    <mergeCell ref="DE734:DI734"/>
    <mergeCell ref="G652:R652"/>
    <mergeCell ref="Z651:AK651"/>
    <mergeCell ref="CM725:CN725"/>
    <mergeCell ref="CK730:CL730"/>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M636:P636"/>
    <mergeCell ref="AA664:AK664"/>
    <mergeCell ref="T635:V635"/>
    <mergeCell ref="T636:V636"/>
    <mergeCell ref="T637:V637"/>
    <mergeCell ref="O722:S722"/>
    <mergeCell ref="AK624:AN626"/>
    <mergeCell ref="N649:O649"/>
    <mergeCell ref="P655:R655"/>
    <mergeCell ref="AA648:AK648"/>
    <mergeCell ref="AK637:AN637"/>
    <mergeCell ref="AO641:AS641"/>
    <mergeCell ref="Q638:S638"/>
    <mergeCell ref="H648:R648"/>
    <mergeCell ref="AC718:AG718"/>
    <mergeCell ref="AK714:AO717"/>
    <mergeCell ref="AK718:AO718"/>
    <mergeCell ref="K729:N729"/>
    <mergeCell ref="AC503:AF503"/>
    <mergeCell ref="AC513:AF513"/>
    <mergeCell ref="AC518:AF518"/>
    <mergeCell ref="AH504:AK504"/>
    <mergeCell ref="AH517:AK517"/>
    <mergeCell ref="AF574:AK574"/>
    <mergeCell ref="M565:P565"/>
    <mergeCell ref="T563:V563"/>
    <mergeCell ref="C565:L565"/>
    <mergeCell ref="W558:Y558"/>
    <mergeCell ref="AE558:AH558"/>
    <mergeCell ref="C557:L557"/>
    <mergeCell ref="W563:Y563"/>
    <mergeCell ref="W564:Y564"/>
    <mergeCell ref="T565:V565"/>
    <mergeCell ref="C560:L560"/>
    <mergeCell ref="Z560:AD560"/>
    <mergeCell ref="AI563:AL563"/>
    <mergeCell ref="Z563:AD563"/>
    <mergeCell ref="AI562:AL562"/>
    <mergeCell ref="Z568:AK568"/>
    <mergeCell ref="Z571:AK571"/>
    <mergeCell ref="AI564:AL564"/>
    <mergeCell ref="T560:V560"/>
    <mergeCell ref="Q563:S563"/>
    <mergeCell ref="Z569:AK569"/>
    <mergeCell ref="Z570:AK570"/>
    <mergeCell ref="Z561:AD561"/>
    <mergeCell ref="W560:Y560"/>
    <mergeCell ref="M559:P559"/>
    <mergeCell ref="C564:L564"/>
    <mergeCell ref="M564:P564"/>
    <mergeCell ref="AA598:AK598"/>
    <mergeCell ref="AF631:AJ631"/>
    <mergeCell ref="AK633:AN633"/>
    <mergeCell ref="Z629:AB629"/>
    <mergeCell ref="AA614:AK614"/>
    <mergeCell ref="AC624:AE626"/>
    <mergeCell ref="Z631:AB631"/>
    <mergeCell ref="G568:R568"/>
    <mergeCell ref="G610:R610"/>
    <mergeCell ref="A617:AT618"/>
    <mergeCell ref="B624:L626"/>
    <mergeCell ref="AI565:AL565"/>
    <mergeCell ref="G579:R579"/>
    <mergeCell ref="C561:L561"/>
    <mergeCell ref="Q556:S556"/>
    <mergeCell ref="AH515:AK515"/>
    <mergeCell ref="AC516:AF516"/>
    <mergeCell ref="AE556:AH556"/>
    <mergeCell ref="AE559:AH559"/>
    <mergeCell ref="AI559:AL559"/>
    <mergeCell ref="AO633:AS633"/>
    <mergeCell ref="AF630:AJ630"/>
    <mergeCell ref="Z588:AK588"/>
    <mergeCell ref="N607:O607"/>
    <mergeCell ref="G593:R593"/>
    <mergeCell ref="G605:L605"/>
    <mergeCell ref="H606:R606"/>
    <mergeCell ref="AI597:AK597"/>
    <mergeCell ref="Z581:AE581"/>
    <mergeCell ref="Z586:AK586"/>
    <mergeCell ref="Z595:AK595"/>
    <mergeCell ref="G603:R603"/>
    <mergeCell ref="AI561:AL561"/>
    <mergeCell ref="Q564:S564"/>
    <mergeCell ref="Z597:AE597"/>
    <mergeCell ref="AF629:AJ629"/>
    <mergeCell ref="AI613:AK613"/>
    <mergeCell ref="W565:Y565"/>
    <mergeCell ref="G613:L613"/>
    <mergeCell ref="Z577:AK577"/>
    <mergeCell ref="Z585:AK585"/>
    <mergeCell ref="G601:R601"/>
    <mergeCell ref="G580:R580"/>
    <mergeCell ref="AG615:AH615"/>
    <mergeCell ref="G612:R612"/>
    <mergeCell ref="G611:R611"/>
    <mergeCell ref="G609:R609"/>
    <mergeCell ref="N615:O615"/>
    <mergeCell ref="M628:P628"/>
    <mergeCell ref="M561:P561"/>
    <mergeCell ref="Z613:AE613"/>
    <mergeCell ref="AC629:AE629"/>
    <mergeCell ref="AF628:AJ628"/>
    <mergeCell ref="N599:O599"/>
    <mergeCell ref="G588:R588"/>
    <mergeCell ref="Z580:AK580"/>
    <mergeCell ref="Z601:AK601"/>
    <mergeCell ref="AA573:AK573"/>
    <mergeCell ref="AE564:AH564"/>
    <mergeCell ref="T628:V628"/>
    <mergeCell ref="Z609:AK609"/>
    <mergeCell ref="AA606:AK606"/>
    <mergeCell ref="P605:R605"/>
    <mergeCell ref="C628:L628"/>
    <mergeCell ref="Z675:AK675"/>
    <mergeCell ref="Z671:AE671"/>
    <mergeCell ref="Z645:AK645"/>
    <mergeCell ref="Z635:AB635"/>
    <mergeCell ref="AA672:AK672"/>
    <mergeCell ref="Z684:AK684"/>
    <mergeCell ref="T721:W721"/>
    <mergeCell ref="AE695:AI695"/>
    <mergeCell ref="Z644:AK644"/>
    <mergeCell ref="AO636:AS636"/>
    <mergeCell ref="CZ718:DD718"/>
    <mergeCell ref="AC721:AG721"/>
    <mergeCell ref="CM717:CN717"/>
    <mergeCell ref="CM719:CN719"/>
    <mergeCell ref="Z610:AK610"/>
    <mergeCell ref="M562:P562"/>
    <mergeCell ref="M563:P563"/>
    <mergeCell ref="AC632:AE632"/>
    <mergeCell ref="H672:R672"/>
    <mergeCell ref="W633:Y633"/>
    <mergeCell ref="Z630:AB630"/>
    <mergeCell ref="Z603:AK603"/>
    <mergeCell ref="Z564:AD564"/>
    <mergeCell ref="Z565:AD565"/>
    <mergeCell ref="Z572:AE572"/>
    <mergeCell ref="G645:R645"/>
    <mergeCell ref="G659:R659"/>
    <mergeCell ref="W634:Y634"/>
    <mergeCell ref="Z602:AK602"/>
    <mergeCell ref="Z612:AK612"/>
    <mergeCell ref="AC627:AE627"/>
    <mergeCell ref="AK628:AN628"/>
    <mergeCell ref="AH509:AK509"/>
    <mergeCell ref="AM561:AS561"/>
    <mergeCell ref="AM559:AS559"/>
    <mergeCell ref="T630:V630"/>
    <mergeCell ref="T631:V631"/>
    <mergeCell ref="AC628:AE628"/>
    <mergeCell ref="C629:L629"/>
    <mergeCell ref="T629:V629"/>
    <mergeCell ref="AO631:AS631"/>
    <mergeCell ref="AM558:AS558"/>
    <mergeCell ref="AM566:AS566"/>
    <mergeCell ref="Q632:S632"/>
    <mergeCell ref="AH721:AJ721"/>
    <mergeCell ref="AK719:AO719"/>
    <mergeCell ref="AC630:AE630"/>
    <mergeCell ref="G671:L671"/>
    <mergeCell ref="B719:F719"/>
    <mergeCell ref="T555:V555"/>
    <mergeCell ref="W559:Y559"/>
    <mergeCell ref="H614:R614"/>
    <mergeCell ref="AK638:AN638"/>
    <mergeCell ref="W703:AK703"/>
    <mergeCell ref="AF636:AJ636"/>
    <mergeCell ref="AF637:AJ637"/>
    <mergeCell ref="P671:R671"/>
    <mergeCell ref="G669:R669"/>
    <mergeCell ref="T718:W718"/>
    <mergeCell ref="O721:S721"/>
    <mergeCell ref="K721:N721"/>
    <mergeCell ref="G667:R667"/>
    <mergeCell ref="AM564:AS564"/>
    <mergeCell ref="AI581:AK581"/>
    <mergeCell ref="EM636:EQ636"/>
    <mergeCell ref="DX637:EB637"/>
    <mergeCell ref="AC633:AE633"/>
    <mergeCell ref="B639:AN639"/>
    <mergeCell ref="B640:AN640"/>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Z611:AK611"/>
    <mergeCell ref="G684:R684"/>
    <mergeCell ref="G581:L581"/>
    <mergeCell ref="Z604:AK604"/>
    <mergeCell ref="C563:L563"/>
    <mergeCell ref="AE565:AH565"/>
    <mergeCell ref="G587:R587"/>
    <mergeCell ref="G578:R578"/>
    <mergeCell ref="DX643:EB643"/>
    <mergeCell ref="DO730:DS730"/>
    <mergeCell ref="DO731:DS731"/>
    <mergeCell ref="DJ728:DN728"/>
    <mergeCell ref="AC719:AG719"/>
    <mergeCell ref="Z653:AK653"/>
    <mergeCell ref="DO729:DS729"/>
    <mergeCell ref="AF633:AJ633"/>
    <mergeCell ref="DJ731:DN731"/>
    <mergeCell ref="DJ729:DN729"/>
    <mergeCell ref="DE719:DI719"/>
    <mergeCell ref="CZ720:DD720"/>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DE717:DI717"/>
    <mergeCell ref="CU719:CY719"/>
    <mergeCell ref="CG718:CH718"/>
    <mergeCell ref="EE722:EI722"/>
    <mergeCell ref="DZ718:ED718"/>
    <mergeCell ref="EE718:EI718"/>
    <mergeCell ref="EJ718:EN718"/>
    <mergeCell ref="DJ718:DN718"/>
    <mergeCell ref="DX652:EB652"/>
    <mergeCell ref="EC652:EG652"/>
    <mergeCell ref="AK725:AO725"/>
    <mergeCell ref="DJ723:DN723"/>
    <mergeCell ref="DJ724:DN724"/>
    <mergeCell ref="DO727:DS727"/>
    <mergeCell ref="DO728:DS728"/>
    <mergeCell ref="DO722:DS722"/>
    <mergeCell ref="DO723:DS723"/>
    <mergeCell ref="DO724:DS724"/>
    <mergeCell ref="DJ721:DN721"/>
    <mergeCell ref="DO726:DS726"/>
    <mergeCell ref="DO717:DS717"/>
    <mergeCell ref="CZ721:DD721"/>
    <mergeCell ref="DJ719:DN719"/>
    <mergeCell ref="CZ719:DD719"/>
    <mergeCell ref="Z662:AK662"/>
    <mergeCell ref="DJ725:DN725"/>
    <mergeCell ref="DE725:DI725"/>
    <mergeCell ref="CP726:CT726"/>
    <mergeCell ref="DJ727:DN727"/>
    <mergeCell ref="DJ726:DN726"/>
    <mergeCell ref="CK722:CL722"/>
    <mergeCell ref="CK719:CL719"/>
    <mergeCell ref="Z655:AE655"/>
    <mergeCell ref="AI663:AK663"/>
    <mergeCell ref="Z667:AK667"/>
    <mergeCell ref="DO720:DS720"/>
    <mergeCell ref="DE728:DI728"/>
    <mergeCell ref="CM723:CN723"/>
    <mergeCell ref="DU718:DY718"/>
    <mergeCell ref="DZ722:ED722"/>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Z731:ED731"/>
    <mergeCell ref="DU729:DY729"/>
    <mergeCell ref="EJ726:EN726"/>
    <mergeCell ref="DZ726:ED726"/>
    <mergeCell ref="DU728:DY728"/>
    <mergeCell ref="DU722:DY722"/>
    <mergeCell ref="DU721:DY721"/>
    <mergeCell ref="EE721:EI721"/>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AG827:AJ827"/>
    <mergeCell ref="T733:W733"/>
    <mergeCell ref="AE956:AK956"/>
    <mergeCell ref="AA918:AF918"/>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M955:S955"/>
    <mergeCell ref="AC887:AH887"/>
    <mergeCell ref="U931:Z931"/>
    <mergeCell ref="F915:T915"/>
    <mergeCell ref="I946:T946"/>
    <mergeCell ref="AA946:AF946"/>
    <mergeCell ref="AA944:AF944"/>
    <mergeCell ref="W843:AC843"/>
    <mergeCell ref="AA928:AF928"/>
    <mergeCell ref="AA936:AF936"/>
    <mergeCell ref="U943:Z943"/>
    <mergeCell ref="U941:Z941"/>
    <mergeCell ref="AA943:AF943"/>
    <mergeCell ref="AC885:AH885"/>
    <mergeCell ref="W861:AC861"/>
    <mergeCell ref="C895:AB895"/>
    <mergeCell ref="F946:H946"/>
    <mergeCell ref="U915:Z917"/>
    <mergeCell ref="U950:Z950"/>
    <mergeCell ref="U929:Z929"/>
    <mergeCell ref="P945:T945"/>
    <mergeCell ref="F944:T944"/>
    <mergeCell ref="U944:Z944"/>
    <mergeCell ref="AA947:AF947"/>
    <mergeCell ref="F937:T937"/>
    <mergeCell ref="U937:Z937"/>
    <mergeCell ref="AA937:AF937"/>
    <mergeCell ref="F942:T942"/>
    <mergeCell ref="U942:Z942"/>
    <mergeCell ref="AA942:AF942"/>
    <mergeCell ref="C892:AB892"/>
    <mergeCell ref="U924:Z924"/>
    <mergeCell ref="U933:Z933"/>
    <mergeCell ref="U934:Z934"/>
    <mergeCell ref="AA925:AF925"/>
    <mergeCell ref="F940:T940"/>
    <mergeCell ref="U939:Z939"/>
    <mergeCell ref="U940:Z940"/>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T775:W775"/>
    <mergeCell ref="C763:AR765"/>
    <mergeCell ref="AC752:AG752"/>
    <mergeCell ref="T749:W749"/>
    <mergeCell ref="K750:N750"/>
    <mergeCell ref="X748:AB748"/>
    <mergeCell ref="X749:AB749"/>
    <mergeCell ref="AK750:AO750"/>
    <mergeCell ref="B752:F752"/>
    <mergeCell ref="O750:S750"/>
    <mergeCell ref="K745:N745"/>
    <mergeCell ref="AG756:AJ756"/>
    <mergeCell ref="U823:X824"/>
    <mergeCell ref="Z806:AE806"/>
    <mergeCell ref="X791:AB791"/>
    <mergeCell ref="X774:AB774"/>
    <mergeCell ref="J788:N788"/>
    <mergeCell ref="T773:W773"/>
    <mergeCell ref="AC747:AG747"/>
    <mergeCell ref="J773:N773"/>
    <mergeCell ref="O773:S773"/>
    <mergeCell ref="T752:W752"/>
    <mergeCell ref="J776:N776"/>
    <mergeCell ref="C766:AR768"/>
    <mergeCell ref="X751:AB751"/>
    <mergeCell ref="B747:F747"/>
    <mergeCell ref="B748:F748"/>
    <mergeCell ref="B749:F749"/>
    <mergeCell ref="Z814:AE814"/>
    <mergeCell ref="Z817:AE817"/>
    <mergeCell ref="O747:S747"/>
    <mergeCell ref="AH749:AJ749"/>
    <mergeCell ref="AC776:AG776"/>
    <mergeCell ref="AC792:AG792"/>
    <mergeCell ref="O787:S787"/>
    <mergeCell ref="X752:AB752"/>
    <mergeCell ref="J769:N772"/>
    <mergeCell ref="AC753:AG753"/>
    <mergeCell ref="O753:S753"/>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O745:S745"/>
    <mergeCell ref="K736:N736"/>
    <mergeCell ref="K738:N738"/>
    <mergeCell ref="O742:S742"/>
    <mergeCell ref="B751:F751"/>
    <mergeCell ref="G753:J753"/>
    <mergeCell ref="AD759:AF759"/>
    <mergeCell ref="O746:S746"/>
    <mergeCell ref="T746:W746"/>
    <mergeCell ref="K747:N747"/>
    <mergeCell ref="AH750:AJ750"/>
    <mergeCell ref="AC635:AE635"/>
    <mergeCell ref="W635:Y635"/>
    <mergeCell ref="AE699:AI699"/>
    <mergeCell ref="AF638:AJ638"/>
    <mergeCell ref="AE693:AF693"/>
    <mergeCell ref="Z686:AK686"/>
    <mergeCell ref="B740:F740"/>
    <mergeCell ref="O739:S739"/>
    <mergeCell ref="O740:S740"/>
    <mergeCell ref="K741:N741"/>
    <mergeCell ref="O736:S736"/>
    <mergeCell ref="B750:F750"/>
    <mergeCell ref="T750:W750"/>
    <mergeCell ref="G740:J740"/>
    <mergeCell ref="G736:J736"/>
    <mergeCell ref="T747:W747"/>
    <mergeCell ref="K739:N739"/>
    <mergeCell ref="Q823:T824"/>
    <mergeCell ref="Z809:AE809"/>
    <mergeCell ref="O791:S791"/>
    <mergeCell ref="J783:N786"/>
    <mergeCell ref="T790:W790"/>
    <mergeCell ref="T793:W793"/>
    <mergeCell ref="O775:S775"/>
    <mergeCell ref="AC740:AG740"/>
    <mergeCell ref="AC741:AG741"/>
    <mergeCell ref="AC737:AG737"/>
    <mergeCell ref="AC742:AG742"/>
    <mergeCell ref="AC743:AG743"/>
    <mergeCell ref="AC744:AG744"/>
    <mergeCell ref="AC745:AG745"/>
    <mergeCell ref="AC746:AG746"/>
    <mergeCell ref="J795:N795"/>
    <mergeCell ref="AC774:AG774"/>
    <mergeCell ref="X777:AB777"/>
    <mergeCell ref="O789:S789"/>
    <mergeCell ref="J775:N775"/>
    <mergeCell ref="O748:S748"/>
    <mergeCell ref="G734:J734"/>
    <mergeCell ref="X740:AB740"/>
    <mergeCell ref="AE702:AF702"/>
    <mergeCell ref="AH729:AJ729"/>
    <mergeCell ref="AH727:AJ727"/>
    <mergeCell ref="W631:Y631"/>
    <mergeCell ref="Q636:S636"/>
    <mergeCell ref="Q637:S637"/>
    <mergeCell ref="C636:L636"/>
    <mergeCell ref="N665:O665"/>
    <mergeCell ref="AA656:AK656"/>
    <mergeCell ref="B641:AN641"/>
    <mergeCell ref="G643:R643"/>
    <mergeCell ref="B739:F739"/>
    <mergeCell ref="K748:N748"/>
    <mergeCell ref="B737:F737"/>
    <mergeCell ref="B735:F735"/>
    <mergeCell ref="B738:F738"/>
    <mergeCell ref="K740:N740"/>
    <mergeCell ref="B742:F742"/>
    <mergeCell ref="B743:F743"/>
    <mergeCell ref="G732:J732"/>
    <mergeCell ref="G651:R651"/>
    <mergeCell ref="T638:V638"/>
    <mergeCell ref="B744:F744"/>
    <mergeCell ref="B745:F745"/>
    <mergeCell ref="B746:F746"/>
    <mergeCell ref="G739:J739"/>
    <mergeCell ref="T748:W748"/>
    <mergeCell ref="G741:J741"/>
    <mergeCell ref="T739:W739"/>
    <mergeCell ref="AA972:AG972"/>
    <mergeCell ref="AA920:AF920"/>
    <mergeCell ref="AA919:AF919"/>
    <mergeCell ref="U925:Z925"/>
    <mergeCell ref="AA967:AG967"/>
    <mergeCell ref="F926:T926"/>
    <mergeCell ref="F927:T927"/>
    <mergeCell ref="F928:T928"/>
    <mergeCell ref="D989:Q989"/>
    <mergeCell ref="R988:AA988"/>
    <mergeCell ref="M969:S969"/>
    <mergeCell ref="AA935:AF935"/>
    <mergeCell ref="AE962:AK962"/>
    <mergeCell ref="AH753:AJ753"/>
    <mergeCell ref="AK745:AO745"/>
    <mergeCell ref="AH741:AJ741"/>
    <mergeCell ref="AK740:AO740"/>
    <mergeCell ref="AK741:AO741"/>
    <mergeCell ref="AK752:AO752"/>
    <mergeCell ref="O741:S741"/>
    <mergeCell ref="T751:W751"/>
    <mergeCell ref="K749:N749"/>
    <mergeCell ref="O749:S749"/>
    <mergeCell ref="AC748:AG748"/>
    <mergeCell ref="AA969:AG969"/>
    <mergeCell ref="AA949:AF949"/>
    <mergeCell ref="E885:AB885"/>
    <mergeCell ref="M831:P831"/>
    <mergeCell ref="Q831:T831"/>
    <mergeCell ref="M960:S960"/>
    <mergeCell ref="Z901:AE901"/>
    <mergeCell ref="W878:AC878"/>
    <mergeCell ref="D1045:AE1045"/>
    <mergeCell ref="D1014:AE1015"/>
    <mergeCell ref="AG1045:AH1045"/>
    <mergeCell ref="D1017:AE1019"/>
    <mergeCell ref="AG1032:AH1032"/>
    <mergeCell ref="D1036:AE1036"/>
    <mergeCell ref="AG1041:AH1041"/>
    <mergeCell ref="AG1036:AH1036"/>
    <mergeCell ref="D1026:AE1028"/>
    <mergeCell ref="AJ1029:AQ1031"/>
    <mergeCell ref="D1029:AE1029"/>
    <mergeCell ref="D990:Q990"/>
    <mergeCell ref="AB989:AI989"/>
    <mergeCell ref="AB990:AI990"/>
    <mergeCell ref="AJ1045:AQ1048"/>
    <mergeCell ref="AJ1049:AQ1052"/>
    <mergeCell ref="AA975:AG975"/>
    <mergeCell ref="D1001:AE1001"/>
    <mergeCell ref="D1002:AE1006"/>
    <mergeCell ref="D1011:AE1011"/>
    <mergeCell ref="D1012:AE1012"/>
    <mergeCell ref="AF1027:AI1028"/>
    <mergeCell ref="AB988:AI988"/>
    <mergeCell ref="R986:AA986"/>
    <mergeCell ref="B991:AA991"/>
    <mergeCell ref="D994:AE994"/>
    <mergeCell ref="D1000:AE1000"/>
    <mergeCell ref="F975:L975"/>
    <mergeCell ref="M975:S975"/>
    <mergeCell ref="D985:Q985"/>
    <mergeCell ref="D986:Q986"/>
    <mergeCell ref="AB985:AI985"/>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O974:P974"/>
    <mergeCell ref="AJ1053:AQ1053"/>
    <mergeCell ref="AG1029:AH1029"/>
    <mergeCell ref="D1037:AE1040"/>
    <mergeCell ref="AJ1036:AQ1040"/>
    <mergeCell ref="D1041:AE1041"/>
    <mergeCell ref="D1042:AE1044"/>
    <mergeCell ref="AJ1041:AQ1044"/>
    <mergeCell ref="D1030:AE1031"/>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EJ727:EN727"/>
    <mergeCell ref="EO729:ES729"/>
    <mergeCell ref="EO732:ES732"/>
    <mergeCell ref="ET729:EX729"/>
    <mergeCell ref="EE726:EI726"/>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EO719:ES719"/>
    <mergeCell ref="ET719:EX719"/>
    <mergeCell ref="EJ722:EN722"/>
    <mergeCell ref="ET736:EX736"/>
    <mergeCell ref="EE735:EI735"/>
    <mergeCell ref="EW661:FA661"/>
    <mergeCell ref="ER662:EV662"/>
    <mergeCell ref="DU727:DY72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P753:CT753"/>
    <mergeCell ref="CZ753:DD753"/>
    <mergeCell ref="DJ737:DN737"/>
    <mergeCell ref="CZ740:DD740"/>
    <mergeCell ref="CU741:CY741"/>
    <mergeCell ref="CZ739:DD739"/>
    <mergeCell ref="DZ741:ED741"/>
    <mergeCell ref="DJ747:DN747"/>
    <mergeCell ref="CU739:CY739"/>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R649:EV649"/>
    <mergeCell ref="AK723:AO723"/>
    <mergeCell ref="AK724:AO724"/>
    <mergeCell ref="DU739:DY739"/>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DZ717:ED717"/>
    <mergeCell ref="CU717:CY717"/>
    <mergeCell ref="DO725:DS725"/>
    <mergeCell ref="DO721:DS721"/>
    <mergeCell ref="CP721:CT721"/>
    <mergeCell ref="DE720:DI720"/>
    <mergeCell ref="DE724:DI724"/>
    <mergeCell ref="DE729:DI729"/>
    <mergeCell ref="EJ721:EN721"/>
    <mergeCell ref="DZ721:ED721"/>
    <mergeCell ref="DE726:DI726"/>
    <mergeCell ref="CZ724:DD724"/>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DZ738:ED738"/>
    <mergeCell ref="EE738:EI738"/>
    <mergeCell ref="EJ738:EN738"/>
    <mergeCell ref="DE735:DI735"/>
    <mergeCell ref="DO732:DS732"/>
    <mergeCell ref="DZ739:ED739"/>
    <mergeCell ref="EE739:EI739"/>
    <mergeCell ref="DO753:DS753"/>
    <mergeCell ref="DO773:DS773"/>
    <mergeCell ref="DJ751:DN751"/>
    <mergeCell ref="DU734:DY734"/>
    <mergeCell ref="EM670:EQ670"/>
    <mergeCell ref="EM662:EQ662"/>
    <mergeCell ref="AM562:AS562"/>
    <mergeCell ref="Q624:S626"/>
    <mergeCell ref="G572:L572"/>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AC738:AG738"/>
    <mergeCell ref="K735:N735"/>
    <mergeCell ref="AH735:AJ735"/>
    <mergeCell ref="G647:L647"/>
    <mergeCell ref="C638:L638"/>
    <mergeCell ref="AC731:AG731"/>
    <mergeCell ref="O731:S731"/>
    <mergeCell ref="W629:Y629"/>
    <mergeCell ref="M630:P630"/>
    <mergeCell ref="M631:P631"/>
    <mergeCell ref="M632:P632"/>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O630:AS630"/>
    <mergeCell ref="AO632:AS632"/>
    <mergeCell ref="AE562:AH562"/>
    <mergeCell ref="Q562:S562"/>
    <mergeCell ref="AM556:AS556"/>
    <mergeCell ref="Z434:AA434"/>
    <mergeCell ref="H590:R590"/>
    <mergeCell ref="T561:V561"/>
    <mergeCell ref="Q630:S630"/>
    <mergeCell ref="G589:L58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O33:P33"/>
    <mergeCell ref="M26:Q26"/>
    <mergeCell ref="A21:AL21"/>
    <mergeCell ref="M27:Q27"/>
    <mergeCell ref="A13:AT14"/>
    <mergeCell ref="H16:AJ16"/>
    <mergeCell ref="H18:AJ18"/>
    <mergeCell ref="H295:R295"/>
    <mergeCell ref="H298:R298"/>
    <mergeCell ref="H299:M299"/>
    <mergeCell ref="H301:R301"/>
    <mergeCell ref="AF624:AJ626"/>
    <mergeCell ref="C637:L637"/>
    <mergeCell ref="AB986:AI986"/>
    <mergeCell ref="AB987:AI987"/>
    <mergeCell ref="D987:Q987"/>
    <mergeCell ref="R989:AA989"/>
    <mergeCell ref="AJ989:AQ989"/>
    <mergeCell ref="AB957:AK957"/>
    <mergeCell ref="AA970:AG970"/>
    <mergeCell ref="AF1023:AI1024"/>
    <mergeCell ref="M970:S970"/>
    <mergeCell ref="AA971:AG971"/>
    <mergeCell ref="M874:V874"/>
    <mergeCell ref="M875:V875"/>
    <mergeCell ref="T972:Z972"/>
    <mergeCell ref="D1007:AE1007"/>
    <mergeCell ref="R990:AA990"/>
    <mergeCell ref="J957:S957"/>
    <mergeCell ref="AJ990:AQ990"/>
    <mergeCell ref="AE959:AK959"/>
    <mergeCell ref="W974:AG974"/>
    <mergeCell ref="M973:S973"/>
    <mergeCell ref="M972:S972"/>
    <mergeCell ref="B993:AE993"/>
    <mergeCell ref="AA945:AF945"/>
    <mergeCell ref="T973:Z973"/>
    <mergeCell ref="I947:T947"/>
    <mergeCell ref="M962:S962"/>
    <mergeCell ref="AE958:AK958"/>
    <mergeCell ref="F916:T917"/>
    <mergeCell ref="F939:T939"/>
    <mergeCell ref="M959:S959"/>
    <mergeCell ref="M958:S958"/>
    <mergeCell ref="AC735:AG735"/>
    <mergeCell ref="B714:F717"/>
    <mergeCell ref="G729:J729"/>
    <mergeCell ref="B726:F726"/>
    <mergeCell ref="G655:L655"/>
    <mergeCell ref="H656:R656"/>
    <mergeCell ref="AC733:AG733"/>
    <mergeCell ref="AG649:AH649"/>
    <mergeCell ref="H688:R688"/>
    <mergeCell ref="C1080:D1080"/>
    <mergeCell ref="C1081:D1081"/>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M961:S961"/>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2:D1082"/>
    <mergeCell ref="C1083:D1083"/>
    <mergeCell ref="C1084:D1084"/>
    <mergeCell ref="C1085:D1085"/>
    <mergeCell ref="C1087:D1087"/>
    <mergeCell ref="C1088:D1088"/>
    <mergeCell ref="C1089:D1089"/>
    <mergeCell ref="C1090:D1090"/>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workbookViewId="0">
      <selection activeCell="G19" sqref="G1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1)US Bank - Perm Loan</v>
      </c>
      <c r="G2" s="139" t="str">
        <f>Application!B628&amp;Application!C628</f>
        <v>2)Deferred Dev Fee</v>
      </c>
      <c r="H2" s="139" t="str">
        <f>Application!B629&amp;Application!C629</f>
        <v>3)San Mateo County</v>
      </c>
      <c r="I2" s="139" t="str">
        <f>Application!B630&amp;Application!C630</f>
        <v>4)Woodland Park Property Owner, LLC</v>
      </c>
      <c r="J2" s="139" t="str">
        <f>Application!B631&amp;Application!C631</f>
        <v>5)851 Weeks LLC Land Donation</v>
      </c>
      <c r="K2" s="139" t="str">
        <f>Application!B632&amp;Application!C632</f>
        <v>6)GP Equity</v>
      </c>
      <c r="L2" s="139" t="str">
        <f>Application!B633&amp;Application!C633</f>
        <v>7)Soft Loan Accrued Deferred Interest</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3550000</v>
      </c>
      <c r="C4" s="147">
        <f>[1]EVERYTHING!$C$28</f>
        <v>3550000</v>
      </c>
      <c r="D4" s="147"/>
      <c r="E4" s="147">
        <f>B4-SUM(F4:Q4)</f>
        <v>0</v>
      </c>
      <c r="F4" s="147"/>
      <c r="G4" s="147"/>
      <c r="H4" s="147"/>
      <c r="I4" s="147"/>
      <c r="J4" s="147">
        <f>Application!AO631</f>
        <v>3550000</v>
      </c>
      <c r="K4" s="147"/>
      <c r="L4" s="147"/>
      <c r="M4" s="147"/>
      <c r="N4" s="147"/>
      <c r="O4" s="147"/>
      <c r="P4" s="147"/>
      <c r="Q4" s="147"/>
      <c r="R4" s="516">
        <f>SUM(E4:Q4)</f>
        <v>3550000</v>
      </c>
      <c r="S4" s="148"/>
      <c r="T4" s="148"/>
      <c r="U4" s="143"/>
    </row>
    <row r="5" spans="1:21" s="144" customFormat="1">
      <c r="A5" s="145" t="s">
        <v>28</v>
      </c>
      <c r="B5" s="146">
        <f>SUM(C5+D5)</f>
        <v>183557</v>
      </c>
      <c r="C5" s="147">
        <f>[1]EVERYTHING!$C$35</f>
        <v>183557</v>
      </c>
      <c r="D5" s="147"/>
      <c r="E5" s="147">
        <f t="shared" ref="E5:E7" si="0">B5-SUM(F5:Q5)</f>
        <v>183557</v>
      </c>
      <c r="F5" s="147"/>
      <c r="G5" s="147"/>
      <c r="H5" s="147"/>
      <c r="I5" s="147"/>
      <c r="J5" s="147"/>
      <c r="K5" s="147"/>
      <c r="L5" s="147"/>
      <c r="M5" s="147"/>
      <c r="N5" s="147"/>
      <c r="O5" s="147"/>
      <c r="P5" s="147"/>
      <c r="Q5" s="147"/>
      <c r="R5" s="516">
        <f>SUM(E5:Q5)</f>
        <v>183557</v>
      </c>
      <c r="S5" s="148"/>
      <c r="T5" s="148"/>
      <c r="U5" s="143"/>
    </row>
    <row r="6" spans="1:21" s="144" customFormat="1">
      <c r="A6" s="145" t="s">
        <v>29</v>
      </c>
      <c r="B6" s="146">
        <f>SUM(C6+D6)</f>
        <v>30000</v>
      </c>
      <c r="C6" s="147">
        <f>[1]EVERYTHING!$C$29+[1]EVERYTHING!$C$32</f>
        <v>30000</v>
      </c>
      <c r="D6" s="147"/>
      <c r="E6" s="147">
        <f t="shared" si="0"/>
        <v>30000</v>
      </c>
      <c r="F6" s="147"/>
      <c r="G6" s="147"/>
      <c r="H6" s="147"/>
      <c r="I6" s="147"/>
      <c r="J6" s="147"/>
      <c r="K6" s="147"/>
      <c r="L6" s="147"/>
      <c r="M6" s="147"/>
      <c r="N6" s="147"/>
      <c r="O6" s="147"/>
      <c r="P6" s="147"/>
      <c r="Q6" s="147"/>
      <c r="R6" s="516">
        <f>SUM(E6:Q6)</f>
        <v>30000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3763557</v>
      </c>
      <c r="C8" s="146">
        <f t="shared" ref="C8:Q8" si="1">SUM(C4:C7)</f>
        <v>3763557</v>
      </c>
      <c r="D8" s="146">
        <f t="shared" si="1"/>
        <v>0</v>
      </c>
      <c r="E8" s="146">
        <f t="shared" si="1"/>
        <v>213557</v>
      </c>
      <c r="F8" s="146">
        <f t="shared" si="1"/>
        <v>0</v>
      </c>
      <c r="G8" s="146">
        <f t="shared" si="1"/>
        <v>0</v>
      </c>
      <c r="H8" s="146">
        <f t="shared" si="1"/>
        <v>0</v>
      </c>
      <c r="I8" s="146">
        <f t="shared" si="1"/>
        <v>0</v>
      </c>
      <c r="J8" s="146">
        <f t="shared" si="1"/>
        <v>3550000</v>
      </c>
      <c r="K8" s="146">
        <f t="shared" si="1"/>
        <v>0</v>
      </c>
      <c r="L8" s="146">
        <f t="shared" si="1"/>
        <v>0</v>
      </c>
      <c r="M8" s="146">
        <f t="shared" si="1"/>
        <v>0</v>
      </c>
      <c r="N8" s="146">
        <f t="shared" si="1"/>
        <v>0</v>
      </c>
      <c r="O8" s="146">
        <f t="shared" si="1"/>
        <v>0</v>
      </c>
      <c r="P8" s="146"/>
      <c r="Q8" s="146">
        <f t="shared" si="1"/>
        <v>0</v>
      </c>
      <c r="R8" s="342">
        <f>SUM(R4:R7)</f>
        <v>3763557</v>
      </c>
      <c r="S8" s="148"/>
      <c r="T8" s="148"/>
      <c r="U8" s="143"/>
    </row>
    <row r="9" spans="1:21" s="144" customFormat="1">
      <c r="A9" s="145" t="s">
        <v>594</v>
      </c>
      <c r="B9" s="146">
        <f>SUM(C9+D9)</f>
        <v>0</v>
      </c>
      <c r="C9" s="147"/>
      <c r="D9" s="147"/>
      <c r="E9" s="147">
        <f t="shared" ref="E9:E10" si="2">B9-SUM(F9:Q9)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265438</v>
      </c>
      <c r="C10" s="147">
        <f>[1]EVERYTHING!$C$36</f>
        <v>265438</v>
      </c>
      <c r="D10" s="147"/>
      <c r="E10" s="147">
        <f t="shared" si="2"/>
        <v>265438</v>
      </c>
      <c r="F10" s="147"/>
      <c r="G10" s="147"/>
      <c r="H10" s="147"/>
      <c r="I10" s="147"/>
      <c r="J10" s="147"/>
      <c r="K10" s="147"/>
      <c r="L10" s="147"/>
      <c r="M10" s="147"/>
      <c r="N10" s="147"/>
      <c r="O10" s="147"/>
      <c r="P10" s="147"/>
      <c r="Q10" s="147"/>
      <c r="R10" s="516">
        <f>SUM(E10:Q10)</f>
        <v>265438</v>
      </c>
      <c r="S10" s="147">
        <f>R10</f>
        <v>265438</v>
      </c>
      <c r="T10" s="147"/>
      <c r="U10" s="143"/>
    </row>
    <row r="11" spans="1:21" s="144" customFormat="1">
      <c r="A11" s="149" t="s">
        <v>596</v>
      </c>
      <c r="B11" s="146">
        <f>SUM(C11:D11)</f>
        <v>265438</v>
      </c>
      <c r="C11" s="146">
        <f t="shared" ref="C11:Q11" si="3">SUM(C9:C10)</f>
        <v>265438</v>
      </c>
      <c r="D11" s="146">
        <f t="shared" si="3"/>
        <v>0</v>
      </c>
      <c r="E11" s="146">
        <f t="shared" si="3"/>
        <v>265438</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265438</v>
      </c>
      <c r="S11" s="148"/>
      <c r="T11" s="150">
        <f>SUM(T9:T10)</f>
        <v>0</v>
      </c>
      <c r="U11" s="143"/>
    </row>
    <row r="12" spans="1:21" s="144" customFormat="1">
      <c r="A12" s="149" t="s">
        <v>84</v>
      </c>
      <c r="B12" s="146">
        <f t="shared" ref="B12:Q12" si="4">SUM(B8+B11)</f>
        <v>4028995</v>
      </c>
      <c r="C12" s="146">
        <f t="shared" si="4"/>
        <v>4028995</v>
      </c>
      <c r="D12" s="146">
        <f t="shared" si="4"/>
        <v>0</v>
      </c>
      <c r="E12" s="146">
        <f t="shared" si="4"/>
        <v>478995</v>
      </c>
      <c r="F12" s="146">
        <f t="shared" si="4"/>
        <v>0</v>
      </c>
      <c r="G12" s="146">
        <f t="shared" si="4"/>
        <v>0</v>
      </c>
      <c r="H12" s="146">
        <f t="shared" si="4"/>
        <v>0</v>
      </c>
      <c r="I12" s="146">
        <f t="shared" si="4"/>
        <v>0</v>
      </c>
      <c r="J12" s="146">
        <f t="shared" si="4"/>
        <v>3550000</v>
      </c>
      <c r="K12" s="146">
        <f t="shared" si="4"/>
        <v>0</v>
      </c>
      <c r="L12" s="146">
        <f t="shared" si="4"/>
        <v>0</v>
      </c>
      <c r="M12" s="146">
        <f t="shared" si="4"/>
        <v>0</v>
      </c>
      <c r="N12" s="146">
        <f t="shared" si="4"/>
        <v>0</v>
      </c>
      <c r="O12" s="146">
        <f t="shared" si="4"/>
        <v>0</v>
      </c>
      <c r="P12" s="146"/>
      <c r="Q12" s="146">
        <f t="shared" si="4"/>
        <v>0</v>
      </c>
      <c r="R12" s="342">
        <f>SUM(R8+R11)</f>
        <v>4028995</v>
      </c>
      <c r="S12" s="148"/>
      <c r="T12" s="148"/>
      <c r="U12" s="143"/>
    </row>
    <row r="13" spans="1:21" s="144" customFormat="1">
      <c r="A13" s="287" t="s">
        <v>902</v>
      </c>
      <c r="B13" s="146">
        <f>SUM(C13+D13)</f>
        <v>0</v>
      </c>
      <c r="C13" s="147">
        <f>[1]EVERYTHING!$C$54</f>
        <v>0</v>
      </c>
      <c r="D13" s="147"/>
      <c r="E13" s="147">
        <f t="shared" ref="E13:E15" si="5">B13-SUM(F13:Q13)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c r="A24" s="508" t="s">
        <v>1640</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c r="A25" s="1149"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2608240</v>
      </c>
      <c r="C29" s="147">
        <f>ROUND([1]EVERYTHING!$C$39,0)</f>
        <v>2608240</v>
      </c>
      <c r="D29" s="147"/>
      <c r="E29" s="147">
        <f t="shared" ref="E29:E37" si="10">B29-SUM(F29:Q29)</f>
        <v>2608240</v>
      </c>
      <c r="F29" s="147"/>
      <c r="G29" s="147"/>
      <c r="H29" s="147"/>
      <c r="I29" s="147"/>
      <c r="J29" s="147"/>
      <c r="K29" s="147"/>
      <c r="L29" s="147"/>
      <c r="M29" s="147"/>
      <c r="N29" s="147"/>
      <c r="O29" s="147"/>
      <c r="P29" s="147"/>
      <c r="Q29" s="147"/>
      <c r="R29" s="516">
        <f t="shared" ref="R29:R37" si="11">SUM(E29:Q29)</f>
        <v>2608240</v>
      </c>
      <c r="S29" s="147">
        <f>R29</f>
        <v>2608240</v>
      </c>
      <c r="T29" s="147"/>
      <c r="U29" s="143"/>
    </row>
    <row r="30" spans="1:21" s="144" customFormat="1">
      <c r="A30" s="145" t="s">
        <v>599</v>
      </c>
      <c r="B30" s="146">
        <f t="shared" si="9"/>
        <v>31536146</v>
      </c>
      <c r="C30" s="147">
        <f>ROUND([1]EVERYTHING!$C$40+[1]EVERYTHING!$C$42,0)</f>
        <v>31536146</v>
      </c>
      <c r="D30" s="147"/>
      <c r="E30" s="147">
        <f t="shared" si="10"/>
        <v>7188185</v>
      </c>
      <c r="F30" s="147">
        <f>Application!AO627</f>
        <v>1615000</v>
      </c>
      <c r="G30" s="147"/>
      <c r="H30" s="147">
        <f>Application!AO629</f>
        <v>5732861</v>
      </c>
      <c r="I30" s="147">
        <f>Application!AO630</f>
        <v>17000000</v>
      </c>
      <c r="J30" s="147"/>
      <c r="K30" s="147">
        <f>Application!AO632</f>
        <v>100</v>
      </c>
      <c r="L30" s="147"/>
      <c r="M30" s="147"/>
      <c r="N30" s="147"/>
      <c r="O30" s="147"/>
      <c r="P30" s="147"/>
      <c r="Q30" s="147"/>
      <c r="R30" s="516">
        <f t="shared" si="11"/>
        <v>31536146</v>
      </c>
      <c r="S30" s="147">
        <f t="shared" ref="S30:S37" si="12">R30</f>
        <v>31536146</v>
      </c>
      <c r="T30" s="147"/>
      <c r="U30" s="143"/>
    </row>
    <row r="31" spans="1:21" s="144" customFormat="1">
      <c r="A31" s="145" t="s">
        <v>600</v>
      </c>
      <c r="B31" s="146">
        <f t="shared" si="9"/>
        <v>2761848</v>
      </c>
      <c r="C31" s="147">
        <f>ROUND([1]EVERYTHING!$C$43,0)</f>
        <v>2761848</v>
      </c>
      <c r="D31" s="147"/>
      <c r="E31" s="147">
        <f t="shared" si="10"/>
        <v>2761848</v>
      </c>
      <c r="F31" s="147"/>
      <c r="G31" s="147"/>
      <c r="H31" s="147"/>
      <c r="I31" s="147"/>
      <c r="J31" s="147"/>
      <c r="K31" s="147"/>
      <c r="L31" s="147"/>
      <c r="M31" s="147"/>
      <c r="N31" s="147"/>
      <c r="O31" s="147"/>
      <c r="P31" s="147"/>
      <c r="Q31" s="147"/>
      <c r="R31" s="516">
        <f t="shared" si="11"/>
        <v>2761848</v>
      </c>
      <c r="S31" s="147">
        <f t="shared" si="12"/>
        <v>2761848</v>
      </c>
      <c r="T31" s="147"/>
      <c r="U31" s="143"/>
    </row>
    <row r="32" spans="1:21" s="144" customFormat="1">
      <c r="A32" s="145" t="s">
        <v>137</v>
      </c>
      <c r="B32" s="146">
        <f t="shared" si="9"/>
        <v>1087075</v>
      </c>
      <c r="C32" s="147">
        <f>ROUNDUP([1]EVERYTHING!$C$45/2,0)</f>
        <v>1087075</v>
      </c>
      <c r="D32" s="147"/>
      <c r="E32" s="147">
        <f t="shared" si="10"/>
        <v>1087075</v>
      </c>
      <c r="F32" s="147"/>
      <c r="G32" s="147"/>
      <c r="H32" s="147"/>
      <c r="I32" s="147"/>
      <c r="J32" s="147"/>
      <c r="K32" s="147"/>
      <c r="L32" s="147"/>
      <c r="M32" s="147"/>
      <c r="N32" s="147"/>
      <c r="O32" s="147"/>
      <c r="P32" s="147"/>
      <c r="Q32" s="147"/>
      <c r="R32" s="516">
        <f t="shared" si="11"/>
        <v>1087075</v>
      </c>
      <c r="S32" s="147">
        <f t="shared" si="12"/>
        <v>1087075</v>
      </c>
      <c r="T32" s="147"/>
      <c r="U32" s="143"/>
    </row>
    <row r="33" spans="1:21" s="144" customFormat="1">
      <c r="A33" s="145" t="s">
        <v>138</v>
      </c>
      <c r="B33" s="146">
        <f t="shared" si="9"/>
        <v>1087075</v>
      </c>
      <c r="C33" s="147">
        <f>C32</f>
        <v>1087075</v>
      </c>
      <c r="D33" s="147"/>
      <c r="E33" s="147">
        <f t="shared" si="10"/>
        <v>1087075</v>
      </c>
      <c r="F33" s="147"/>
      <c r="G33" s="147"/>
      <c r="H33" s="147"/>
      <c r="I33" s="147"/>
      <c r="J33" s="147"/>
      <c r="K33" s="147"/>
      <c r="L33" s="147"/>
      <c r="M33" s="147"/>
      <c r="N33" s="147"/>
      <c r="O33" s="147"/>
      <c r="P33" s="147"/>
      <c r="Q33" s="147"/>
      <c r="R33" s="516">
        <f t="shared" si="11"/>
        <v>1087075</v>
      </c>
      <c r="S33" s="147">
        <f t="shared" si="12"/>
        <v>1087075</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c r="A35" s="145" t="s">
        <v>140</v>
      </c>
      <c r="B35" s="146">
        <f t="shared" si="9"/>
        <v>376403</v>
      </c>
      <c r="C35" s="147">
        <f>ROUND([1]EVERYTHING!$C$44,0)</f>
        <v>376403</v>
      </c>
      <c r="D35" s="147"/>
      <c r="E35" s="147">
        <f t="shared" si="10"/>
        <v>376403</v>
      </c>
      <c r="F35" s="147"/>
      <c r="G35" s="147"/>
      <c r="H35" s="147"/>
      <c r="I35" s="147"/>
      <c r="J35" s="147"/>
      <c r="K35" s="147"/>
      <c r="L35" s="147"/>
      <c r="M35" s="147"/>
      <c r="N35" s="147"/>
      <c r="O35" s="147"/>
      <c r="P35" s="147"/>
      <c r="Q35" s="147"/>
      <c r="R35" s="516">
        <f t="shared" si="11"/>
        <v>376403</v>
      </c>
      <c r="S35" s="147">
        <f t="shared" si="12"/>
        <v>376403</v>
      </c>
      <c r="T35" s="147"/>
      <c r="U35" s="143"/>
    </row>
    <row r="36" spans="1:21" s="144" customFormat="1">
      <c r="A36" s="283" t="s">
        <v>1640</v>
      </c>
      <c r="B36" s="146">
        <f t="shared" si="9"/>
        <v>262000</v>
      </c>
      <c r="C36" s="147">
        <f>[1]EVERYTHING!$C$84</f>
        <v>262000</v>
      </c>
      <c r="D36" s="147"/>
      <c r="E36" s="147">
        <f t="shared" si="10"/>
        <v>262000</v>
      </c>
      <c r="F36" s="147"/>
      <c r="G36" s="147"/>
      <c r="H36" s="147"/>
      <c r="I36" s="147"/>
      <c r="J36" s="147"/>
      <c r="K36" s="147"/>
      <c r="L36" s="147"/>
      <c r="M36" s="147"/>
      <c r="N36" s="147"/>
      <c r="O36" s="147"/>
      <c r="P36" s="147"/>
      <c r="Q36" s="147"/>
      <c r="R36" s="516">
        <f t="shared" si="11"/>
        <v>262000</v>
      </c>
      <c r="S36" s="147">
        <f t="shared" si="12"/>
        <v>262000</v>
      </c>
      <c r="T36" s="147"/>
      <c r="U36" s="143"/>
    </row>
    <row r="37" spans="1:21" s="144" customFormat="1">
      <c r="A37" s="1149"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c r="A38" s="149" t="s">
        <v>143</v>
      </c>
      <c r="B38" s="146">
        <f t="shared" si="9"/>
        <v>39718787</v>
      </c>
      <c r="C38" s="146">
        <f>SUM(C29:C37)</f>
        <v>39718787</v>
      </c>
      <c r="D38" s="146">
        <f t="shared" ref="D38:Q38" si="13">SUM(D29:D37)</f>
        <v>0</v>
      </c>
      <c r="E38" s="146">
        <f t="shared" si="13"/>
        <v>15370826</v>
      </c>
      <c r="F38" s="146">
        <f t="shared" si="13"/>
        <v>1615000</v>
      </c>
      <c r="G38" s="146">
        <f t="shared" si="13"/>
        <v>0</v>
      </c>
      <c r="H38" s="146">
        <f t="shared" si="13"/>
        <v>5732861</v>
      </c>
      <c r="I38" s="146">
        <f t="shared" si="13"/>
        <v>17000000</v>
      </c>
      <c r="J38" s="146">
        <f t="shared" si="13"/>
        <v>0</v>
      </c>
      <c r="K38" s="146">
        <f t="shared" si="13"/>
        <v>100</v>
      </c>
      <c r="L38" s="146">
        <f t="shared" si="13"/>
        <v>0</v>
      </c>
      <c r="M38" s="146">
        <f t="shared" si="13"/>
        <v>0</v>
      </c>
      <c r="N38" s="146">
        <f t="shared" si="13"/>
        <v>0</v>
      </c>
      <c r="O38" s="146">
        <f t="shared" si="13"/>
        <v>0</v>
      </c>
      <c r="P38" s="146">
        <f t="shared" si="13"/>
        <v>0</v>
      </c>
      <c r="Q38" s="146">
        <f t="shared" si="13"/>
        <v>0</v>
      </c>
      <c r="R38" s="342">
        <f>SUM(R29:R37)</f>
        <v>39718787</v>
      </c>
      <c r="S38" s="150">
        <f>SUM(S29:S37)</f>
        <v>39718787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1735700</v>
      </c>
      <c r="C40" s="147">
        <f>ROUND([1]EVERYTHING!$C$48,0)</f>
        <v>1735700</v>
      </c>
      <c r="D40" s="147"/>
      <c r="E40" s="147">
        <f t="shared" ref="E40:E41" si="14">B40-SUM(F40:Q40)</f>
        <v>1735700</v>
      </c>
      <c r="F40" s="147"/>
      <c r="G40" s="147"/>
      <c r="H40" s="147"/>
      <c r="I40" s="147"/>
      <c r="J40" s="147"/>
      <c r="K40" s="147"/>
      <c r="L40" s="147"/>
      <c r="M40" s="147"/>
      <c r="N40" s="147"/>
      <c r="O40" s="147"/>
      <c r="P40" s="147"/>
      <c r="Q40" s="147"/>
      <c r="R40" s="516">
        <f>SUM(E40:Q40)</f>
        <v>1735700</v>
      </c>
      <c r="S40" s="147">
        <f>R40</f>
        <v>1735700</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1735700</v>
      </c>
      <c r="C42" s="146">
        <f>SUM(C39:C41)</f>
        <v>1735700</v>
      </c>
      <c r="D42" s="146">
        <f>SUM(D39:D41)</f>
        <v>0</v>
      </c>
      <c r="E42" s="146">
        <f t="shared" ref="E42:T42" si="15">SUM(E40:E41)</f>
        <v>1735700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1735700</v>
      </c>
      <c r="S42" s="150">
        <f t="shared" si="15"/>
        <v>1735700</v>
      </c>
      <c r="T42" s="150">
        <f t="shared" si="15"/>
        <v>0</v>
      </c>
      <c r="U42" s="143"/>
    </row>
    <row r="43" spans="1:21" s="144" customFormat="1">
      <c r="A43" s="149" t="s">
        <v>148</v>
      </c>
      <c r="B43" s="146">
        <f>SUM(C43:D43)</f>
        <v>251450</v>
      </c>
      <c r="C43" s="147">
        <f>ROUND([1]EVERYTHING!$C$51,0)</f>
        <v>251450</v>
      </c>
      <c r="D43" s="147"/>
      <c r="E43" s="147">
        <f>B43-SUM(F43:Q43)</f>
        <v>251450</v>
      </c>
      <c r="F43" s="147"/>
      <c r="G43" s="147"/>
      <c r="H43" s="147"/>
      <c r="I43" s="147"/>
      <c r="J43" s="147"/>
      <c r="K43" s="147"/>
      <c r="L43" s="147"/>
      <c r="M43" s="147"/>
      <c r="N43" s="147"/>
      <c r="O43" s="147"/>
      <c r="P43" s="147"/>
      <c r="Q43" s="147"/>
      <c r="R43" s="516">
        <f>SUM(E43:Q43)</f>
        <v>251450</v>
      </c>
      <c r="S43" s="147">
        <f>R43</f>
        <v>251450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2596786</v>
      </c>
      <c r="C45" s="147">
        <f>ROUND([1]EVERYTHING!$C$53,0)</f>
        <v>2596786</v>
      </c>
      <c r="D45" s="147"/>
      <c r="E45" s="147">
        <f t="shared" ref="E45:E53" si="17">B45-SUM(F45:Q45)</f>
        <v>2596786</v>
      </c>
      <c r="F45" s="147"/>
      <c r="G45" s="147"/>
      <c r="H45" s="147"/>
      <c r="I45" s="147"/>
      <c r="J45" s="147"/>
      <c r="K45" s="147"/>
      <c r="L45" s="147">
        <f>Application!AO633</f>
        <v>0</v>
      </c>
      <c r="M45" s="147"/>
      <c r="N45" s="147"/>
      <c r="O45" s="147"/>
      <c r="P45" s="147"/>
      <c r="Q45" s="147"/>
      <c r="R45" s="516">
        <f t="shared" ref="R45:R53" si="18">SUM(E45:Q45)</f>
        <v>2596786</v>
      </c>
      <c r="S45" s="147">
        <f>ROUND([1]EVERYTHING!$F$53,0)</f>
        <v>1493948</v>
      </c>
      <c r="T45" s="147"/>
      <c r="U45" s="143"/>
    </row>
    <row r="46" spans="1:21" s="144" customFormat="1">
      <c r="A46" s="145" t="s">
        <v>151</v>
      </c>
      <c r="B46" s="146">
        <f t="shared" si="16"/>
        <v>334434</v>
      </c>
      <c r="C46" s="147">
        <f>ROUND([1]EVERYTHING!$C$55,0)</f>
        <v>334434</v>
      </c>
      <c r="D46" s="147"/>
      <c r="E46" s="147">
        <f t="shared" si="17"/>
        <v>334434</v>
      </c>
      <c r="F46" s="147"/>
      <c r="G46" s="147"/>
      <c r="H46" s="147"/>
      <c r="I46" s="147"/>
      <c r="J46" s="147"/>
      <c r="K46" s="147"/>
      <c r="L46" s="147"/>
      <c r="M46" s="147"/>
      <c r="N46" s="147"/>
      <c r="O46" s="147"/>
      <c r="P46" s="147"/>
      <c r="Q46" s="147"/>
      <c r="R46" s="516">
        <f t="shared" si="18"/>
        <v>334434</v>
      </c>
      <c r="S46" s="147">
        <f>ROUND([1]EVERYTHING!$F$55,0)</f>
        <v>28955</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185360</v>
      </c>
      <c r="C49" s="147">
        <f>ROUND([1]EVERYTHING!$C$63-2,0)</f>
        <v>185360</v>
      </c>
      <c r="D49" s="147"/>
      <c r="E49" s="147">
        <f t="shared" si="17"/>
        <v>185360</v>
      </c>
      <c r="F49" s="147"/>
      <c r="G49" s="147"/>
      <c r="H49" s="147"/>
      <c r="I49" s="147"/>
      <c r="J49" s="147"/>
      <c r="K49" s="147"/>
      <c r="L49" s="147"/>
      <c r="M49" s="147"/>
      <c r="N49" s="147"/>
      <c r="O49" s="147"/>
      <c r="P49" s="147"/>
      <c r="Q49" s="147"/>
      <c r="R49" s="516">
        <f t="shared" si="18"/>
        <v>185360</v>
      </c>
      <c r="S49" s="147">
        <f>ROUND([1]EVERYTHING!$F$63,0)</f>
        <v>16049</v>
      </c>
      <c r="T49" s="147"/>
      <c r="U49" s="143"/>
    </row>
    <row r="50" spans="1:21" s="144" customFormat="1">
      <c r="A50" s="145" t="s">
        <v>156</v>
      </c>
      <c r="B50" s="146">
        <f t="shared" si="16"/>
        <v>105000</v>
      </c>
      <c r="C50" s="147">
        <f>[1]EVERYTHING!$C$59</f>
        <v>105000</v>
      </c>
      <c r="D50" s="147"/>
      <c r="E50" s="147">
        <f t="shared" si="17"/>
        <v>105000</v>
      </c>
      <c r="F50" s="147"/>
      <c r="G50" s="147"/>
      <c r="H50" s="147"/>
      <c r="I50" s="147"/>
      <c r="J50" s="147"/>
      <c r="K50" s="147"/>
      <c r="L50" s="147"/>
      <c r="M50" s="147"/>
      <c r="N50" s="147"/>
      <c r="O50" s="147"/>
      <c r="P50" s="147"/>
      <c r="Q50" s="147"/>
      <c r="R50" s="516">
        <f t="shared" si="18"/>
        <v>105000</v>
      </c>
      <c r="S50" s="147">
        <f>ROUND([1]EVERYTHING!$F$59,0)</f>
        <v>9091</v>
      </c>
      <c r="T50" s="147"/>
      <c r="U50" s="143"/>
    </row>
    <row r="51" spans="1:21" s="144" customFormat="1">
      <c r="A51" s="283" t="s">
        <v>154</v>
      </c>
      <c r="B51" s="146">
        <f t="shared" si="16"/>
        <v>88689</v>
      </c>
      <c r="C51" s="147">
        <f>ROUND([1]EVERYTHING!$C$57,0)</f>
        <v>88689</v>
      </c>
      <c r="D51" s="147"/>
      <c r="E51" s="147">
        <f t="shared" si="17"/>
        <v>88689</v>
      </c>
      <c r="F51" s="147"/>
      <c r="G51" s="147"/>
      <c r="H51" s="147"/>
      <c r="I51" s="147"/>
      <c r="J51" s="147"/>
      <c r="K51" s="147"/>
      <c r="L51" s="147"/>
      <c r="M51" s="147"/>
      <c r="N51" s="147"/>
      <c r="O51" s="147"/>
      <c r="P51" s="147"/>
      <c r="Q51" s="147"/>
      <c r="R51" s="516">
        <f t="shared" si="18"/>
        <v>88689</v>
      </c>
      <c r="S51" s="147">
        <f t="shared" ref="S51:S53" si="19">R51</f>
        <v>88689</v>
      </c>
      <c r="T51" s="147"/>
      <c r="U51" s="143"/>
    </row>
    <row r="52" spans="1:21" s="144" customFormat="1">
      <c r="A52" s="145" t="s">
        <v>155</v>
      </c>
      <c r="B52" s="146">
        <f t="shared" si="16"/>
        <v>938903</v>
      </c>
      <c r="C52" s="147">
        <f>ROUND([1]EVERYTHING!$C$58,0)</f>
        <v>938903</v>
      </c>
      <c r="D52" s="147"/>
      <c r="E52" s="147">
        <f t="shared" si="17"/>
        <v>938903</v>
      </c>
      <c r="F52" s="147"/>
      <c r="G52" s="147"/>
      <c r="H52" s="147"/>
      <c r="I52" s="147"/>
      <c r="J52" s="147"/>
      <c r="K52" s="147"/>
      <c r="L52" s="147"/>
      <c r="M52" s="147"/>
      <c r="N52" s="147"/>
      <c r="O52" s="147"/>
      <c r="P52" s="147"/>
      <c r="Q52" s="147"/>
      <c r="R52" s="516">
        <f t="shared" si="18"/>
        <v>938903</v>
      </c>
      <c r="S52" s="147">
        <f t="shared" si="19"/>
        <v>938903</v>
      </c>
      <c r="T52" s="147"/>
      <c r="U52" s="143"/>
    </row>
    <row r="53" spans="1:21" s="144" customFormat="1">
      <c r="A53" s="1149" t="s">
        <v>2732</v>
      </c>
      <c r="B53" s="146">
        <f t="shared" si="16"/>
        <v>80000</v>
      </c>
      <c r="C53" s="147">
        <f>[1]EVERYTHING!$C$56</f>
        <v>80000</v>
      </c>
      <c r="D53" s="147"/>
      <c r="E53" s="147">
        <f t="shared" si="17"/>
        <v>80000</v>
      </c>
      <c r="F53" s="147"/>
      <c r="G53" s="147"/>
      <c r="H53" s="147"/>
      <c r="I53" s="147"/>
      <c r="J53" s="147"/>
      <c r="K53" s="147"/>
      <c r="L53" s="147"/>
      <c r="M53" s="147"/>
      <c r="N53" s="147"/>
      <c r="O53" s="147"/>
      <c r="P53" s="147"/>
      <c r="Q53" s="147"/>
      <c r="R53" s="516">
        <f t="shared" si="18"/>
        <v>80000</v>
      </c>
      <c r="S53" s="147">
        <f t="shared" si="19"/>
        <v>80000</v>
      </c>
      <c r="T53" s="147"/>
      <c r="U53" s="143"/>
    </row>
    <row r="54" spans="1:21" s="153" customFormat="1">
      <c r="A54" s="149" t="s">
        <v>157</v>
      </c>
      <c r="B54" s="150">
        <f>SUM(C54:D54)</f>
        <v>4329172</v>
      </c>
      <c r="C54" s="150">
        <f t="shared" ref="C54:T54" si="20">SUM(C45:C53)</f>
        <v>4329172</v>
      </c>
      <c r="D54" s="150">
        <f t="shared" si="20"/>
        <v>0</v>
      </c>
      <c r="E54" s="150">
        <f t="shared" si="20"/>
        <v>4329172</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4329172</v>
      </c>
      <c r="S54" s="150">
        <f t="shared" si="20"/>
        <v>2655635</v>
      </c>
      <c r="T54" s="150">
        <f t="shared" si="20"/>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16150</v>
      </c>
      <c r="C56" s="147">
        <f>ROUND([1]EVERYTHING!$C$62,0)</f>
        <v>16150</v>
      </c>
      <c r="D56" s="147"/>
      <c r="E56" s="147">
        <f t="shared" ref="E56:E61" si="22">B56-SUM(F56:Q56)</f>
        <v>16150</v>
      </c>
      <c r="F56" s="147"/>
      <c r="G56" s="147"/>
      <c r="H56" s="147"/>
      <c r="I56" s="147"/>
      <c r="J56" s="147"/>
      <c r="K56" s="147"/>
      <c r="L56" s="147"/>
      <c r="M56" s="147"/>
      <c r="N56" s="147"/>
      <c r="O56" s="147"/>
      <c r="P56" s="147"/>
      <c r="Q56" s="147"/>
      <c r="R56" s="516">
        <f t="shared" ref="R56:R61" si="23">SUM(E56:Q56)</f>
        <v>16150</v>
      </c>
      <c r="S56" s="148"/>
      <c r="T56" s="148"/>
      <c r="U56" s="143"/>
    </row>
    <row r="57" spans="1:21" s="192" customFormat="1">
      <c r="A57" s="186" t="s">
        <v>152</v>
      </c>
      <c r="B57" s="193">
        <f t="shared" si="21"/>
        <v>0</v>
      </c>
      <c r="C57" s="190"/>
      <c r="D57" s="190"/>
      <c r="E57" s="190">
        <f t="shared" si="22"/>
        <v>0</v>
      </c>
      <c r="F57" s="190"/>
      <c r="G57" s="190"/>
      <c r="H57" s="190"/>
      <c r="I57" s="190"/>
      <c r="J57" s="190"/>
      <c r="K57" s="190"/>
      <c r="L57" s="190"/>
      <c r="M57" s="190"/>
      <c r="N57" s="190"/>
      <c r="O57" s="190"/>
      <c r="P57" s="190"/>
      <c r="Q57" s="190"/>
      <c r="R57" s="516">
        <f t="shared" si="23"/>
        <v>0</v>
      </c>
      <c r="S57" s="194"/>
      <c r="T57" s="194"/>
      <c r="U57" s="191"/>
    </row>
    <row r="58" spans="1:21" s="144" customFormat="1">
      <c r="A58" s="145" t="s">
        <v>156</v>
      </c>
      <c r="B58" s="146">
        <f t="shared" si="21"/>
        <v>15000</v>
      </c>
      <c r="C58" s="147">
        <f>[1]EVERYTHING!$C$64</f>
        <v>15000</v>
      </c>
      <c r="D58" s="147"/>
      <c r="E58" s="147">
        <f t="shared" si="22"/>
        <v>15000</v>
      </c>
      <c r="F58" s="147"/>
      <c r="G58" s="147"/>
      <c r="H58" s="147"/>
      <c r="I58" s="147"/>
      <c r="J58" s="147"/>
      <c r="K58" s="147"/>
      <c r="L58" s="147"/>
      <c r="M58" s="147"/>
      <c r="N58" s="147"/>
      <c r="O58" s="147"/>
      <c r="P58" s="147"/>
      <c r="Q58" s="147"/>
      <c r="R58" s="516">
        <f t="shared" si="23"/>
        <v>15000</v>
      </c>
      <c r="S58" s="148"/>
      <c r="T58" s="148"/>
      <c r="U58" s="143"/>
    </row>
    <row r="59" spans="1:21" s="144" customFormat="1">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c r="A61" s="1149" t="s">
        <v>2733</v>
      </c>
      <c r="B61" s="146">
        <f t="shared" si="21"/>
        <v>105000</v>
      </c>
      <c r="C61" s="147">
        <f>[1]EVERYTHING!$C$65+[1]EVERYTHING!$C$66</f>
        <v>105000</v>
      </c>
      <c r="D61" s="147"/>
      <c r="E61" s="147">
        <f t="shared" si="22"/>
        <v>105000</v>
      </c>
      <c r="F61" s="147"/>
      <c r="G61" s="147"/>
      <c r="H61" s="147"/>
      <c r="I61" s="147"/>
      <c r="J61" s="147"/>
      <c r="K61" s="147"/>
      <c r="L61" s="147"/>
      <c r="M61" s="147"/>
      <c r="N61" s="147"/>
      <c r="O61" s="147"/>
      <c r="P61" s="147"/>
      <c r="Q61" s="147"/>
      <c r="R61" s="516">
        <f t="shared" si="23"/>
        <v>105000</v>
      </c>
      <c r="S61" s="148"/>
      <c r="T61" s="148"/>
      <c r="U61" s="143"/>
    </row>
    <row r="62" spans="1:21" s="144" customFormat="1" ht="13.7" customHeight="1">
      <c r="A62" s="149" t="s">
        <v>300</v>
      </c>
      <c r="B62" s="146">
        <f>SUM(C62:D62)</f>
        <v>136150</v>
      </c>
      <c r="C62" s="146">
        <f t="shared" ref="C62:R62" si="24">SUM(C56:C61)</f>
        <v>136150</v>
      </c>
      <c r="D62" s="146">
        <f t="shared" si="24"/>
        <v>0</v>
      </c>
      <c r="E62" s="146">
        <f t="shared" si="24"/>
        <v>136150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136150</v>
      </c>
      <c r="S62" s="148"/>
      <c r="T62" s="148"/>
      <c r="U62" s="143"/>
    </row>
    <row r="63" spans="1:21" s="144" customFormat="1">
      <c r="A63" s="154" t="s">
        <v>301</v>
      </c>
      <c r="B63" s="146">
        <f t="shared" ref="B63:R63" si="25">SUM(B8+B11+B13+B14+B15+B26+B27+B38+B42+B43+B54+B62)</f>
        <v>50200254</v>
      </c>
      <c r="C63" s="146">
        <f t="shared" si="25"/>
        <v>50200254</v>
      </c>
      <c r="D63" s="146">
        <f t="shared" si="25"/>
        <v>0</v>
      </c>
      <c r="E63" s="146">
        <f t="shared" si="25"/>
        <v>22302293</v>
      </c>
      <c r="F63" s="146">
        <f t="shared" si="25"/>
        <v>1615000</v>
      </c>
      <c r="G63" s="146">
        <f t="shared" si="25"/>
        <v>0</v>
      </c>
      <c r="H63" s="146">
        <f t="shared" si="25"/>
        <v>5732861</v>
      </c>
      <c r="I63" s="146">
        <f t="shared" si="25"/>
        <v>17000000</v>
      </c>
      <c r="J63" s="146">
        <f t="shared" si="25"/>
        <v>3550000</v>
      </c>
      <c r="K63" s="146">
        <f t="shared" si="25"/>
        <v>100</v>
      </c>
      <c r="L63" s="146">
        <f t="shared" si="25"/>
        <v>0</v>
      </c>
      <c r="M63" s="146">
        <f t="shared" si="25"/>
        <v>0</v>
      </c>
      <c r="N63" s="146">
        <f t="shared" si="25"/>
        <v>0</v>
      </c>
      <c r="O63" s="146">
        <f t="shared" si="25"/>
        <v>0</v>
      </c>
      <c r="P63" s="146">
        <f t="shared" si="25"/>
        <v>0</v>
      </c>
      <c r="Q63" s="146">
        <f t="shared" si="25"/>
        <v>0</v>
      </c>
      <c r="R63" s="342">
        <f t="shared" si="25"/>
        <v>50200254</v>
      </c>
      <c r="S63" s="146">
        <f>SUM(S10+S13+S14+S15+S26+S27+S38+S42+S43+S54)</f>
        <v>44627010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85000</v>
      </c>
      <c r="C65" s="147">
        <f>[1]EVERYTHING!$C$69</f>
        <v>85000</v>
      </c>
      <c r="D65" s="147"/>
      <c r="E65" s="147">
        <f t="shared" ref="E65:E69" si="26">B65-SUM(F65:Q65)</f>
        <v>85000</v>
      </c>
      <c r="F65" s="147"/>
      <c r="G65" s="147"/>
      <c r="H65" s="147"/>
      <c r="I65" s="147"/>
      <c r="J65" s="147"/>
      <c r="K65" s="147"/>
      <c r="L65" s="147"/>
      <c r="M65" s="147"/>
      <c r="N65" s="147"/>
      <c r="O65" s="147"/>
      <c r="P65" s="147"/>
      <c r="Q65" s="147"/>
      <c r="R65" s="516">
        <f>SUM(E65:Q65)</f>
        <v>85000</v>
      </c>
      <c r="S65" s="147">
        <f>ROUND([1]EVERYTHING!$F$69,0)</f>
        <v>7359</v>
      </c>
      <c r="T65" s="147"/>
      <c r="U65" s="143"/>
    </row>
    <row r="66" spans="1:21" s="144" customFormat="1" ht="24" customHeight="1">
      <c r="A66" s="283" t="s">
        <v>1641</v>
      </c>
      <c r="B66" s="146">
        <f>SUM(C66+D66)</f>
        <v>0</v>
      </c>
      <c r="C66" s="147"/>
      <c r="D66" s="147"/>
      <c r="E66" s="147">
        <f t="shared" si="26"/>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c r="A69" s="1149" t="s">
        <v>2734</v>
      </c>
      <c r="B69" s="146">
        <f>SUM(C69+D69)</f>
        <v>140000</v>
      </c>
      <c r="C69" s="147">
        <f>[1]EVERYTHING!$C$70</f>
        <v>140000</v>
      </c>
      <c r="D69" s="147"/>
      <c r="E69" s="147">
        <f t="shared" si="26"/>
        <v>140000</v>
      </c>
      <c r="F69" s="147"/>
      <c r="G69" s="147"/>
      <c r="H69" s="147"/>
      <c r="I69" s="147"/>
      <c r="J69" s="147"/>
      <c r="K69" s="147"/>
      <c r="L69" s="147"/>
      <c r="M69" s="147"/>
      <c r="N69" s="147"/>
      <c r="O69" s="147"/>
      <c r="P69" s="147"/>
      <c r="Q69" s="147"/>
      <c r="R69" s="516">
        <f>SUM(E69:Q69)</f>
        <v>140000</v>
      </c>
      <c r="S69" s="147">
        <f>R69</f>
        <v>140000</v>
      </c>
      <c r="T69" s="147"/>
      <c r="U69" s="143"/>
    </row>
    <row r="70" spans="1:21" s="144" customFormat="1">
      <c r="A70" s="149" t="s">
        <v>1645</v>
      </c>
      <c r="B70" s="146">
        <f>SUM(C70:D70)</f>
        <v>225000</v>
      </c>
      <c r="C70" s="146">
        <f>SUM(C65:C69)</f>
        <v>225000</v>
      </c>
      <c r="D70" s="146">
        <f>SUM(D65:D69)</f>
        <v>0</v>
      </c>
      <c r="E70" s="146">
        <f t="shared" ref="E70:T70" si="27">SUM(E65:E69)</f>
        <v>225000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225000</v>
      </c>
      <c r="S70" s="150">
        <f t="shared" si="27"/>
        <v>147359</v>
      </c>
      <c r="T70" s="150">
        <f t="shared" si="2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8">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259656</v>
      </c>
      <c r="C75" s="147">
        <f>ROUND([1]EVERYTHING!$C$74,0)</f>
        <v>259656</v>
      </c>
      <c r="D75" s="147"/>
      <c r="E75" s="147">
        <f t="shared" si="28"/>
        <v>259656</v>
      </c>
      <c r="F75" s="147"/>
      <c r="G75" s="147"/>
      <c r="H75" s="147"/>
      <c r="I75" s="147"/>
      <c r="J75" s="147"/>
      <c r="K75" s="147"/>
      <c r="L75" s="147"/>
      <c r="M75" s="147"/>
      <c r="N75" s="147"/>
      <c r="O75" s="147"/>
      <c r="P75" s="147"/>
      <c r="Q75" s="147"/>
      <c r="R75" s="516">
        <f>SUM(E75:Q75)</f>
        <v>259656</v>
      </c>
      <c r="S75" s="148"/>
      <c r="T75" s="148"/>
      <c r="U75" s="143"/>
    </row>
    <row r="76" spans="1:21" s="144" customFormat="1">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259656</v>
      </c>
      <c r="C77" s="146">
        <f>SUM(C72:C76)</f>
        <v>259656</v>
      </c>
      <c r="D77" s="146">
        <f>SUM(D72:D76)</f>
        <v>0</v>
      </c>
      <c r="E77" s="146">
        <f t="shared" ref="E77:Q77" si="29">SUM(E72:E76)</f>
        <v>259656</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259656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1995289</v>
      </c>
      <c r="C79" s="147">
        <f>ROUND([1]EVERYTHING!$C$81,0)</f>
        <v>1995289</v>
      </c>
      <c r="D79" s="147"/>
      <c r="E79" s="147">
        <f t="shared" ref="E79:E80" si="30">B79-SUM(F79:Q79)</f>
        <v>1995289</v>
      </c>
      <c r="F79" s="147"/>
      <c r="G79" s="147"/>
      <c r="H79" s="147"/>
      <c r="I79" s="147"/>
      <c r="J79" s="147"/>
      <c r="K79" s="147"/>
      <c r="L79" s="147"/>
      <c r="M79" s="147"/>
      <c r="N79" s="147"/>
      <c r="O79" s="147"/>
      <c r="P79" s="147"/>
      <c r="Q79" s="147"/>
      <c r="R79" s="516">
        <f>SUM(E79:Q79)</f>
        <v>1995289</v>
      </c>
      <c r="S79" s="147">
        <f>R79</f>
        <v>1995289</v>
      </c>
      <c r="T79" s="147"/>
      <c r="U79" s="143"/>
    </row>
    <row r="80" spans="1:21" s="144" customFormat="1">
      <c r="A80" s="283" t="s">
        <v>58</v>
      </c>
      <c r="B80" s="146">
        <f>SUM(C80:D80)</f>
        <v>859763</v>
      </c>
      <c r="C80" s="147">
        <f>ROUND([1]EVERYTHING!$C$93,0)</f>
        <v>859763</v>
      </c>
      <c r="D80" s="147"/>
      <c r="E80" s="147">
        <f t="shared" si="30"/>
        <v>859763</v>
      </c>
      <c r="F80" s="147"/>
      <c r="G80" s="147"/>
      <c r="H80" s="147"/>
      <c r="I80" s="147"/>
      <c r="J80" s="147"/>
      <c r="K80" s="147"/>
      <c r="L80" s="147"/>
      <c r="M80" s="147"/>
      <c r="N80" s="147"/>
      <c r="O80" s="147"/>
      <c r="P80" s="147"/>
      <c r="Q80" s="147"/>
      <c r="R80" s="516">
        <f>SUM(E80:Q80)</f>
        <v>859763</v>
      </c>
      <c r="S80" s="147">
        <f>R80</f>
        <v>859763</v>
      </c>
      <c r="T80" s="147"/>
      <c r="U80" s="143"/>
    </row>
    <row r="81" spans="1:21" s="144" customFormat="1">
      <c r="A81" s="149" t="s">
        <v>1209</v>
      </c>
      <c r="B81" s="146">
        <f>SUM(C81:D81)</f>
        <v>2855052</v>
      </c>
      <c r="C81" s="509">
        <f>SUM(C79:C80)</f>
        <v>2855052</v>
      </c>
      <c r="D81" s="509">
        <f t="shared" ref="D81:T81" si="31">SUM(D79:D80)</f>
        <v>0</v>
      </c>
      <c r="E81" s="509">
        <f t="shared" si="31"/>
        <v>2855052</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2855052</v>
      </c>
      <c r="S81" s="509">
        <f t="shared" si="31"/>
        <v>2855052</v>
      </c>
      <c r="T81" s="509">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32">SUM(C83+D83)</f>
        <v>79186</v>
      </c>
      <c r="C83" s="147">
        <f>ROUND([1]EVERYTHING!$C$83,0)</f>
        <v>79186</v>
      </c>
      <c r="D83" s="147"/>
      <c r="E83" s="147">
        <f t="shared" ref="E83:E95" si="33">B83-SUM(F83:Q83)</f>
        <v>79186</v>
      </c>
      <c r="F83" s="147"/>
      <c r="G83" s="147"/>
      <c r="H83" s="147"/>
      <c r="I83" s="147"/>
      <c r="J83" s="147"/>
      <c r="K83" s="147"/>
      <c r="L83" s="147"/>
      <c r="M83" s="147"/>
      <c r="N83" s="147"/>
      <c r="O83" s="147"/>
      <c r="P83" s="147"/>
      <c r="Q83" s="147"/>
      <c r="R83" s="516">
        <f t="shared" ref="R83:R95" si="34">SUM(E83:Q83)</f>
        <v>79186</v>
      </c>
      <c r="S83" s="148"/>
      <c r="T83" s="148"/>
      <c r="U83" s="143"/>
    </row>
    <row r="84" spans="1:21" s="144" customFormat="1">
      <c r="A84" s="145" t="s">
        <v>767</v>
      </c>
      <c r="B84" s="146">
        <f t="shared" si="32"/>
        <v>145500</v>
      </c>
      <c r="C84" s="147">
        <f>[1]EVERYTHING!$C$90</f>
        <v>145500</v>
      </c>
      <c r="D84" s="147"/>
      <c r="E84" s="147">
        <f t="shared" si="33"/>
        <v>145500</v>
      </c>
      <c r="F84" s="147"/>
      <c r="G84" s="147"/>
      <c r="H84" s="147"/>
      <c r="I84" s="147"/>
      <c r="J84" s="147"/>
      <c r="K84" s="147"/>
      <c r="L84" s="147"/>
      <c r="M84" s="147"/>
      <c r="N84" s="147"/>
      <c r="O84" s="147"/>
      <c r="P84" s="147"/>
      <c r="Q84" s="147"/>
      <c r="R84" s="516">
        <f t="shared" si="34"/>
        <v>145500</v>
      </c>
      <c r="S84" s="147">
        <f>R84</f>
        <v>145500</v>
      </c>
      <c r="T84" s="147"/>
      <c r="U84" s="143"/>
    </row>
    <row r="85" spans="1:21" s="144" customFormat="1">
      <c r="A85" s="145" t="s">
        <v>768</v>
      </c>
      <c r="B85" s="146">
        <f t="shared" si="32"/>
        <v>3012570</v>
      </c>
      <c r="C85" s="147">
        <f>ROUND([1]EVERYTHING!$C$85,0)</f>
        <v>3012570</v>
      </c>
      <c r="D85" s="147"/>
      <c r="E85" s="147">
        <f t="shared" si="33"/>
        <v>3012570</v>
      </c>
      <c r="F85" s="147"/>
      <c r="G85" s="147"/>
      <c r="H85" s="147"/>
      <c r="I85" s="147"/>
      <c r="J85" s="147"/>
      <c r="K85" s="147"/>
      <c r="L85" s="147"/>
      <c r="M85" s="147"/>
      <c r="N85" s="147"/>
      <c r="O85" s="147"/>
      <c r="P85" s="147"/>
      <c r="Q85" s="147"/>
      <c r="R85" s="516">
        <f t="shared" si="34"/>
        <v>3012570</v>
      </c>
      <c r="S85" s="147">
        <f t="shared" ref="S85:S87" si="35">R85</f>
        <v>3012570</v>
      </c>
      <c r="T85" s="147"/>
      <c r="U85" s="143"/>
    </row>
    <row r="86" spans="1:21" s="144" customFormat="1">
      <c r="A86" s="145" t="s">
        <v>769</v>
      </c>
      <c r="B86" s="146">
        <f t="shared" si="32"/>
        <v>276500</v>
      </c>
      <c r="C86" s="147">
        <f>ROUND([1]EVERYTHING!$C$86,0)</f>
        <v>276500</v>
      </c>
      <c r="D86" s="147"/>
      <c r="E86" s="147">
        <f t="shared" si="33"/>
        <v>276500</v>
      </c>
      <c r="F86" s="147"/>
      <c r="G86" s="147"/>
      <c r="H86" s="147"/>
      <c r="I86" s="147"/>
      <c r="J86" s="147"/>
      <c r="K86" s="147"/>
      <c r="L86" s="147"/>
      <c r="M86" s="147"/>
      <c r="N86" s="147"/>
      <c r="O86" s="147"/>
      <c r="P86" s="147"/>
      <c r="Q86" s="147"/>
      <c r="R86" s="516">
        <f t="shared" si="34"/>
        <v>276500</v>
      </c>
      <c r="S86" s="147">
        <f t="shared" si="35"/>
        <v>276500</v>
      </c>
      <c r="T86" s="147"/>
      <c r="U86" s="143"/>
    </row>
    <row r="87" spans="1:21" s="144" customFormat="1">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f t="shared" si="35"/>
        <v>0</v>
      </c>
      <c r="T87" s="147"/>
      <c r="U87" s="143"/>
    </row>
    <row r="88" spans="1:21" s="144" customFormat="1">
      <c r="A88" s="145" t="s">
        <v>771</v>
      </c>
      <c r="B88" s="146">
        <f t="shared" si="32"/>
        <v>158000</v>
      </c>
      <c r="C88" s="147">
        <f>[1]EVERYTHING!$C$89</f>
        <v>158000</v>
      </c>
      <c r="D88" s="147"/>
      <c r="E88" s="147">
        <f t="shared" si="33"/>
        <v>158000</v>
      </c>
      <c r="F88" s="147"/>
      <c r="G88" s="147"/>
      <c r="H88" s="147"/>
      <c r="I88" s="147"/>
      <c r="J88" s="147"/>
      <c r="K88" s="147"/>
      <c r="L88" s="147"/>
      <c r="M88" s="147"/>
      <c r="N88" s="147"/>
      <c r="O88" s="147"/>
      <c r="P88" s="147"/>
      <c r="Q88" s="147"/>
      <c r="R88" s="516">
        <f t="shared" si="34"/>
        <v>158000</v>
      </c>
      <c r="S88" s="148"/>
      <c r="T88" s="148"/>
      <c r="U88" s="143"/>
    </row>
    <row r="89" spans="1:21" s="144" customFormat="1">
      <c r="A89" s="145" t="s">
        <v>772</v>
      </c>
      <c r="B89" s="146">
        <f t="shared" si="32"/>
        <v>225000</v>
      </c>
      <c r="C89" s="147">
        <f>[1]EVERYTHING!$C$91</f>
        <v>225000</v>
      </c>
      <c r="D89" s="147"/>
      <c r="E89" s="147">
        <f t="shared" si="33"/>
        <v>225000</v>
      </c>
      <c r="F89" s="147"/>
      <c r="G89" s="147"/>
      <c r="H89" s="147"/>
      <c r="I89" s="147"/>
      <c r="J89" s="147"/>
      <c r="K89" s="147"/>
      <c r="L89" s="147"/>
      <c r="M89" s="147"/>
      <c r="N89" s="147"/>
      <c r="O89" s="147"/>
      <c r="P89" s="147"/>
      <c r="Q89" s="147"/>
      <c r="R89" s="516">
        <f t="shared" si="34"/>
        <v>225000</v>
      </c>
      <c r="S89" s="147">
        <f>R89</f>
        <v>225000</v>
      </c>
      <c r="T89" s="147"/>
      <c r="U89" s="143"/>
    </row>
    <row r="90" spans="1:21" s="144" customFormat="1">
      <c r="A90" s="145" t="s">
        <v>773</v>
      </c>
      <c r="B90" s="146">
        <f t="shared" si="32"/>
        <v>13000</v>
      </c>
      <c r="C90" s="147">
        <f>[1]EVERYTHING!$C$88</f>
        <v>13000</v>
      </c>
      <c r="D90" s="147"/>
      <c r="E90" s="147">
        <f t="shared" si="33"/>
        <v>13000</v>
      </c>
      <c r="F90" s="147"/>
      <c r="G90" s="147"/>
      <c r="H90" s="147"/>
      <c r="I90" s="147"/>
      <c r="J90" s="147"/>
      <c r="K90" s="147"/>
      <c r="L90" s="147"/>
      <c r="M90" s="147"/>
      <c r="N90" s="147"/>
      <c r="O90" s="147"/>
      <c r="P90" s="147"/>
      <c r="Q90" s="147"/>
      <c r="R90" s="516">
        <f t="shared" si="34"/>
        <v>13000</v>
      </c>
      <c r="S90" s="147"/>
      <c r="T90" s="147"/>
      <c r="U90" s="143"/>
    </row>
    <row r="91" spans="1:21" s="144" customFormat="1">
      <c r="A91" s="145" t="s">
        <v>371</v>
      </c>
      <c r="B91" s="146">
        <f t="shared" si="32"/>
        <v>0</v>
      </c>
      <c r="C91" s="147"/>
      <c r="D91" s="147"/>
      <c r="E91" s="147">
        <f t="shared" si="33"/>
        <v>0</v>
      </c>
      <c r="F91" s="147"/>
      <c r="G91" s="147"/>
      <c r="H91" s="147"/>
      <c r="I91" s="147"/>
      <c r="J91" s="147"/>
      <c r="K91" s="147"/>
      <c r="L91" s="147"/>
      <c r="M91" s="147"/>
      <c r="N91" s="147"/>
      <c r="O91" s="147"/>
      <c r="P91" s="147"/>
      <c r="Q91" s="147"/>
      <c r="R91" s="516">
        <f t="shared" si="34"/>
        <v>0</v>
      </c>
      <c r="S91" s="147"/>
      <c r="T91" s="147"/>
      <c r="U91" s="143"/>
    </row>
    <row r="92" spans="1:21" s="144" customFormat="1">
      <c r="A92" s="283" t="s">
        <v>1211</v>
      </c>
      <c r="B92" s="146">
        <f t="shared" si="32"/>
        <v>10000</v>
      </c>
      <c r="C92" s="147">
        <f>[1]EVERYTHING!$C$80</f>
        <v>10000</v>
      </c>
      <c r="D92" s="147"/>
      <c r="E92" s="147">
        <f t="shared" si="33"/>
        <v>10000</v>
      </c>
      <c r="F92" s="147"/>
      <c r="G92" s="147"/>
      <c r="H92" s="147"/>
      <c r="I92" s="147"/>
      <c r="J92" s="147"/>
      <c r="K92" s="147"/>
      <c r="L92" s="147"/>
      <c r="M92" s="147"/>
      <c r="N92" s="147"/>
      <c r="O92" s="147"/>
      <c r="P92" s="147"/>
      <c r="Q92" s="147"/>
      <c r="R92" s="516">
        <f t="shared" si="34"/>
        <v>10000</v>
      </c>
      <c r="S92" s="147">
        <f>R92</f>
        <v>10000</v>
      </c>
      <c r="T92" s="147"/>
      <c r="U92" s="143"/>
    </row>
    <row r="93" spans="1:21" s="144" customFormat="1">
      <c r="A93" s="1149" t="s">
        <v>2735</v>
      </c>
      <c r="B93" s="146">
        <f t="shared" si="32"/>
        <v>215000</v>
      </c>
      <c r="C93" s="147">
        <f>[1]EVERYTHING!$C$87</f>
        <v>215000</v>
      </c>
      <c r="D93" s="147"/>
      <c r="E93" s="147">
        <f t="shared" si="33"/>
        <v>215000</v>
      </c>
      <c r="F93" s="147"/>
      <c r="G93" s="147"/>
      <c r="H93" s="147"/>
      <c r="I93" s="147"/>
      <c r="J93" s="147"/>
      <c r="K93" s="147"/>
      <c r="L93" s="147"/>
      <c r="M93" s="147"/>
      <c r="N93" s="147"/>
      <c r="O93" s="147"/>
      <c r="P93" s="147"/>
      <c r="Q93" s="147"/>
      <c r="R93" s="516">
        <f t="shared" si="34"/>
        <v>215000</v>
      </c>
      <c r="S93" s="147">
        <f>R93</f>
        <v>215000</v>
      </c>
      <c r="T93" s="147"/>
      <c r="U93" s="143"/>
    </row>
    <row r="94" spans="1:21" s="144" customFormat="1">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c r="A96" s="149" t="s">
        <v>774</v>
      </c>
      <c r="B96" s="146">
        <f>SUM(C96:D96)</f>
        <v>4134756</v>
      </c>
      <c r="C96" s="146">
        <f t="shared" ref="C96:R96" si="36">SUM(C83:C95)</f>
        <v>4134756</v>
      </c>
      <c r="D96" s="146">
        <f t="shared" si="36"/>
        <v>0</v>
      </c>
      <c r="E96" s="146">
        <f t="shared" si="36"/>
        <v>4134756</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4134756</v>
      </c>
      <c r="S96" s="150">
        <f>SUM(S84:S87,S89:S95)</f>
        <v>3884570</v>
      </c>
      <c r="T96" s="146">
        <f>SUM(T84:T87,T89:T95)</f>
        <v>0</v>
      </c>
      <c r="U96" s="143"/>
    </row>
    <row r="97" spans="1:21" s="144" customFormat="1">
      <c r="A97" s="149" t="s">
        <v>775</v>
      </c>
      <c r="B97" s="146">
        <f>SUM(C97:D97)</f>
        <v>57674718</v>
      </c>
      <c r="C97" s="146">
        <f t="shared" ref="C97:R97" si="37">SUM(C63+C70+C77+C81+C96)</f>
        <v>57674718</v>
      </c>
      <c r="D97" s="146">
        <f t="shared" si="37"/>
        <v>0</v>
      </c>
      <c r="E97" s="146">
        <f t="shared" si="37"/>
        <v>29776757</v>
      </c>
      <c r="F97" s="146">
        <f t="shared" si="37"/>
        <v>1615000</v>
      </c>
      <c r="G97" s="146">
        <f t="shared" si="37"/>
        <v>0</v>
      </c>
      <c r="H97" s="146">
        <f t="shared" si="37"/>
        <v>5732861</v>
      </c>
      <c r="I97" s="146">
        <f t="shared" si="37"/>
        <v>17000000</v>
      </c>
      <c r="J97" s="146">
        <f t="shared" si="37"/>
        <v>3550000</v>
      </c>
      <c r="K97" s="146">
        <f t="shared" si="37"/>
        <v>100</v>
      </c>
      <c r="L97" s="146">
        <f t="shared" si="37"/>
        <v>0</v>
      </c>
      <c r="M97" s="146">
        <f t="shared" si="37"/>
        <v>0</v>
      </c>
      <c r="N97" s="146">
        <f t="shared" si="37"/>
        <v>0</v>
      </c>
      <c r="O97" s="146">
        <f t="shared" si="37"/>
        <v>0</v>
      </c>
      <c r="P97" s="146">
        <f t="shared" si="37"/>
        <v>0</v>
      </c>
      <c r="Q97" s="146">
        <f t="shared" si="37"/>
        <v>0</v>
      </c>
      <c r="R97" s="146">
        <f t="shared" si="37"/>
        <v>57674718</v>
      </c>
      <c r="S97" s="146">
        <f>SUM(S63+S70+S81+S96)</f>
        <v>51513991</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3000000</v>
      </c>
      <c r="C99" s="979">
        <f>[1]EVERYTHING!$C$97</f>
        <v>3000000</v>
      </c>
      <c r="D99" s="979"/>
      <c r="E99" s="979">
        <f t="shared" ref="E99:E103" si="38">B99-SUM(F99:Q99)</f>
        <v>2800000</v>
      </c>
      <c r="F99" s="147"/>
      <c r="G99" s="147">
        <f>Application!AO628</f>
        <v>200000</v>
      </c>
      <c r="H99" s="147"/>
      <c r="I99" s="147"/>
      <c r="J99" s="147"/>
      <c r="K99" s="147"/>
      <c r="L99" s="147"/>
      <c r="M99" s="147"/>
      <c r="N99" s="147"/>
      <c r="O99" s="147"/>
      <c r="P99" s="147"/>
      <c r="Q99" s="147"/>
      <c r="R99" s="516">
        <f>SUM(E99:Q99)</f>
        <v>3000000</v>
      </c>
      <c r="S99" s="147">
        <f>R99</f>
        <v>3000000</v>
      </c>
      <c r="T99" s="147"/>
      <c r="U99" s="143"/>
    </row>
    <row r="100" spans="1:21" s="144" customFormat="1">
      <c r="A100" s="283" t="s">
        <v>1646</v>
      </c>
      <c r="B100" s="146">
        <f>SUM(C100+D100)</f>
        <v>0</v>
      </c>
      <c r="C100" s="147"/>
      <c r="D100" s="147"/>
      <c r="E100" s="147">
        <f t="shared" si="38"/>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8"/>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f t="shared" si="38"/>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8"/>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3000000</v>
      </c>
      <c r="C104" s="146">
        <f>SUM(C99:C103)</f>
        <v>3000000</v>
      </c>
      <c r="D104" s="146">
        <f t="shared" ref="D104:T104" si="39">SUM(D99:D103)</f>
        <v>0</v>
      </c>
      <c r="E104" s="146">
        <f t="shared" si="39"/>
        <v>2800000</v>
      </c>
      <c r="F104" s="146">
        <f t="shared" si="39"/>
        <v>0</v>
      </c>
      <c r="G104" s="146">
        <f t="shared" si="39"/>
        <v>200000</v>
      </c>
      <c r="H104" s="146">
        <f t="shared" si="39"/>
        <v>0</v>
      </c>
      <c r="I104" s="146">
        <f t="shared" si="39"/>
        <v>0</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42">
        <f t="shared" si="39"/>
        <v>3000000</v>
      </c>
      <c r="S104" s="150">
        <f t="shared" si="39"/>
        <v>3000000</v>
      </c>
      <c r="T104" s="150">
        <f t="shared" si="39"/>
        <v>0</v>
      </c>
      <c r="U104" s="143"/>
    </row>
    <row r="105" spans="1:21" s="144" customFormat="1">
      <c r="A105" s="149" t="s">
        <v>780</v>
      </c>
      <c r="B105" s="150">
        <f>SUM(C105:D105)</f>
        <v>60674718</v>
      </c>
      <c r="C105" s="150">
        <f t="shared" ref="C105:R105" si="40">SUM(C97+C104)</f>
        <v>60674718</v>
      </c>
      <c r="D105" s="150">
        <f t="shared" si="40"/>
        <v>0</v>
      </c>
      <c r="E105" s="150">
        <f t="shared" si="40"/>
        <v>32576757</v>
      </c>
      <c r="F105" s="150">
        <f t="shared" si="40"/>
        <v>1615000</v>
      </c>
      <c r="G105" s="150">
        <f t="shared" si="40"/>
        <v>200000</v>
      </c>
      <c r="H105" s="150">
        <f t="shared" si="40"/>
        <v>5732861</v>
      </c>
      <c r="I105" s="150">
        <f t="shared" si="40"/>
        <v>17000000</v>
      </c>
      <c r="J105" s="150">
        <f t="shared" si="40"/>
        <v>3550000</v>
      </c>
      <c r="K105" s="150">
        <f t="shared" si="40"/>
        <v>100</v>
      </c>
      <c r="L105" s="150">
        <f t="shared" si="40"/>
        <v>0</v>
      </c>
      <c r="M105" s="150">
        <f t="shared" si="40"/>
        <v>0</v>
      </c>
      <c r="N105" s="150">
        <f t="shared" si="40"/>
        <v>0</v>
      </c>
      <c r="O105" s="150">
        <f t="shared" si="40"/>
        <v>0</v>
      </c>
      <c r="P105" s="150">
        <f t="shared" si="40"/>
        <v>0</v>
      </c>
      <c r="Q105" s="150">
        <f t="shared" si="40"/>
        <v>0</v>
      </c>
      <c r="R105" s="342">
        <f t="shared" si="40"/>
        <v>60674718</v>
      </c>
      <c r="S105" s="150">
        <f>S97+S104</f>
        <v>54513991</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54513991</v>
      </c>
      <c r="T107" s="150">
        <f>T105+T106</f>
        <v>0</v>
      </c>
    </row>
    <row r="108" spans="1:21" s="189" customFormat="1">
      <c r="A108" s="162" t="s">
        <v>879</v>
      </c>
      <c r="B108" s="157"/>
      <c r="C108" s="157"/>
      <c r="D108" s="157"/>
      <c r="E108" s="301">
        <f>Application!AO640</f>
        <v>32576757</v>
      </c>
      <c r="F108" s="301">
        <f>Application!AO627</f>
        <v>1615000</v>
      </c>
      <c r="G108" s="301">
        <f>Application!AO628</f>
        <v>200000</v>
      </c>
      <c r="H108" s="301">
        <f>Application!AO629</f>
        <v>5732861</v>
      </c>
      <c r="I108" s="301">
        <f>Application!AO630</f>
        <v>17000000</v>
      </c>
      <c r="J108" s="301">
        <f>Application!AO631</f>
        <v>3550000</v>
      </c>
      <c r="K108" s="301">
        <f>Application!AO632</f>
        <v>100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97"/>
      <c r="F123" s="1797"/>
      <c r="G123" s="1797"/>
      <c r="H123" s="1797"/>
      <c r="I123" s="1797"/>
      <c r="J123" s="1797"/>
      <c r="K123" s="1797"/>
      <c r="L123" s="1797"/>
      <c r="M123" s="1797"/>
      <c r="N123" s="1797"/>
      <c r="O123" s="1797"/>
      <c r="P123" s="1797"/>
      <c r="Q123" s="1797"/>
      <c r="R123" s="1797"/>
      <c r="S123" s="1797"/>
      <c r="T123" s="324"/>
      <c r="U123" s="326"/>
    </row>
    <row r="124" spans="1:21" ht="12.75">
      <c r="A124" s="117" t="s">
        <v>992</v>
      </c>
      <c r="B124" s="333"/>
      <c r="C124" s="117"/>
      <c r="D124" s="1797"/>
      <c r="E124" s="1797"/>
      <c r="F124" s="1797"/>
      <c r="G124" s="1797"/>
      <c r="H124" s="1797"/>
      <c r="I124" s="1797"/>
      <c r="J124" s="1797"/>
      <c r="K124" s="1797"/>
      <c r="L124" s="1797"/>
      <c r="M124" s="1797"/>
      <c r="N124" s="1797"/>
      <c r="O124" s="1797"/>
      <c r="P124" s="1797"/>
      <c r="Q124" s="1797"/>
      <c r="R124" s="1797"/>
      <c r="S124" s="1797"/>
      <c r="T124" s="324"/>
      <c r="U124" s="326"/>
    </row>
    <row r="125" spans="1:21" ht="12.75">
      <c r="A125" s="117" t="s">
        <v>993</v>
      </c>
      <c r="B125" s="333"/>
      <c r="C125" s="117"/>
      <c r="D125" s="1797"/>
      <c r="E125" s="1797"/>
      <c r="F125" s="1797"/>
      <c r="G125" s="1797"/>
      <c r="H125" s="1797"/>
      <c r="I125" s="1797"/>
      <c r="J125" s="1797"/>
      <c r="K125" s="1797"/>
      <c r="L125" s="1797"/>
      <c r="M125" s="1797"/>
      <c r="N125" s="1797"/>
      <c r="O125" s="1797"/>
      <c r="P125" s="1797"/>
      <c r="Q125" s="1797"/>
      <c r="R125" s="1797"/>
      <c r="S125" s="179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299</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20"/>
      <c r="E131" s="1820"/>
      <c r="F131" s="1820"/>
      <c r="G131" s="1820"/>
      <c r="H131" s="1820"/>
      <c r="I131" s="117"/>
      <c r="J131" s="1820"/>
      <c r="K131" s="1820"/>
      <c r="L131" s="1820"/>
      <c r="M131" s="1820"/>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5" workbookViewId="0">
      <selection activeCell="I25" sqref="I2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3550000</v>
      </c>
      <c r="C4" s="362"/>
      <c r="D4" s="362"/>
      <c r="E4" s="363"/>
      <c r="F4" s="363"/>
      <c r="G4" s="363"/>
      <c r="H4" s="363"/>
      <c r="I4" s="363"/>
      <c r="J4" s="363"/>
      <c r="K4" s="359"/>
    </row>
    <row r="5" spans="1:11" s="360" customFormat="1">
      <c r="A5" s="364" t="s">
        <v>28</v>
      </c>
      <c r="B5" s="361">
        <f>'Sources and Uses Budget'!C5</f>
        <v>183557</v>
      </c>
      <c r="C5" s="362"/>
      <c r="D5" s="362"/>
      <c r="E5" s="363"/>
      <c r="F5" s="363"/>
      <c r="G5" s="363"/>
      <c r="H5" s="363"/>
      <c r="I5" s="363"/>
      <c r="J5" s="363"/>
      <c r="K5" s="359"/>
    </row>
    <row r="6" spans="1:11" s="360" customFormat="1">
      <c r="A6" s="364" t="s">
        <v>29</v>
      </c>
      <c r="B6" s="361">
        <f>'Sources and Uses Budget'!C6</f>
        <v>30000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3763557</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265438</v>
      </c>
      <c r="C10" s="362"/>
      <c r="D10" s="362"/>
      <c r="E10" s="361">
        <f>'Sources and Uses Budget'!S10</f>
        <v>265438</v>
      </c>
      <c r="F10" s="362"/>
      <c r="G10" s="362"/>
      <c r="H10" s="361">
        <f>'Sources and Uses Budget'!T10</f>
        <v>0</v>
      </c>
      <c r="I10" s="362"/>
      <c r="J10" s="362"/>
      <c r="K10" s="359"/>
    </row>
    <row r="11" spans="1:11" s="360" customFormat="1">
      <c r="A11" s="365" t="s">
        <v>596</v>
      </c>
      <c r="B11" s="361">
        <f>'Sources and Uses Budget'!C11</f>
        <v>265438</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4028995</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2608240</v>
      </c>
      <c r="C29" s="362"/>
      <c r="D29" s="362"/>
      <c r="E29" s="361">
        <f>'Sources and Uses Budget'!S29</f>
        <v>2608240</v>
      </c>
      <c r="F29" s="362"/>
      <c r="G29" s="362"/>
      <c r="H29" s="361">
        <f>'Sources and Uses Budget'!T29</f>
        <v>0</v>
      </c>
      <c r="I29" s="362"/>
      <c r="J29" s="362"/>
      <c r="K29" s="359"/>
    </row>
    <row r="30" spans="1:11" s="360" customFormat="1">
      <c r="A30" s="145" t="s">
        <v>599</v>
      </c>
      <c r="B30" s="361">
        <f>'Sources and Uses Budget'!C30</f>
        <v>31536146</v>
      </c>
      <c r="C30" s="362"/>
      <c r="D30" s="362"/>
      <c r="E30" s="361">
        <f>'Sources and Uses Budget'!S30</f>
        <v>31536146</v>
      </c>
      <c r="F30" s="362"/>
      <c r="G30" s="362"/>
      <c r="H30" s="361">
        <f>'Sources and Uses Budget'!T30</f>
        <v>0</v>
      </c>
      <c r="I30" s="362"/>
      <c r="J30" s="362"/>
      <c r="K30" s="359"/>
    </row>
    <row r="31" spans="1:11" s="360" customFormat="1">
      <c r="A31" s="145" t="s">
        <v>600</v>
      </c>
      <c r="B31" s="361">
        <f>'Sources and Uses Budget'!C31</f>
        <v>2761848</v>
      </c>
      <c r="C31" s="362"/>
      <c r="D31" s="362"/>
      <c r="E31" s="361">
        <f>'Sources and Uses Budget'!S31</f>
        <v>2761848</v>
      </c>
      <c r="F31" s="362"/>
      <c r="G31" s="362"/>
      <c r="H31" s="361">
        <f>'Sources and Uses Budget'!T31</f>
        <v>0</v>
      </c>
      <c r="I31" s="362"/>
      <c r="J31" s="362"/>
      <c r="K31" s="359"/>
    </row>
    <row r="32" spans="1:11" s="360" customFormat="1">
      <c r="A32" s="145" t="s">
        <v>137</v>
      </c>
      <c r="B32" s="361">
        <f>'Sources and Uses Budget'!C32</f>
        <v>1087075</v>
      </c>
      <c r="C32" s="362"/>
      <c r="D32" s="362"/>
      <c r="E32" s="361">
        <f>'Sources and Uses Budget'!S32</f>
        <v>1087075</v>
      </c>
      <c r="F32" s="362"/>
      <c r="G32" s="362"/>
      <c r="H32" s="361">
        <f>'Sources and Uses Budget'!T32</f>
        <v>0</v>
      </c>
      <c r="I32" s="362"/>
      <c r="J32" s="362"/>
      <c r="K32" s="359"/>
    </row>
    <row r="33" spans="1:11" s="360" customFormat="1">
      <c r="A33" s="145" t="s">
        <v>138</v>
      </c>
      <c r="B33" s="361">
        <f>'Sources and Uses Budget'!C33</f>
        <v>1087075</v>
      </c>
      <c r="C33" s="362"/>
      <c r="D33" s="362"/>
      <c r="E33" s="361">
        <f>'Sources and Uses Budget'!S33</f>
        <v>1087075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376403</v>
      </c>
      <c r="C35" s="362"/>
      <c r="D35" s="362"/>
      <c r="E35" s="361">
        <f>'Sources and Uses Budget'!S35</f>
        <v>376403</v>
      </c>
      <c r="F35" s="362"/>
      <c r="G35" s="362"/>
      <c r="H35" s="361">
        <f>'Sources and Uses Budget'!T35</f>
        <v>0</v>
      </c>
      <c r="I35" s="362"/>
      <c r="J35" s="362"/>
      <c r="K35" s="359"/>
    </row>
    <row r="36" spans="1:11" s="360" customFormat="1">
      <c r="A36" s="508" t="s">
        <v>1640</v>
      </c>
      <c r="B36" s="361">
        <f>'Sources and Uses Budget'!C36</f>
        <v>262000</v>
      </c>
      <c r="C36" s="362"/>
      <c r="D36" s="362"/>
      <c r="E36" s="361">
        <f>'Sources and Uses Budget'!S36</f>
        <v>262000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39718787</v>
      </c>
      <c r="C38" s="361">
        <f>SUM(C29:C37)</f>
        <v>0</v>
      </c>
      <c r="D38" s="361">
        <f>SUM(D29:D37)</f>
        <v>0</v>
      </c>
      <c r="E38" s="361">
        <f>'Sources and Uses Budget'!S38</f>
        <v>39718787</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1735700</v>
      </c>
      <c r="C40" s="362"/>
      <c r="D40" s="362"/>
      <c r="E40" s="361">
        <f>'Sources and Uses Budget'!S40</f>
        <v>1735700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1735700</v>
      </c>
      <c r="C42" s="361">
        <f>SUM(C39:C41)</f>
        <v>0</v>
      </c>
      <c r="D42" s="361">
        <f>SUM(D39:D41)</f>
        <v>0</v>
      </c>
      <c r="E42" s="361">
        <f>'Sources and Uses Budget'!S42</f>
        <v>1735700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251450</v>
      </c>
      <c r="C43" s="362"/>
      <c r="D43" s="362"/>
      <c r="E43" s="361">
        <f>'Sources and Uses Budget'!S43</f>
        <v>251450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2596786</v>
      </c>
      <c r="C45" s="362"/>
      <c r="D45" s="362"/>
      <c r="E45" s="361">
        <f>'Sources and Uses Budget'!S45</f>
        <v>1493948</v>
      </c>
      <c r="F45" s="362"/>
      <c r="G45" s="362"/>
      <c r="H45" s="361">
        <f>'Sources and Uses Budget'!T45</f>
        <v>0</v>
      </c>
      <c r="I45" s="362"/>
      <c r="J45" s="362"/>
      <c r="K45" s="359"/>
    </row>
    <row r="46" spans="1:11" s="360" customFormat="1">
      <c r="A46" s="364" t="s">
        <v>151</v>
      </c>
      <c r="B46" s="361">
        <f>'Sources and Uses Budget'!C46</f>
        <v>334434</v>
      </c>
      <c r="C46" s="362"/>
      <c r="D46" s="362"/>
      <c r="E46" s="361">
        <f>'Sources and Uses Budget'!S46</f>
        <v>28955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185360</v>
      </c>
      <c r="C49" s="362"/>
      <c r="D49" s="362"/>
      <c r="E49" s="361">
        <f>'Sources and Uses Budget'!S49</f>
        <v>16049</v>
      </c>
      <c r="F49" s="362"/>
      <c r="G49" s="362"/>
      <c r="H49" s="361">
        <f>'Sources and Uses Budget'!T49</f>
        <v>0</v>
      </c>
      <c r="I49" s="362"/>
      <c r="J49" s="362"/>
      <c r="K49" s="359"/>
    </row>
    <row r="50" spans="1:11" s="360" customFormat="1">
      <c r="A50" s="364" t="s">
        <v>156</v>
      </c>
      <c r="B50" s="361">
        <f>'Sources and Uses Budget'!C50</f>
        <v>105000</v>
      </c>
      <c r="C50" s="362"/>
      <c r="D50" s="362"/>
      <c r="E50" s="361">
        <f>'Sources and Uses Budget'!S50</f>
        <v>9091</v>
      </c>
      <c r="F50" s="362"/>
      <c r="G50" s="362"/>
      <c r="H50" s="361">
        <f>'Sources and Uses Budget'!T50</f>
        <v>0</v>
      </c>
      <c r="I50" s="362"/>
      <c r="J50" s="362"/>
      <c r="K50" s="359"/>
    </row>
    <row r="51" spans="1:11" s="360" customFormat="1">
      <c r="A51" s="364" t="s">
        <v>154</v>
      </c>
      <c r="B51" s="361">
        <f>'Sources and Uses Budget'!C51</f>
        <v>88689</v>
      </c>
      <c r="C51" s="362"/>
      <c r="D51" s="362"/>
      <c r="E51" s="361">
        <f>'Sources and Uses Budget'!S51</f>
        <v>88689</v>
      </c>
      <c r="F51" s="362"/>
      <c r="G51" s="362"/>
      <c r="H51" s="361">
        <f>'Sources and Uses Budget'!T51</f>
        <v>0</v>
      </c>
      <c r="I51" s="362"/>
      <c r="J51" s="362"/>
      <c r="K51" s="359"/>
    </row>
    <row r="52" spans="1:11" s="360" customFormat="1">
      <c r="A52" s="364" t="s">
        <v>155</v>
      </c>
      <c r="B52" s="361">
        <f>'Sources and Uses Budget'!C52</f>
        <v>938903</v>
      </c>
      <c r="C52" s="362"/>
      <c r="D52" s="362"/>
      <c r="E52" s="361">
        <f>'Sources and Uses Budget'!S52</f>
        <v>938903</v>
      </c>
      <c r="F52" s="362"/>
      <c r="G52" s="362"/>
      <c r="H52" s="361">
        <f>'Sources and Uses Budget'!T52</f>
        <v>0</v>
      </c>
      <c r="I52" s="362"/>
      <c r="J52" s="362"/>
      <c r="K52" s="359"/>
    </row>
    <row r="53" spans="1:11" s="360" customFormat="1">
      <c r="A53" s="364" t="str">
        <f>'Sources and Uses Budget'!$A53</f>
        <v>Other: Lender Costs</v>
      </c>
      <c r="B53" s="361">
        <f>'Sources and Uses Budget'!C53</f>
        <v>80000</v>
      </c>
      <c r="C53" s="362"/>
      <c r="D53" s="362"/>
      <c r="E53" s="361">
        <f>'Sources and Uses Budget'!S53</f>
        <v>80000</v>
      </c>
      <c r="F53" s="362"/>
      <c r="G53" s="362"/>
      <c r="H53" s="361">
        <f>'Sources and Uses Budget'!T53</f>
        <v>0</v>
      </c>
      <c r="I53" s="362"/>
      <c r="J53" s="362"/>
      <c r="K53" s="359"/>
    </row>
    <row r="54" spans="1:11" s="369" customFormat="1">
      <c r="A54" s="365" t="s">
        <v>157</v>
      </c>
      <c r="B54" s="361">
        <f>'Sources and Uses Budget'!C54</f>
        <v>4329172</v>
      </c>
      <c r="C54" s="367">
        <f>SUM(C45:C53)</f>
        <v>0</v>
      </c>
      <c r="D54" s="367">
        <f>SUM(D45:D53)</f>
        <v>0</v>
      </c>
      <c r="E54" s="361">
        <f>'Sources and Uses Budget'!S54</f>
        <v>2655635</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16150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 and Lender Costs</v>
      </c>
      <c r="B61" s="361">
        <f>'Sources and Uses Budget'!C61</f>
        <v>105000</v>
      </c>
      <c r="C61" s="362"/>
      <c r="D61" s="362"/>
      <c r="E61" s="363"/>
      <c r="F61" s="363"/>
      <c r="G61" s="363"/>
      <c r="H61" s="363"/>
      <c r="I61" s="363"/>
      <c r="J61" s="363"/>
      <c r="K61" s="359"/>
    </row>
    <row r="62" spans="1:11" s="360" customFormat="1" ht="13.7" customHeight="1">
      <c r="A62" s="365" t="s">
        <v>300</v>
      </c>
      <c r="B62" s="361">
        <f>'Sources and Uses Budget'!C62</f>
        <v>136150</v>
      </c>
      <c r="C62" s="361">
        <f>SUM(C56:C61)</f>
        <v>0</v>
      </c>
      <c r="D62" s="361">
        <f>SUM(D56:D61)</f>
        <v>0</v>
      </c>
      <c r="E62" s="363"/>
      <c r="F62" s="363"/>
      <c r="G62" s="363"/>
      <c r="H62" s="363"/>
      <c r="I62" s="363"/>
      <c r="J62" s="363"/>
      <c r="K62" s="359"/>
    </row>
    <row r="63" spans="1:11" s="360" customFormat="1">
      <c r="A63" s="370" t="s">
        <v>301</v>
      </c>
      <c r="B63" s="361">
        <f>'Sources and Uses Budget'!C63</f>
        <v>50200254</v>
      </c>
      <c r="C63" s="361">
        <f>SUM(C8+C11+C13+C14+C15+C26+C27+C38+C42+C43+C54+C62)</f>
        <v>0</v>
      </c>
      <c r="D63" s="361">
        <f>SUM(D8+D11+D13+D14+D15+D26+D27+D38+D42+D43+D54+D62)</f>
        <v>0</v>
      </c>
      <c r="E63" s="361">
        <f>'Sources and Uses Budget'!S63</f>
        <v>44627010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85000</v>
      </c>
      <c r="C65" s="362"/>
      <c r="D65" s="362"/>
      <c r="E65" s="361">
        <f>'Sources and Uses Budget'!S65</f>
        <v>7359</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Sponsor Legal</v>
      </c>
      <c r="B69" s="361">
        <f>'Sources and Uses Budget'!C69</f>
        <v>140000</v>
      </c>
      <c r="C69" s="362"/>
      <c r="D69" s="362"/>
      <c r="E69" s="361">
        <f>'Sources and Uses Budget'!S69</f>
        <v>140000</v>
      </c>
      <c r="F69" s="362"/>
      <c r="G69" s="362"/>
      <c r="H69" s="361">
        <f>'Sources and Uses Budget'!T69</f>
        <v>0</v>
      </c>
      <c r="I69" s="362"/>
      <c r="J69" s="362"/>
      <c r="K69" s="359"/>
    </row>
    <row r="70" spans="1:11" s="360" customFormat="1">
      <c r="A70" s="365" t="s">
        <v>601</v>
      </c>
      <c r="B70" s="361">
        <f>'Sources and Uses Budget'!C70</f>
        <v>225000</v>
      </c>
      <c r="C70" s="361">
        <f>SUM(C64:C69)</f>
        <v>0</v>
      </c>
      <c r="D70" s="361">
        <f>SUM(D64:D69)</f>
        <v>0</v>
      </c>
      <c r="E70" s="361">
        <f>'Sources and Uses Budget'!S70</f>
        <v>147359</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259656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259656</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1995289</v>
      </c>
      <c r="C79" s="362"/>
      <c r="D79" s="362"/>
      <c r="E79" s="361">
        <f>'Sources and Uses Budget'!S79</f>
        <v>1995289</v>
      </c>
      <c r="F79" s="362"/>
      <c r="G79" s="362"/>
      <c r="H79" s="361">
        <f>'Sources and Uses Budget'!T79</f>
        <v>0</v>
      </c>
      <c r="I79" s="362"/>
      <c r="J79" s="362"/>
      <c r="K79" s="359"/>
    </row>
    <row r="80" spans="1:11" s="360" customFormat="1">
      <c r="A80" s="364" t="s">
        <v>58</v>
      </c>
      <c r="B80" s="361">
        <f>'Sources and Uses Budget'!C80</f>
        <v>859763</v>
      </c>
      <c r="C80" s="362"/>
      <c r="D80" s="362"/>
      <c r="E80" s="361">
        <f>'Sources and Uses Budget'!S80</f>
        <v>859763</v>
      </c>
      <c r="F80" s="362"/>
      <c r="G80" s="362"/>
      <c r="H80" s="361">
        <f>'Sources and Uses Budget'!T80</f>
        <v>0</v>
      </c>
      <c r="I80" s="362"/>
      <c r="J80" s="362"/>
      <c r="K80" s="359"/>
    </row>
    <row r="81" spans="1:11" s="360" customFormat="1">
      <c r="A81" s="365" t="s">
        <v>1209</v>
      </c>
      <c r="B81" s="361">
        <f>'Sources and Uses Budget'!C81</f>
        <v>2855052</v>
      </c>
      <c r="C81" s="361">
        <f>SUM(C79:C80)</f>
        <v>0</v>
      </c>
      <c r="D81" s="361">
        <f>SUM(D79:D80)</f>
        <v>0</v>
      </c>
      <c r="E81" s="361">
        <f>'Sources and Uses Budget'!S81</f>
        <v>2855052</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79186</v>
      </c>
      <c r="C83" s="362"/>
      <c r="D83" s="362"/>
      <c r="E83" s="363"/>
      <c r="F83" s="363"/>
      <c r="G83" s="363"/>
      <c r="H83" s="363"/>
      <c r="I83" s="363"/>
      <c r="J83" s="363"/>
      <c r="K83" s="359"/>
    </row>
    <row r="84" spans="1:11" s="360" customFormat="1">
      <c r="A84" s="145" t="s">
        <v>767</v>
      </c>
      <c r="B84" s="361">
        <f>'Sources and Uses Budget'!C84</f>
        <v>145500</v>
      </c>
      <c r="C84" s="362"/>
      <c r="D84" s="362"/>
      <c r="E84" s="361">
        <f>'Sources and Uses Budget'!S84</f>
        <v>145500</v>
      </c>
      <c r="F84" s="362"/>
      <c r="G84" s="362"/>
      <c r="H84" s="361">
        <f>'Sources and Uses Budget'!T84</f>
        <v>0</v>
      </c>
      <c r="I84" s="362"/>
      <c r="J84" s="362"/>
      <c r="K84" s="359"/>
    </row>
    <row r="85" spans="1:11" s="360" customFormat="1">
      <c r="A85" s="145" t="s">
        <v>768</v>
      </c>
      <c r="B85" s="361">
        <f>'Sources and Uses Budget'!C85</f>
        <v>3012570</v>
      </c>
      <c r="C85" s="362"/>
      <c r="D85" s="362"/>
      <c r="E85" s="361">
        <f>'Sources and Uses Budget'!S85</f>
        <v>3012570</v>
      </c>
      <c r="F85" s="362"/>
      <c r="G85" s="362"/>
      <c r="H85" s="361">
        <f>'Sources and Uses Budget'!T85</f>
        <v>0</v>
      </c>
      <c r="I85" s="362"/>
      <c r="J85" s="362"/>
      <c r="K85" s="359"/>
    </row>
    <row r="86" spans="1:11" s="360" customFormat="1">
      <c r="A86" s="145" t="s">
        <v>769</v>
      </c>
      <c r="B86" s="361">
        <f>'Sources and Uses Budget'!C86</f>
        <v>276500</v>
      </c>
      <c r="C86" s="362"/>
      <c r="D86" s="362"/>
      <c r="E86" s="361">
        <f>'Sources and Uses Budget'!S86</f>
        <v>276500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158000</v>
      </c>
      <c r="C88" s="362"/>
      <c r="D88" s="362"/>
      <c r="E88" s="363"/>
      <c r="F88" s="363"/>
      <c r="G88" s="363"/>
      <c r="H88" s="363"/>
      <c r="I88" s="363"/>
      <c r="J88" s="363"/>
      <c r="K88" s="359"/>
    </row>
    <row r="89" spans="1:11" s="360" customFormat="1">
      <c r="A89" s="145" t="s">
        <v>772</v>
      </c>
      <c r="B89" s="361">
        <f>'Sources and Uses Budget'!C89</f>
        <v>225000</v>
      </c>
      <c r="C89" s="362"/>
      <c r="D89" s="362"/>
      <c r="E89" s="361">
        <f>'Sources and Uses Budget'!S89</f>
        <v>225000</v>
      </c>
      <c r="F89" s="362"/>
      <c r="G89" s="362"/>
      <c r="H89" s="361">
        <f>'Sources and Uses Budget'!T89</f>
        <v>0</v>
      </c>
      <c r="I89" s="362"/>
      <c r="J89" s="362"/>
      <c r="K89" s="359"/>
    </row>
    <row r="90" spans="1:11" s="360" customFormat="1">
      <c r="A90" s="145" t="s">
        <v>773</v>
      </c>
      <c r="B90" s="361">
        <f>'Sources and Uses Budget'!C90</f>
        <v>13000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Testing and Inspection</v>
      </c>
      <c r="B93" s="361">
        <f>'Sources and Uses Budget'!C93</f>
        <v>215000</v>
      </c>
      <c r="C93" s="362"/>
      <c r="D93" s="362"/>
      <c r="E93" s="361">
        <f>'Sources and Uses Budget'!S93</f>
        <v>215000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4134756</v>
      </c>
      <c r="C96" s="361">
        <f>SUM(C83:C95)</f>
        <v>0</v>
      </c>
      <c r="D96" s="361">
        <f>SUM(D83:D95)</f>
        <v>0</v>
      </c>
      <c r="E96" s="361">
        <f>'Sources and Uses Budget'!S96</f>
        <v>3884570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57674718</v>
      </c>
      <c r="C97" s="361">
        <f>SUM(C63+C70+C77+C81+C96)</f>
        <v>0</v>
      </c>
      <c r="D97" s="361">
        <f>SUM(D63+D70+D77+D81+D96)</f>
        <v>0</v>
      </c>
      <c r="E97" s="361">
        <f>'Sources and Uses Budget'!S97</f>
        <v>51513991</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3000000</v>
      </c>
      <c r="C99" s="362"/>
      <c r="D99" s="362"/>
      <c r="E99" s="361">
        <f>'Sources and Uses Budget'!S99</f>
        <v>3000000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3000000</v>
      </c>
      <c r="C104" s="361">
        <f>SUM(C99:C103)</f>
        <v>0</v>
      </c>
      <c r="D104" s="361">
        <f>SUM(D99:D103)</f>
        <v>0</v>
      </c>
      <c r="E104" s="361">
        <f>'Sources and Uses Budget'!S104</f>
        <v>3000000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60674718</v>
      </c>
      <c r="C105" s="367">
        <f>SUM(C97+C104)</f>
        <v>0</v>
      </c>
      <c r="D105" s="367">
        <f>SUM(D97+D104)</f>
        <v>0</v>
      </c>
      <c r="E105" s="361">
        <f>'Sources and Uses Budget'!S105</f>
        <v>54513991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54513991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6"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2456</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2455</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5" t="str">
        <f>IF(Application!H18="","",Application!H18)</f>
        <v>851 Weeks Street Apartments</v>
      </c>
      <c r="M4" s="2316"/>
      <c r="N4" s="2316"/>
      <c r="O4" s="2316"/>
      <c r="P4" s="2316"/>
      <c r="Q4" s="2316"/>
      <c r="R4" s="2316"/>
      <c r="S4" s="2316"/>
      <c r="T4" s="2316"/>
      <c r="U4" s="2316"/>
      <c r="V4" s="2316"/>
      <c r="W4" s="2316"/>
      <c r="X4" s="2316"/>
      <c r="Y4" s="2316"/>
      <c r="Z4" s="2316"/>
      <c r="AA4" s="2316"/>
      <c r="AB4" s="2316"/>
      <c r="AC4" s="2317"/>
      <c r="AD4" s="1190"/>
      <c r="AE4" s="1190"/>
      <c r="AF4" s="2311" t="s">
        <v>2454</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2453</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5" t="str">
        <f>IF(Application!H16="","",Application!H16)</f>
        <v>Sand Hill Property, LLC on behalf of 851 Weeks LP (to be formed)</v>
      </c>
      <c r="M6" s="2316"/>
      <c r="N6" s="2316"/>
      <c r="O6" s="2316"/>
      <c r="P6" s="2316"/>
      <c r="Q6" s="2316"/>
      <c r="R6" s="2316"/>
      <c r="S6" s="2316"/>
      <c r="T6" s="2316"/>
      <c r="U6" s="2316"/>
      <c r="V6" s="2316"/>
      <c r="W6" s="2316"/>
      <c r="X6" s="2316"/>
      <c r="Y6" s="2316"/>
      <c r="Z6" s="2316"/>
      <c r="AA6" s="2316"/>
      <c r="AB6" s="2316"/>
      <c r="AC6" s="2317"/>
      <c r="AD6" s="1190"/>
      <c r="AE6" s="1190"/>
      <c r="AF6" s="2318" t="s">
        <v>2451</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2450</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2448</v>
      </c>
      <c r="AG8" s="2318"/>
      <c r="AH8" s="2318"/>
      <c r="AI8" s="2318"/>
      <c r="AJ8" s="2318"/>
      <c r="AK8" s="2318"/>
      <c r="AL8" s="2318"/>
      <c r="AM8" s="2318"/>
      <c r="AN8" s="2318"/>
      <c r="AO8" s="2318"/>
      <c r="AP8" s="2319" t="s">
        <v>2098</v>
      </c>
      <c r="AQ8" s="2319"/>
      <c r="AR8" s="2319"/>
      <c r="AS8" s="2319"/>
      <c r="AT8" s="2319"/>
      <c r="AU8" s="2319"/>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2447</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14">
        <f>Application!AO627</f>
        <v>1615000</v>
      </c>
      <c r="O10" s="2314"/>
      <c r="P10" s="2314"/>
      <c r="Q10" s="2314"/>
      <c r="R10" s="2314"/>
      <c r="S10" s="2314"/>
      <c r="T10" s="2314"/>
      <c r="U10" s="1190"/>
      <c r="V10" s="1190"/>
      <c r="W10" s="1190"/>
      <c r="X10" s="1193"/>
      <c r="Y10" s="1193"/>
      <c r="Z10" s="1193"/>
      <c r="AA10" s="1193"/>
      <c r="AB10" s="1193"/>
      <c r="AC10" s="1193"/>
      <c r="AD10" s="1193"/>
      <c r="AE10" s="1193"/>
      <c r="AF10" s="2311" t="s">
        <v>2444</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2441</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302" t="s">
        <v>2439</v>
      </c>
      <c r="C13" s="2303"/>
      <c r="D13" s="2303"/>
      <c r="E13" s="2303"/>
      <c r="F13" s="2303"/>
      <c r="G13" s="2303"/>
      <c r="H13" s="2303"/>
      <c r="I13" s="2303"/>
      <c r="J13" s="2303"/>
      <c r="K13" s="2303"/>
      <c r="L13" s="2303"/>
      <c r="M13" s="2303"/>
      <c r="N13" s="2303"/>
      <c r="O13" s="2303"/>
      <c r="P13" s="2304"/>
      <c r="Q13" s="2305" t="s">
        <v>669</v>
      </c>
      <c r="R13" s="2306"/>
      <c r="S13" s="2306"/>
      <c r="T13" s="2307"/>
      <c r="U13" s="1193"/>
      <c r="V13" s="1190"/>
      <c r="W13" s="1190"/>
      <c r="X13" s="1190"/>
      <c r="Y13" s="1190"/>
      <c r="Z13" s="1190"/>
      <c r="AA13" s="2292" t="s">
        <v>2438</v>
      </c>
      <c r="AB13" s="2292"/>
      <c r="AC13" s="2292"/>
      <c r="AD13" s="2292"/>
      <c r="AE13" s="2292"/>
      <c r="AF13" s="2292"/>
      <c r="AG13" s="2292"/>
      <c r="AH13" s="2292"/>
      <c r="AI13" s="2292"/>
      <c r="AJ13" s="2292"/>
      <c r="AK13" s="2292"/>
      <c r="AL13" s="2292"/>
      <c r="AM13" s="2292"/>
      <c r="AN13" s="2292"/>
      <c r="AO13" s="2308">
        <f>Application!W473</f>
        <v>40</v>
      </c>
      <c r="AP13" s="2309"/>
      <c r="AQ13" s="2309"/>
      <c r="AR13" s="2309"/>
      <c r="AS13" s="2309"/>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2436</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2435</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2434</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2433</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2432</v>
      </c>
      <c r="C18" s="2296"/>
      <c r="D18" s="2296"/>
      <c r="E18" s="2296"/>
      <c r="F18" s="2296"/>
      <c r="G18" s="2296"/>
      <c r="H18" s="2296"/>
      <c r="I18" s="2297"/>
      <c r="J18" s="2298" t="s">
        <v>1586</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2431</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20</v>
      </c>
      <c r="K19" s="2285"/>
      <c r="L19" s="2285"/>
      <c r="M19" s="2285"/>
      <c r="N19" s="2285"/>
      <c r="O19" s="2286"/>
      <c r="P19" s="2284" cm="1">
        <f t="array" ref="P19">SUMPRODUCT((Application!$B$718:$B$752 = 'CalHFA Addendum'!P$18)*(Application!$AC$718:$AC$752 = 'CalHFA Addendum'!$B19),Application!$G$718:$G$752)</f>
        <v>13</v>
      </c>
      <c r="Q19" s="2285"/>
      <c r="R19" s="2285"/>
      <c r="S19" s="2285"/>
      <c r="T19" s="2285"/>
      <c r="U19" s="2286"/>
      <c r="V19" s="2284" cm="1">
        <f t="array" ref="V19">SUMPRODUCT((Application!$B$714:$B$738 = 'CalHFA Addendum'!V$18)*(Application!$AC$714:$AC$738 = 'CalHFA Addendum'!$B19),Application!$G$714:$G$738)</f>
        <v>7</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0.25316455696202533</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24</v>
      </c>
      <c r="K20" s="2285"/>
      <c r="L20" s="2285"/>
      <c r="M20" s="2285"/>
      <c r="N20" s="2285"/>
      <c r="O20" s="2286"/>
      <c r="P20" s="2284" cm="1">
        <f t="array" ref="P20">SUMPRODUCT((Application!$B$718:$B$752 = 'CalHFA Addendum'!P$18)*(Application!$AC$718:$AC$752 = 'CalHFA Addendum'!$B20),Application!$G$718:$G$752)</f>
        <v>17</v>
      </c>
      <c r="Q20" s="2285"/>
      <c r="R20" s="2285"/>
      <c r="S20" s="2285"/>
      <c r="T20" s="2285"/>
      <c r="U20" s="2286"/>
      <c r="V20" s="2284" cm="1">
        <f t="array" ref="V20">SUMPRODUCT((Application!$B$714:$B$738 = 'CalHFA Addendum'!V$18)*(Application!$AC$714:$AC$738 = 'CalHFA Addendum'!$B20),Application!$G$714:$G$738)</f>
        <v>7</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0.30379746835443039</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34</v>
      </c>
      <c r="K21" s="2285"/>
      <c r="L21" s="2285"/>
      <c r="M21" s="2285"/>
      <c r="N21" s="2285"/>
      <c r="O21" s="2286"/>
      <c r="P21" s="2284" cm="1">
        <f t="array" ref="P21">SUMPRODUCT((Application!$B$714:$B$738 = 'CalHFA Addendum'!P$18)*(Application!$AC$714:$AC$738 = 'CalHFA Addendum'!$B21),Application!$G$714:$G$738)</f>
        <v>22</v>
      </c>
      <c r="Q21" s="2285"/>
      <c r="R21" s="2285"/>
      <c r="S21" s="2285"/>
      <c r="T21" s="2285"/>
      <c r="U21" s="2286"/>
      <c r="V21" s="2284" cm="1">
        <f t="array" ref="V21">SUMPRODUCT((Application!$B$714:$B$738 = 'CalHFA Addendum'!V$18)*(Application!$AC$714:$AC$738 = 'CalHFA Addendum'!$B21),Application!$G$714:$G$738)</f>
        <v>12</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0.43037974683544306</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0</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0</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2430</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1.2658227848101266E-2</v>
      </c>
      <c r="AU28" s="2279"/>
      <c r="AV28" s="2279"/>
      <c r="AW28" s="2279"/>
      <c r="AX28" s="2279"/>
      <c r="AY28" s="2280"/>
      <c r="AZ28" s="1190"/>
      <c r="BA28" s="1190"/>
      <c r="BB28" s="1190"/>
      <c r="BC28" s="1190"/>
      <c r="BD28" s="1190"/>
      <c r="BE28" s="1194"/>
    </row>
    <row r="29" spans="1:58" thickBot="1">
      <c r="A29" s="1190"/>
      <c r="B29" s="2255" t="s">
        <v>1586</v>
      </c>
      <c r="C29" s="2228"/>
      <c r="D29" s="2228"/>
      <c r="E29" s="2228"/>
      <c r="F29" s="2228"/>
      <c r="G29" s="2228"/>
      <c r="H29" s="2228"/>
      <c r="I29" s="2229"/>
      <c r="J29" s="2227">
        <f>SUM(J19:O28)</f>
        <v>79</v>
      </c>
      <c r="K29" s="2228"/>
      <c r="L29" s="2228"/>
      <c r="M29" s="2228"/>
      <c r="N29" s="2228"/>
      <c r="O29" s="2229"/>
      <c r="P29" s="2227">
        <f>SUM(P19:U28)</f>
        <v>52</v>
      </c>
      <c r="Q29" s="2228"/>
      <c r="R29" s="2228"/>
      <c r="S29" s="2228"/>
      <c r="T29" s="2228"/>
      <c r="U29" s="2229"/>
      <c r="V29" s="2227">
        <f>SUM(V19:AA28)</f>
        <v>26</v>
      </c>
      <c r="W29" s="2228"/>
      <c r="X29" s="2228"/>
      <c r="Y29" s="2228"/>
      <c r="Z29" s="2228"/>
      <c r="AA29" s="2229"/>
      <c r="AB29" s="2227">
        <f>SUM(AB19:AG28)</f>
        <v>1</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2429</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2428</v>
      </c>
      <c r="C32" s="2237"/>
      <c r="D32" s="2237"/>
      <c r="E32" s="2237"/>
      <c r="F32" s="2237"/>
      <c r="G32" s="2237"/>
      <c r="H32" s="2237"/>
      <c r="I32" s="2237"/>
      <c r="J32" s="2240" t="s">
        <v>2427</v>
      </c>
      <c r="K32" s="2241"/>
      <c r="L32" s="2241"/>
      <c r="M32" s="2241"/>
      <c r="N32" s="2240" t="s">
        <v>2426</v>
      </c>
      <c r="O32" s="2241"/>
      <c r="P32" s="2241"/>
      <c r="Q32" s="2243"/>
      <c r="R32" s="2245" t="s">
        <v>2425</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2424</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2423</v>
      </c>
      <c r="AT35" s="2257"/>
      <c r="AU35" s="2257"/>
      <c r="AV35" s="2257"/>
      <c r="AW35" s="2257"/>
      <c r="AX35" s="2265"/>
      <c r="AY35" s="2256" t="s">
        <v>2422</v>
      </c>
      <c r="AZ35" s="2257"/>
      <c r="BA35" s="2257"/>
      <c r="BB35" s="2257"/>
      <c r="BC35" s="2257"/>
      <c r="BD35" s="2258"/>
      <c r="BE35" s="1194"/>
    </row>
    <row r="36" spans="1:58" ht="15.75" customHeight="1">
      <c r="A36" s="1190"/>
      <c r="B36" s="2160" t="s">
        <v>2421</v>
      </c>
      <c r="C36" s="2161"/>
      <c r="D36" s="2161"/>
      <c r="E36" s="2161"/>
      <c r="F36" s="2161"/>
      <c r="G36" s="2161"/>
      <c r="H36" s="2161"/>
      <c r="I36" s="2161"/>
      <c r="J36" s="2225" t="s">
        <v>2420</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2419</v>
      </c>
      <c r="C37" s="2161"/>
      <c r="D37" s="2161"/>
      <c r="E37" s="2161"/>
      <c r="F37" s="2161"/>
      <c r="G37" s="2161"/>
      <c r="H37" s="2161"/>
      <c r="I37" s="2161"/>
      <c r="J37" s="2225" t="s">
        <v>2418</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2417</v>
      </c>
      <c r="C38" s="2161"/>
      <c r="D38" s="2161"/>
      <c r="E38" s="2161"/>
      <c r="F38" s="2161"/>
      <c r="G38" s="2161"/>
      <c r="H38" s="2161"/>
      <c r="I38" s="2161"/>
      <c r="J38" s="2225" t="s">
        <v>2416</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2415</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2415</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2414</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2414</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2413</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2412</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2411</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2335</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2408</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2401</v>
      </c>
      <c r="C51" s="2103"/>
      <c r="D51" s="2103"/>
      <c r="E51" s="2103"/>
      <c r="F51" s="2103"/>
      <c r="G51" s="2103"/>
      <c r="H51" s="2103"/>
      <c r="I51" s="2103"/>
      <c r="J51" s="2103" t="s">
        <v>2407</v>
      </c>
      <c r="K51" s="2103"/>
      <c r="L51" s="2103"/>
      <c r="M51" s="2103"/>
      <c r="N51" s="2103"/>
      <c r="O51" s="2103"/>
      <c r="P51" s="2103"/>
      <c r="Q51" s="2103"/>
      <c r="R51" s="2204" t="s">
        <v>2406</v>
      </c>
      <c r="S51" s="2204"/>
      <c r="T51" s="2204"/>
      <c r="U51" s="2204"/>
      <c r="V51" s="2204"/>
      <c r="W51" s="2204"/>
      <c r="X51" s="2204"/>
      <c r="Y51" s="2204"/>
      <c r="Z51" s="2204" t="s">
        <v>2405</v>
      </c>
      <c r="AA51" s="2204"/>
      <c r="AB51" s="2204"/>
      <c r="AC51" s="2204"/>
      <c r="AD51" s="2204"/>
      <c r="AE51" s="2204"/>
      <c r="AF51" s="2204"/>
      <c r="AG51" s="2204"/>
      <c r="AH51" s="2204" t="s">
        <v>2404</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2403</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2402</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1586</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2401</v>
      </c>
      <c r="C59" s="2194"/>
      <c r="D59" s="2194"/>
      <c r="E59" s="2194"/>
      <c r="F59" s="2194"/>
      <c r="G59" s="2194"/>
      <c r="H59" s="2194"/>
      <c r="I59" s="2195"/>
      <c r="J59" s="2101" t="s">
        <v>2400</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2398</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2397</v>
      </c>
      <c r="AD68" s="2027"/>
      <c r="AE68" s="2027"/>
      <c r="AF68" s="2027"/>
      <c r="AG68" s="2027"/>
      <c r="AH68" s="2027"/>
      <c r="AI68" s="2027"/>
      <c r="AJ68" s="2027"/>
      <c r="AK68" s="2027"/>
      <c r="AL68" s="2027"/>
      <c r="AM68" s="2027"/>
      <c r="AN68" s="2027"/>
      <c r="AO68" s="2027"/>
      <c r="AP68" s="2027"/>
      <c r="AQ68" s="2027"/>
      <c r="AR68" s="2027"/>
      <c r="AS68" s="2027"/>
      <c r="AT68" s="2027"/>
      <c r="AU68" s="2027"/>
      <c r="AV68" s="2177" t="s">
        <v>669</v>
      </c>
      <c r="AW68" s="2083"/>
      <c r="AX68" s="2083"/>
      <c r="AY68" s="2083"/>
      <c r="AZ68" s="2083"/>
      <c r="BA68" s="2083"/>
      <c r="BB68" s="2083"/>
      <c r="BC68" s="2084"/>
      <c r="BD68" s="1190"/>
      <c r="BE68" s="1194"/>
      <c r="BM68" s="1199" t="s">
        <v>2396</v>
      </c>
    </row>
    <row r="69" spans="1:94" ht="15.75" customHeight="1" thickTop="1" thickBot="1">
      <c r="A69" s="1190"/>
      <c r="B69" s="2178" t="s">
        <v>2395</v>
      </c>
      <c r="C69" s="2179"/>
      <c r="D69" s="2179"/>
      <c r="E69" s="2179"/>
      <c r="F69" s="2179"/>
      <c r="G69" s="2179"/>
      <c r="H69" s="2179"/>
      <c r="I69" s="2179"/>
      <c r="J69" s="2179"/>
      <c r="K69" s="2179"/>
      <c r="L69" s="2179"/>
      <c r="M69" s="2179"/>
      <c r="N69" s="2179"/>
      <c r="O69" s="2180" t="s">
        <v>2394</v>
      </c>
      <c r="P69" s="2181"/>
      <c r="Q69" s="2181"/>
      <c r="R69" s="2181"/>
      <c r="S69" s="2181"/>
      <c r="T69" s="2181"/>
      <c r="U69" s="2181"/>
      <c r="V69" s="2181"/>
      <c r="W69" s="2181"/>
      <c r="X69" s="2181"/>
      <c r="Y69" s="2181"/>
      <c r="Z69" s="2181"/>
      <c r="AA69" s="2182"/>
      <c r="AB69" s="1190"/>
      <c r="AC69" s="2183" t="s">
        <v>2393</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3"/>
      <c r="AX69" s="2083"/>
      <c r="AY69" s="2083"/>
      <c r="AZ69" s="2083"/>
      <c r="BA69" s="2083"/>
      <c r="BB69" s="2083"/>
      <c r="BC69" s="2084"/>
      <c r="BD69" s="1190"/>
      <c r="BE69" s="1194"/>
      <c r="BM69" s="1200" t="s">
        <v>545</v>
      </c>
    </row>
    <row r="70" spans="1:94" ht="15.75" customHeight="1">
      <c r="A70" s="1190"/>
      <c r="B70" s="2160" t="s">
        <v>2392</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2391</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669</v>
      </c>
    </row>
    <row r="71" spans="1:94" ht="15.75" customHeight="1" thickBot="1">
      <c r="A71" s="1190"/>
      <c r="B71" s="2160" t="s">
        <v>2390</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2389</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2388</v>
      </c>
    </row>
    <row r="72" spans="1:94" ht="15.75" customHeight="1">
      <c r="A72" s="1190"/>
      <c r="B72" s="2160" t="s">
        <v>2387</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2386</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2385</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2330</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2383</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2382</v>
      </c>
      <c r="C81" s="2155"/>
      <c r="D81" s="2155"/>
      <c r="E81" s="2155"/>
      <c r="F81" s="2155"/>
      <c r="G81" s="2155"/>
      <c r="H81" s="2155"/>
      <c r="I81" s="2155"/>
      <c r="J81" s="2155"/>
      <c r="K81" s="2155"/>
      <c r="L81" s="2155"/>
      <c r="M81" s="2155"/>
      <c r="N81" s="2155"/>
      <c r="O81" s="2155"/>
      <c r="P81" s="2155"/>
      <c r="Q81" s="2155"/>
      <c r="R81" s="2136" t="s">
        <v>2188</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2381</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2380</v>
      </c>
      <c r="AK83" s="2125"/>
      <c r="AL83" s="2125"/>
      <c r="AM83" s="2125"/>
      <c r="AN83" s="2125"/>
      <c r="AO83" s="2125"/>
      <c r="AP83" s="2125"/>
      <c r="AQ83" s="2125"/>
      <c r="AR83" s="2125"/>
      <c r="AS83" s="2125"/>
      <c r="AT83" s="2125"/>
      <c r="AU83" s="2125"/>
      <c r="AV83" s="2125"/>
      <c r="AW83" s="2125"/>
      <c r="AX83" s="2125"/>
      <c r="AY83" s="2141" t="s">
        <v>545</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2370</v>
      </c>
      <c r="J84" s="2103"/>
      <c r="K84" s="2103"/>
      <c r="L84" s="2103"/>
      <c r="M84" s="2103"/>
      <c r="N84" s="2103"/>
      <c r="O84" s="2103" t="s">
        <v>2346</v>
      </c>
      <c r="P84" s="2103"/>
      <c r="Q84" s="2103"/>
      <c r="R84" s="2103"/>
      <c r="S84" s="2103"/>
      <c r="T84" s="2103"/>
      <c r="U84" s="2103"/>
      <c r="V84" s="2139" t="s">
        <v>2345</v>
      </c>
      <c r="W84" s="2139"/>
      <c r="X84" s="2139"/>
      <c r="Y84" s="2139"/>
      <c r="Z84" s="2139"/>
      <c r="AA84" s="2139"/>
      <c r="AB84" s="2073" t="s">
        <v>2369</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2368</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2367</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2374</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2366</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2378</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2377</v>
      </c>
      <c r="C94" s="2155"/>
      <c r="D94" s="2155"/>
      <c r="E94" s="2155"/>
      <c r="F94" s="2155"/>
      <c r="G94" s="2155"/>
      <c r="H94" s="2155"/>
      <c r="I94" s="2155"/>
      <c r="J94" s="2155"/>
      <c r="K94" s="2155"/>
      <c r="L94" s="2155"/>
      <c r="M94" s="2155"/>
      <c r="N94" s="2155"/>
      <c r="O94" s="2155"/>
      <c r="P94" s="2155"/>
      <c r="Q94" s="2156"/>
      <c r="R94" s="2136" t="s">
        <v>2188</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2376</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2375</v>
      </c>
      <c r="AK96" s="2125"/>
      <c r="AL96" s="2125"/>
      <c r="AM96" s="2125"/>
      <c r="AN96" s="2125"/>
      <c r="AO96" s="2125"/>
      <c r="AP96" s="2125"/>
      <c r="AQ96" s="2125"/>
      <c r="AR96" s="2125"/>
      <c r="AS96" s="2125"/>
      <c r="AT96" s="2125"/>
      <c r="AU96" s="2125"/>
      <c r="AV96" s="2125"/>
      <c r="AW96" s="2125"/>
      <c r="AX96" s="2125"/>
      <c r="AY96" s="2141" t="s">
        <v>545</v>
      </c>
      <c r="AZ96" s="2141"/>
      <c r="BA96" s="2141"/>
      <c r="BB96" s="2142"/>
      <c r="BC96" s="1190"/>
      <c r="BD96" s="1190"/>
      <c r="BE96" s="1194"/>
      <c r="BQ96" s="1256" t="str">
        <f>Application!M243&amp;IF(TRIM(Application!AA249)&lt;&gt;""," ("&amp;Application!AA249&amp;")","")</f>
        <v>Eden Weeks, LLC (To be Formed) (Eden Housing, Inc.)</v>
      </c>
      <c r="BR96" s="1259">
        <f>Application!AH246</f>
        <v>4.8999999999999998E-3</v>
      </c>
      <c r="CM96" s="1188"/>
      <c r="CN96" s="1188"/>
      <c r="CO96" s="1188"/>
      <c r="CP96" s="1188"/>
    </row>
    <row r="97" spans="1:94" ht="15.75" customHeight="1">
      <c r="A97" s="1190"/>
      <c r="B97" s="2135"/>
      <c r="C97" s="2103"/>
      <c r="D97" s="2103"/>
      <c r="E97" s="2103"/>
      <c r="F97" s="2103"/>
      <c r="G97" s="2103"/>
      <c r="H97" s="2103"/>
      <c r="I97" s="2103" t="s">
        <v>2370</v>
      </c>
      <c r="J97" s="2103"/>
      <c r="K97" s="2103"/>
      <c r="L97" s="2103"/>
      <c r="M97" s="2103"/>
      <c r="N97" s="2103"/>
      <c r="O97" s="2103" t="s">
        <v>2346</v>
      </c>
      <c r="P97" s="2103"/>
      <c r="Q97" s="2103"/>
      <c r="R97" s="2103"/>
      <c r="S97" s="2103"/>
      <c r="T97" s="2103"/>
      <c r="U97" s="2103"/>
      <c r="V97" s="2139" t="s">
        <v>2345</v>
      </c>
      <c r="W97" s="2139"/>
      <c r="X97" s="2139"/>
      <c r="Y97" s="2139"/>
      <c r="Z97" s="2139"/>
      <c r="AA97" s="2139"/>
      <c r="AB97" s="2073" t="s">
        <v>2369</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Sand Hill Property, LLC</v>
      </c>
      <c r="BR97" s="1259">
        <f>Application!AH254</f>
        <v>5.1000000000000004E-3</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2368</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2367</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2374</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2366</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Eden Housing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2371</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2370</v>
      </c>
      <c r="J108" s="2103"/>
      <c r="K108" s="2103"/>
      <c r="L108" s="2103"/>
      <c r="M108" s="2103"/>
      <c r="N108" s="2103"/>
      <c r="O108" s="2103" t="s">
        <v>2346</v>
      </c>
      <c r="P108" s="2103"/>
      <c r="Q108" s="2103"/>
      <c r="R108" s="2103"/>
      <c r="S108" s="2103"/>
      <c r="T108" s="2103"/>
      <c r="U108" s="2103"/>
      <c r="V108" s="2139" t="s">
        <v>2345</v>
      </c>
      <c r="W108" s="2139"/>
      <c r="X108" s="2139"/>
      <c r="Y108" s="2139"/>
      <c r="Z108" s="2139"/>
      <c r="AA108" s="2139"/>
      <c r="AB108" s="2073" t="s">
        <v>2369</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2368</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2367</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2366</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2364</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2364</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2362</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2361</v>
      </c>
      <c r="J127" s="2103"/>
      <c r="K127" s="2103"/>
      <c r="L127" s="2103"/>
      <c r="M127" s="2103"/>
      <c r="N127" s="2103"/>
      <c r="O127" s="2104" t="s">
        <v>2360</v>
      </c>
      <c r="P127" s="2104"/>
      <c r="Q127" s="2104"/>
      <c r="R127" s="2104"/>
      <c r="S127" s="2104"/>
      <c r="T127" s="2104"/>
      <c r="U127" s="2105"/>
      <c r="V127" s="1190"/>
      <c r="W127" s="1190"/>
      <c r="X127" s="2043" t="s">
        <v>2330</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2344</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2343</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2358</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2346</v>
      </c>
      <c r="J134" s="2078"/>
      <c r="K134" s="2078"/>
      <c r="L134" s="2078"/>
      <c r="M134" s="2078"/>
      <c r="N134" s="2078"/>
      <c r="O134" s="2078"/>
      <c r="P134" s="2078" t="s">
        <v>2345</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2344</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2343</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2357</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2356</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2355</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2354</v>
      </c>
      <c r="C142" s="2086"/>
      <c r="D142" s="2086"/>
      <c r="E142" s="2086"/>
      <c r="F142" s="2086"/>
      <c r="G142" s="2086"/>
      <c r="H142" s="2086"/>
      <c r="I142" s="2086"/>
      <c r="J142" s="2086"/>
      <c r="K142" s="2086"/>
      <c r="L142" s="2086"/>
      <c r="M142" s="2086"/>
      <c r="N142" s="2086"/>
      <c r="O142" s="2086"/>
      <c r="P142" s="2086"/>
      <c r="Q142" s="2086"/>
      <c r="R142" s="2087" t="s">
        <v>2353</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249</v>
      </c>
      <c r="BD142" s="1190"/>
      <c r="BE142" s="1194"/>
    </row>
    <row r="143" spans="1:57" ht="15.75" customHeight="1">
      <c r="A143" s="1190"/>
      <c r="B143" s="2089" t="s">
        <v>2352</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2349</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2348</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2346</v>
      </c>
      <c r="J157" s="2078"/>
      <c r="K157" s="2078"/>
      <c r="L157" s="2078"/>
      <c r="M157" s="2078"/>
      <c r="N157" s="2078"/>
      <c r="O157" s="2078"/>
      <c r="P157" s="2078" t="s">
        <v>2347</v>
      </c>
      <c r="Q157" s="2078"/>
      <c r="R157" s="2078"/>
      <c r="S157" s="2078"/>
      <c r="T157" s="2078"/>
      <c r="U157" s="2079"/>
      <c r="V157" s="1190"/>
      <c r="W157" s="1190"/>
      <c r="X157" s="2040"/>
      <c r="Y157" s="2041"/>
      <c r="Z157" s="2041"/>
      <c r="AA157" s="2041"/>
      <c r="AB157" s="2041"/>
      <c r="AC157" s="2041"/>
      <c r="AD157" s="2041"/>
      <c r="AE157" s="2078" t="s">
        <v>2346</v>
      </c>
      <c r="AF157" s="2078"/>
      <c r="AG157" s="2078"/>
      <c r="AH157" s="2078"/>
      <c r="AI157" s="2078"/>
      <c r="AJ157" s="2078"/>
      <c r="AK157" s="2078"/>
      <c r="AL157" s="2078" t="s">
        <v>2345</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2344</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2344</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2343</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2342</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2327</v>
      </c>
      <c r="D163" s="2041"/>
      <c r="E163" s="2041"/>
      <c r="F163" s="2041"/>
      <c r="G163" s="2041"/>
      <c r="H163" s="2041"/>
      <c r="I163" s="2041"/>
      <c r="J163" s="2041"/>
      <c r="K163" s="2041"/>
      <c r="L163" s="2041"/>
      <c r="M163" s="2041"/>
      <c r="N163" s="2041"/>
      <c r="O163" s="2041"/>
      <c r="P163" s="2041"/>
      <c r="Q163" s="2041" t="s">
        <v>2341</v>
      </c>
      <c r="R163" s="2041"/>
      <c r="S163" s="2041"/>
      <c r="T163" s="2073" t="s">
        <v>2340</v>
      </c>
      <c r="U163" s="2073"/>
      <c r="V163" s="2073"/>
      <c r="W163" s="2073"/>
      <c r="X163" s="2073"/>
      <c r="Y163" s="2073"/>
      <c r="Z163" s="2073"/>
      <c r="AA163" s="2073"/>
      <c r="AB163" s="2041" t="s">
        <v>2339</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2338</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2337</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2336</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2335</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169</v>
      </c>
      <c r="D168" s="2056"/>
      <c r="E168" s="2056"/>
      <c r="F168" s="2057" t="s">
        <v>2316</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169</v>
      </c>
      <c r="D169" s="2056"/>
      <c r="E169" s="2056"/>
      <c r="F169" s="2057" t="s">
        <v>2316</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169</v>
      </c>
      <c r="D170" s="2062"/>
      <c r="E170" s="2062"/>
      <c r="F170" s="2063" t="s">
        <v>2316</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2334</v>
      </c>
      <c r="D172" s="2027"/>
      <c r="E172" s="2027"/>
      <c r="F172" s="2027"/>
      <c r="G172" s="2027"/>
      <c r="H172" s="2027"/>
      <c r="I172" s="2027"/>
      <c r="J172" s="2027"/>
      <c r="K172" s="2027"/>
      <c r="L172" s="2027"/>
      <c r="M172" s="2027"/>
      <c r="N172" s="2036"/>
      <c r="O172" s="1190"/>
      <c r="P172" s="2037" t="s">
        <v>2333</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2332</v>
      </c>
      <c r="D173" s="2041"/>
      <c r="E173" s="2041"/>
      <c r="F173" s="2041"/>
      <c r="G173" s="2041"/>
      <c r="H173" s="2041"/>
      <c r="I173" s="2041" t="s">
        <v>2331</v>
      </c>
      <c r="J173" s="2041"/>
      <c r="K173" s="2041"/>
      <c r="L173" s="2041"/>
      <c r="M173" s="2041"/>
      <c r="N173" s="2042"/>
      <c r="O173" s="1190"/>
      <c r="P173" s="2043" t="s">
        <v>2330</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2329</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2327</v>
      </c>
      <c r="D184" s="2027"/>
      <c r="E184" s="2027"/>
      <c r="F184" s="2027"/>
      <c r="G184" s="2027"/>
      <c r="H184" s="2027"/>
      <c r="I184" s="2027"/>
      <c r="J184" s="2027"/>
      <c r="K184" s="2027"/>
      <c r="L184" s="2027"/>
      <c r="M184" s="2027"/>
      <c r="N184" s="2027" t="s">
        <v>2328</v>
      </c>
      <c r="O184" s="2027"/>
      <c r="P184" s="2027"/>
      <c r="Q184" s="2027"/>
      <c r="R184" s="2027"/>
      <c r="S184" s="2027"/>
      <c r="T184" s="2027"/>
      <c r="U184" s="2028" t="s">
        <v>2327</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2326</v>
      </c>
      <c r="D185" s="2006"/>
      <c r="E185" s="2006"/>
      <c r="F185" s="2006"/>
      <c r="G185" s="2006"/>
      <c r="H185" s="2006"/>
      <c r="I185" s="2006"/>
      <c r="J185" s="2006"/>
      <c r="K185" s="2006"/>
      <c r="L185" s="2006"/>
      <c r="M185" s="2006"/>
      <c r="N185" s="2016">
        <f>'Sources and Uses Budget'!B105</f>
        <v>60674718</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2325</v>
      </c>
      <c r="D186" s="2006"/>
      <c r="E186" s="2006"/>
      <c r="F186" s="2006"/>
      <c r="G186" s="2006"/>
      <c r="H186" s="2006"/>
      <c r="I186" s="2006"/>
      <c r="J186" s="2006"/>
      <c r="K186" s="2006"/>
      <c r="L186" s="2006"/>
      <c r="M186" s="2006"/>
      <c r="N186" s="2016">
        <f>N185/J29</f>
        <v>768034.4050632912</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2324</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2323</v>
      </c>
      <c r="D188" s="2006"/>
      <c r="E188" s="2006"/>
      <c r="F188" s="2006"/>
      <c r="G188" s="2006"/>
      <c r="H188" s="2006"/>
      <c r="I188" s="2006"/>
      <c r="J188" s="2006"/>
      <c r="K188" s="2006"/>
      <c r="L188" s="2006"/>
      <c r="M188" s="2006"/>
      <c r="N188" s="2035">
        <f>SUM('Sources and Uses Budget'!B85:B86)</f>
        <v>3289070</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2322</v>
      </c>
      <c r="D189" s="2006"/>
      <c r="E189" s="2006"/>
      <c r="F189" s="2006"/>
      <c r="G189" s="2006"/>
      <c r="H189" s="2006"/>
      <c r="I189" s="2006"/>
      <c r="J189" s="2006"/>
      <c r="K189" s="2006"/>
      <c r="L189" s="2006"/>
      <c r="M189" s="2006"/>
      <c r="N189" s="2035">
        <f>'Sources and Uses Budget'!B8</f>
        <v>3763557</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2320</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2321</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2320</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2319</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2318</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299</v>
      </c>
      <c r="D192" s="1998"/>
      <c r="E192" s="1990" t="s">
        <v>2316</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2317</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299</v>
      </c>
      <c r="D193" s="1989"/>
      <c r="E193" s="1990" t="s">
        <v>2316</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299</v>
      </c>
      <c r="D194" s="1977"/>
      <c r="E194" s="1978" t="s">
        <v>2316</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2315</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2314</v>
      </c>
      <c r="D195" s="1960"/>
      <c r="E195" s="1960"/>
      <c r="F195" s="1960"/>
      <c r="G195" s="1960"/>
      <c r="H195" s="1960"/>
      <c r="I195" s="1960"/>
      <c r="J195" s="1960"/>
      <c r="K195" s="1960"/>
      <c r="L195" s="1960"/>
      <c r="M195" s="1960"/>
      <c r="N195" s="1961">
        <f>SUM(N187:T194)</f>
        <v>7052627</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2313</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2312</v>
      </c>
      <c r="D196" s="1970"/>
      <c r="E196" s="1970"/>
      <c r="F196" s="1970"/>
      <c r="G196" s="1970"/>
      <c r="H196" s="1970"/>
      <c r="I196" s="1970"/>
      <c r="J196" s="1970"/>
      <c r="K196" s="1970"/>
      <c r="L196" s="1970"/>
      <c r="M196" s="1970"/>
      <c r="N196" s="1971">
        <f>(N185-N195)/J29</f>
        <v>678760.6455696203</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2311</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2310</v>
      </c>
      <c r="D200" s="1957"/>
      <c r="E200" s="1957"/>
      <c r="F200" s="1957"/>
      <c r="G200" s="1957"/>
      <c r="H200" s="1957"/>
      <c r="I200" s="1957"/>
      <c r="J200" s="1957"/>
      <c r="K200" s="1957"/>
      <c r="L200" s="1957"/>
      <c r="M200" s="1957"/>
      <c r="N200" s="1957"/>
      <c r="O200" s="1958" t="s">
        <v>2309</v>
      </c>
      <c r="P200" s="1958"/>
      <c r="Q200" s="1958"/>
      <c r="R200" s="1958"/>
      <c r="S200" s="1958"/>
      <c r="T200" s="1958"/>
      <c r="U200" s="1958"/>
      <c r="V200" s="1958"/>
      <c r="W200" s="1958"/>
      <c r="X200" s="1958" t="s">
        <v>2308</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2307</v>
      </c>
      <c r="D201" s="1949"/>
      <c r="E201" s="1949"/>
      <c r="F201" s="1949"/>
      <c r="G201" s="1949"/>
      <c r="H201" s="1949"/>
      <c r="I201" s="1949"/>
      <c r="J201" s="1949"/>
      <c r="K201" s="1949"/>
      <c r="L201" s="1949"/>
      <c r="M201" s="1949"/>
      <c r="N201" s="1949"/>
      <c r="O201" s="1950" t="s">
        <v>2306</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854</v>
      </c>
      <c r="D202" s="1949"/>
      <c r="E202" s="1949"/>
      <c r="F202" s="1949"/>
      <c r="G202" s="1949"/>
      <c r="H202" s="1949"/>
      <c r="I202" s="1949"/>
      <c r="J202" s="1949"/>
      <c r="K202" s="1949"/>
      <c r="L202" s="1949"/>
      <c r="M202" s="1949"/>
      <c r="N202" s="1949"/>
      <c r="O202" s="1950" t="s">
        <v>2306</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2305</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2304</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2303</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2302</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2301</v>
      </c>
      <c r="D207" s="1928"/>
      <c r="E207" s="1928"/>
      <c r="F207" s="1929"/>
      <c r="G207" s="1933" t="s">
        <v>2300</v>
      </c>
      <c r="H207" s="1928"/>
      <c r="I207" s="1928"/>
      <c r="J207" s="1928"/>
      <c r="K207" s="1928"/>
      <c r="L207" s="1928"/>
      <c r="M207" s="1928"/>
      <c r="N207" s="1928"/>
      <c r="O207" s="1929"/>
      <c r="P207" s="1935" t="s">
        <v>2299</v>
      </c>
      <c r="Q207" s="1936"/>
      <c r="R207" s="1936"/>
      <c r="S207" s="1936"/>
      <c r="T207" s="1937"/>
      <c r="U207" s="1941" t="s">
        <v>2298</v>
      </c>
      <c r="V207" s="1942"/>
      <c r="W207" s="1942"/>
      <c r="X207" s="1943"/>
      <c r="Y207" s="1941" t="s">
        <v>2297</v>
      </c>
      <c r="Z207" s="1942"/>
      <c r="AA207" s="1942"/>
      <c r="AB207" s="1943"/>
      <c r="AC207" s="1941" t="s">
        <v>2296</v>
      </c>
      <c r="AD207" s="1942"/>
      <c r="AE207" s="1942"/>
      <c r="AF207" s="1943"/>
      <c r="AG207" s="1933" t="s">
        <v>2295</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1884</v>
      </c>
      <c r="H209" s="1918"/>
      <c r="I209" s="1918"/>
      <c r="J209" s="1918"/>
      <c r="K209" s="1918"/>
      <c r="L209" s="1918"/>
      <c r="M209" s="1918"/>
      <c r="N209" s="1918"/>
      <c r="O209" s="1918"/>
      <c r="P209" s="1919"/>
      <c r="Q209" s="1922"/>
      <c r="R209" s="1922"/>
      <c r="S209" s="1922"/>
      <c r="T209" s="1922"/>
      <c r="U209" s="1920" t="s">
        <v>1884</v>
      </c>
      <c r="V209" s="1920"/>
      <c r="W209" s="1920"/>
      <c r="X209" s="1920"/>
      <c r="Y209" s="1920" t="s">
        <v>1884</v>
      </c>
      <c r="Z209" s="1920"/>
      <c r="AA209" s="1920"/>
      <c r="AB209" s="1920"/>
      <c r="AC209" s="1921" t="s">
        <v>1884</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1884</v>
      </c>
      <c r="H210" s="1918"/>
      <c r="I210" s="1918"/>
      <c r="J210" s="1918"/>
      <c r="K210" s="1918"/>
      <c r="L210" s="1918"/>
      <c r="M210" s="1918"/>
      <c r="N210" s="1918"/>
      <c r="O210" s="1918"/>
      <c r="P210" s="1919"/>
      <c r="Q210" s="1919"/>
      <c r="R210" s="1919"/>
      <c r="S210" s="1919"/>
      <c r="T210" s="1919"/>
      <c r="U210" s="1920" t="s">
        <v>1884</v>
      </c>
      <c r="V210" s="1920"/>
      <c r="W210" s="1920"/>
      <c r="X210" s="1920"/>
      <c r="Y210" s="1920" t="s">
        <v>1884</v>
      </c>
      <c r="Z210" s="1920"/>
      <c r="AA210" s="1920"/>
      <c r="AB210" s="1920"/>
      <c r="AC210" s="1921" t="s">
        <v>1884</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1884</v>
      </c>
      <c r="H211" s="1918"/>
      <c r="I211" s="1918"/>
      <c r="J211" s="1918"/>
      <c r="K211" s="1918"/>
      <c r="L211" s="1918"/>
      <c r="M211" s="1918"/>
      <c r="N211" s="1918"/>
      <c r="O211" s="1918"/>
      <c r="P211" s="1919"/>
      <c r="Q211" s="1919"/>
      <c r="R211" s="1919"/>
      <c r="S211" s="1919"/>
      <c r="T211" s="1919"/>
      <c r="U211" s="1920" t="s">
        <v>1884</v>
      </c>
      <c r="V211" s="1920"/>
      <c r="W211" s="1920"/>
      <c r="X211" s="1920"/>
      <c r="Y211" s="1920" t="s">
        <v>1884</v>
      </c>
      <c r="Z211" s="1920"/>
      <c r="AA211" s="1920"/>
      <c r="AB211" s="1920"/>
      <c r="AC211" s="1921" t="s">
        <v>1884</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1884</v>
      </c>
      <c r="H212" s="1918"/>
      <c r="I212" s="1918"/>
      <c r="J212" s="1918"/>
      <c r="K212" s="1918"/>
      <c r="L212" s="1918"/>
      <c r="M212" s="1918"/>
      <c r="N212" s="1918"/>
      <c r="O212" s="1918"/>
      <c r="P212" s="1919"/>
      <c r="Q212" s="1919"/>
      <c r="R212" s="1919"/>
      <c r="S212" s="1919"/>
      <c r="T212" s="1919"/>
      <c r="U212" s="1920" t="s">
        <v>1884</v>
      </c>
      <c r="V212" s="1920"/>
      <c r="W212" s="1920"/>
      <c r="X212" s="1920"/>
      <c r="Y212" s="1920" t="s">
        <v>1884</v>
      </c>
      <c r="Z212" s="1920"/>
      <c r="AA212" s="1920"/>
      <c r="AB212" s="1920"/>
      <c r="AC212" s="1921" t="s">
        <v>1884</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1884</v>
      </c>
      <c r="H213" s="1918"/>
      <c r="I213" s="1918"/>
      <c r="J213" s="1918"/>
      <c r="K213" s="1918"/>
      <c r="L213" s="1918"/>
      <c r="M213" s="1918"/>
      <c r="N213" s="1918"/>
      <c r="O213" s="1918"/>
      <c r="P213" s="1919"/>
      <c r="Q213" s="1919"/>
      <c r="R213" s="1919"/>
      <c r="S213" s="1919"/>
      <c r="T213" s="1919"/>
      <c r="U213" s="1920" t="s">
        <v>1884</v>
      </c>
      <c r="V213" s="1920"/>
      <c r="W213" s="1920"/>
      <c r="X213" s="1920"/>
      <c r="Y213" s="1920" t="s">
        <v>1884</v>
      </c>
      <c r="Z213" s="1920"/>
      <c r="AA213" s="1920"/>
      <c r="AB213" s="1920"/>
      <c r="AC213" s="1921" t="s">
        <v>1884</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1884</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1884</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1884</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2294</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2292</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2291</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2290</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2289</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2287</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2286</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2285</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2284</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2283</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441</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2282</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2281</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0"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1280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NON-DDA/
NON-QCT Building(s)</v>
      </c>
      <c r="U7" s="2356"/>
      <c r="V7" s="2356"/>
      <c r="W7" s="2356"/>
      <c r="X7" s="2356"/>
      <c r="Y7" s="2356" t="str">
        <f>IF(T25=100%,"",'Sources and Basis Breakdown'!G2)</f>
        <v/>
      </c>
      <c r="Z7" s="2356"/>
      <c r="AA7" s="2356"/>
      <c r="AB7" s="2356"/>
      <c r="AC7" s="2356"/>
      <c r="AD7" s="2356" t="str">
        <f xml:space="preserve"> IF(T25=100%, 'Sources and Basis Breakdown'!J2,'Sources and Basis Breakdown'!I2)</f>
        <v>30% PVC for Acquisition
NON-DDA/
NON-QCT Building(s)</v>
      </c>
      <c r="AE7" s="2356"/>
      <c r="AF7" s="2356"/>
      <c r="AG7" s="2356"/>
      <c r="AH7" s="2356"/>
      <c r="AI7" s="2356" t="str">
        <f>IF(T25=100%,"",'Sources and Basis Breakdown'!J2)</f>
        <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374</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54513991</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497</v>
      </c>
      <c r="C12" s="1308"/>
      <c r="D12" s="1308"/>
      <c r="E12" s="1308"/>
      <c r="F12" s="1308"/>
      <c r="G12" s="1308"/>
      <c r="H12" s="1308"/>
      <c r="I12" s="1308"/>
      <c r="J12" s="1308"/>
      <c r="K12" s="1308"/>
      <c r="L12" s="1308"/>
      <c r="M12" s="1308"/>
      <c r="N12" s="1308"/>
      <c r="O12" s="1308"/>
      <c r="P12" s="1308"/>
      <c r="Q12" s="1308"/>
      <c r="R12" s="130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498</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499</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500</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805</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501</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434" t="s">
        <v>960</v>
      </c>
      <c r="D18" s="1434"/>
      <c r="E18" s="1434"/>
      <c r="F18" s="1434"/>
      <c r="G18" s="1434"/>
      <c r="H18" s="1434"/>
      <c r="I18" s="1434"/>
      <c r="J18" s="1434"/>
      <c r="K18" s="1434"/>
      <c r="L18" s="1434"/>
      <c r="M18" s="1434"/>
      <c r="N18" s="1434"/>
      <c r="O18" s="1434"/>
      <c r="P18" s="1434"/>
      <c r="Q18" s="1434"/>
      <c r="R18" s="1434"/>
      <c r="S18" s="1435"/>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434" t="s">
        <v>960</v>
      </c>
      <c r="D19" s="1434"/>
      <c r="E19" s="1434"/>
      <c r="F19" s="1434"/>
      <c r="G19" s="1434"/>
      <c r="H19" s="1434"/>
      <c r="I19" s="1434"/>
      <c r="J19" s="1434"/>
      <c r="K19" s="1434"/>
      <c r="L19" s="1434"/>
      <c r="M19" s="1434"/>
      <c r="N19" s="1434"/>
      <c r="O19" s="1434"/>
      <c r="P19" s="1434"/>
      <c r="Q19" s="1434"/>
      <c r="R19" s="1434"/>
      <c r="S19" s="1435"/>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502</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503</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504</v>
      </c>
      <c r="C23" s="2343"/>
      <c r="D23" s="2343"/>
      <c r="E23" s="2343"/>
      <c r="F23" s="2343"/>
      <c r="G23" s="2343"/>
      <c r="H23" s="2343"/>
      <c r="I23" s="2343"/>
      <c r="J23" s="2343"/>
      <c r="K23" s="2343"/>
      <c r="L23" s="2343"/>
      <c r="M23" s="2343"/>
      <c r="N23" s="2343"/>
      <c r="O23" s="2343"/>
      <c r="P23" s="2343"/>
      <c r="Q23" s="2343"/>
      <c r="R23" s="2343"/>
      <c r="S23" s="2344"/>
      <c r="T23" s="2355">
        <f>T11+T22</f>
        <v>54513991</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121538399.2</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1264</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505</v>
      </c>
      <c r="C26" s="2343"/>
      <c r="D26" s="2343"/>
      <c r="E26" s="2343"/>
      <c r="F26" s="2343"/>
      <c r="G26" s="2343"/>
      <c r="H26" s="2343"/>
      <c r="I26" s="2343"/>
      <c r="J26" s="2343"/>
      <c r="K26" s="2343"/>
      <c r="L26" s="2343"/>
      <c r="M26" s="2343"/>
      <c r="N26" s="2343"/>
      <c r="O26" s="2343"/>
      <c r="P26" s="2343"/>
      <c r="Q26" s="2343"/>
      <c r="R26" s="2343"/>
      <c r="S26" s="2344"/>
      <c r="T26" s="2355">
        <f>T23*T25</f>
        <v>54513991</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425</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55">
        <f>IF(ISERROR((T26*T27)),0,(T26*T27))</f>
        <v>54513991</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523</v>
      </c>
      <c r="C29" s="2343"/>
      <c r="D29" s="2343"/>
      <c r="E29" s="2343"/>
      <c r="F29" s="2343"/>
      <c r="G29" s="2343"/>
      <c r="H29" s="2343"/>
      <c r="I29" s="2343"/>
      <c r="J29" s="2343"/>
      <c r="K29" s="2343"/>
      <c r="L29" s="2343"/>
      <c r="M29" s="2343"/>
      <c r="N29" s="2343"/>
      <c r="O29" s="2343"/>
      <c r="P29" s="2343"/>
      <c r="Q29" s="2343"/>
      <c r="R29" s="2343"/>
      <c r="S29" s="2344"/>
      <c r="T29" s="2346">
        <f>T28+Y28+AD28+AI28</f>
        <v>54513991</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1266</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1265</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57" t="s">
        <v>368</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54513991</v>
      </c>
      <c r="Z38" s="2336"/>
      <c r="AA38" s="2336"/>
      <c r="AB38" s="2336"/>
      <c r="AC38" s="2336"/>
      <c r="AD38" s="2336">
        <f>IF(T24&gt;=(T23+Y23+AD23+AI23),AD28+AI28,0)</f>
        <v>0</v>
      </c>
      <c r="AE38" s="2336"/>
      <c r="AF38" s="2336"/>
      <c r="AG38" s="2336"/>
      <c r="AH38" s="2336"/>
    </row>
    <row r="39" spans="1:76" ht="12.9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2180560</v>
      </c>
      <c r="Z40" s="2336"/>
      <c r="AA40" s="2336"/>
      <c r="AB40" s="2336"/>
      <c r="AC40" s="2336"/>
      <c r="AD40" s="2355">
        <f>ROUND(AD38*AD39,0)</f>
        <v>0</v>
      </c>
      <c r="AE40" s="2336"/>
      <c r="AF40" s="2336"/>
      <c r="AG40" s="2336"/>
      <c r="AH40" s="2336"/>
    </row>
    <row r="41" spans="1:76" ht="12.95"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2180560</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1276</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586</v>
      </c>
      <c r="C46" s="404" t="s">
        <v>281</v>
      </c>
    </row>
    <row r="47" spans="1:76" ht="12.95" customHeight="1">
      <c r="D47" s="404" t="s">
        <v>282</v>
      </c>
      <c r="AB47" s="2350">
        <f>'Sources and Uses Budget'!B105-MAX(IF('Sources and Uses Budget'!B15="",0,'Sources and Uses Budget'!B15),IF(Application!AG394="",0,Application!AG394))</f>
        <v>60674718</v>
      </c>
      <c r="AC47" s="2351"/>
      <c r="AD47" s="2351"/>
      <c r="AE47" s="2351"/>
      <c r="AF47" s="2352"/>
    </row>
    <row r="48" spans="1:76" ht="12.95" customHeight="1">
      <c r="D48" s="404" t="s">
        <v>21</v>
      </c>
      <c r="AB48" s="2350">
        <f>Application!AO639-MAX(IF('Sources and Uses Budget'!B15="",0,'Sources and Uses Budget'!B15),IF(Application!AG394="",0,Application!AG394))</f>
        <v>28097961</v>
      </c>
      <c r="AC48" s="2351"/>
      <c r="AD48" s="2351"/>
      <c r="AE48" s="2351"/>
      <c r="AF48" s="2352"/>
    </row>
    <row r="49" spans="1:76" ht="12.95" customHeight="1">
      <c r="D49" s="404" t="s">
        <v>91</v>
      </c>
      <c r="AB49" s="2350">
        <f>AB47-AB48</f>
        <v>32576757</v>
      </c>
      <c r="AC49" s="2351"/>
      <c r="AD49" s="2351"/>
      <c r="AE49" s="2351"/>
      <c r="AF49" s="2352"/>
    </row>
    <row r="50" spans="1:76" ht="12.95" customHeight="1">
      <c r="D50" s="404" t="s">
        <v>681</v>
      </c>
      <c r="AA50" s="415"/>
      <c r="AB50" s="2338">
        <f>([1]EVERYTHING!$C$17-[1]EVERYTHING!$C$112)/(2180560*10)</f>
        <v>0.84183680123492843</v>
      </c>
      <c r="AC50" s="2339"/>
      <c r="AD50" s="2339"/>
      <c r="AE50" s="2339"/>
      <c r="AF50" s="2340"/>
    </row>
    <row r="51" spans="1:76" s="417" customFormat="1" ht="12.95" customHeight="1">
      <c r="A51" s="402"/>
      <c r="B51" s="402"/>
      <c r="C51" s="402"/>
      <c r="D51" s="402"/>
      <c r="E51" s="2349" t="s">
        <v>2611</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0">
        <f>ROUND(IF(ISERROR((AB49/AB50)),0,(AB49/AB50)),0)</f>
        <v>38697236</v>
      </c>
      <c r="AC54" s="2351"/>
      <c r="AD54" s="2351"/>
      <c r="AE54" s="2351"/>
      <c r="AF54" s="2352"/>
    </row>
    <row r="55" spans="1:76" ht="12.95" customHeight="1">
      <c r="D55" s="404" t="s">
        <v>332</v>
      </c>
      <c r="AB55" s="2350">
        <f>(AB54/10)</f>
        <v>3869723.6</v>
      </c>
      <c r="AC55" s="2351"/>
      <c r="AD55" s="2351"/>
      <c r="AE55" s="2351"/>
      <c r="AF55" s="2352"/>
    </row>
    <row r="56" spans="1:76" ht="12.95" customHeight="1">
      <c r="D56" s="404" t="s">
        <v>756</v>
      </c>
      <c r="AB56" s="2350">
        <f>ROUND((IF((Y41&lt;AB55),Y41,AB55)),0)</f>
        <v>2180560</v>
      </c>
      <c r="AC56" s="2351"/>
      <c r="AD56" s="2351"/>
      <c r="AE56" s="2351"/>
      <c r="AF56" s="2352"/>
    </row>
    <row r="57" spans="1:76" ht="12.95" customHeight="1">
      <c r="D57" s="404" t="s">
        <v>755</v>
      </c>
      <c r="AB57" s="2350">
        <f>ROUND((10*AB56*AB50),0)</f>
        <v>18356757</v>
      </c>
      <c r="AC57" s="2351"/>
      <c r="AD57" s="2351"/>
      <c r="AE57" s="2351"/>
      <c r="AF57" s="2352"/>
    </row>
    <row r="58" spans="1:76" ht="12.95" customHeight="1">
      <c r="D58" s="404"/>
      <c r="AB58" s="423"/>
      <c r="AC58" s="423"/>
      <c r="AD58" s="423"/>
      <c r="AE58" s="423"/>
      <c r="AF58" s="423"/>
    </row>
    <row r="59" spans="1:76" ht="12.95" customHeight="1">
      <c r="D59" s="404" t="s">
        <v>754</v>
      </c>
      <c r="AB59" s="2334">
        <f>AB49-AB57</f>
        <v>14220000</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589</v>
      </c>
      <c r="C63" s="205" t="s">
        <v>1248</v>
      </c>
      <c r="Y63" s="2345" t="s">
        <v>984</v>
      </c>
      <c r="Z63" s="2345"/>
      <c r="AA63" s="2345"/>
      <c r="AB63" s="2345"/>
      <c r="AC63" s="2345"/>
      <c r="AD63" s="2345" t="s">
        <v>368</v>
      </c>
      <c r="AE63" s="2345"/>
      <c r="AF63" s="2345"/>
      <c r="AG63" s="2345"/>
      <c r="AH63" s="2345"/>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54513991</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5">
        <f>IF(OR(Application!Z205="State Farmworker Credit",Application!Z205="$500M (Farmworker Housing)"),0.75,IF(Application!Z205="15% set-aside",0.13,IF(Application!Z205="15% set-aside with qualifying low value rehab",0.95,IF(Application!Z205="$500M",0.3,0))))</f>
        <v>0.3</v>
      </c>
      <c r="Z67" s="2335"/>
      <c r="AA67" s="2335"/>
      <c r="AB67" s="2335"/>
      <c r="AC67" s="2335"/>
      <c r="AD67" s="2335">
        <f>IF(Application!Z205="15% set-aside with qualifying low value rehab", 0.95,IF(OR(Application!D211="At-Risk",'Points System'!B13="Yes"),0.13,0))</f>
        <v>0</v>
      </c>
      <c r="AE67" s="2335"/>
      <c r="AF67" s="2335"/>
      <c r="AG67" s="2335"/>
      <c r="AH67" s="2335"/>
    </row>
    <row r="68" spans="1:36" ht="12.95" customHeight="1">
      <c r="C68" s="404"/>
      <c r="D68" s="205" t="s">
        <v>2224</v>
      </c>
      <c r="Y68" s="2336">
        <f>ROUND(Y64*Y67,0)</f>
        <v>16354197</v>
      </c>
      <c r="Z68" s="2337"/>
      <c r="AA68" s="2337"/>
      <c r="AB68" s="2337"/>
      <c r="AC68" s="2337"/>
      <c r="AD68" s="2336">
        <f>ROUND(AD64*AD67,0)</f>
        <v>0</v>
      </c>
      <c r="AE68" s="2337"/>
      <c r="AF68" s="2337"/>
      <c r="AG68" s="2337"/>
      <c r="AH68" s="2337"/>
    </row>
    <row r="69" spans="1:36" ht="12.95" customHeight="1">
      <c r="C69" s="404"/>
      <c r="D69" s="205" t="s">
        <v>2225</v>
      </c>
      <c r="Y69" s="2336">
        <f>IF(OR(Application!Z205="State Farmworker Credit",Application!Z205="$500M (Farmworker Housing)"),Y68+AD68,MIN(Y68+AD68,200000*(Application!G753+Application!O777)))</f>
        <v>15800000</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8">
        <v>0.9</v>
      </c>
      <c r="AC72" s="2339"/>
      <c r="AD72" s="2339"/>
      <c r="AE72" s="2339"/>
      <c r="AF72" s="2340"/>
    </row>
    <row r="73" spans="1:36" ht="12.95" customHeight="1">
      <c r="A73" s="404"/>
      <c r="C73" s="404"/>
      <c r="D73" s="404"/>
      <c r="E73" s="2341" t="s">
        <v>1251</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9">
        <f>ROUND(IF(ISERROR((AB59/AB72)),0,(AB59/AB72)),0)</f>
        <v>15800000</v>
      </c>
      <c r="AC77" s="2329"/>
      <c r="AD77" s="2329"/>
      <c r="AE77" s="2329"/>
      <c r="AF77" s="2329"/>
    </row>
    <row r="78" spans="1:36" ht="12.95" customHeight="1">
      <c r="C78" s="404"/>
      <c r="D78" s="205" t="s">
        <v>1253</v>
      </c>
      <c r="AB78" s="2330">
        <f>ROUNDUP(MIN(Y69,AB77),0)</f>
        <v>15800000</v>
      </c>
      <c r="AC78" s="2331"/>
      <c r="AD78" s="2331"/>
      <c r="AE78" s="2331"/>
      <c r="AF78" s="2332"/>
    </row>
    <row r="79" spans="1:36" ht="12.95" customHeight="1">
      <c r="C79" s="404"/>
      <c r="D79" s="205" t="s">
        <v>1254</v>
      </c>
      <c r="AB79" s="2333">
        <f>AB78*AB72</f>
        <v>14220000</v>
      </c>
      <c r="AC79" s="2333"/>
      <c r="AD79" s="2333"/>
      <c r="AE79" s="2333"/>
      <c r="AF79" s="2333"/>
    </row>
    <row r="80" spans="1:36" ht="12.95" customHeight="1">
      <c r="C80" s="404"/>
      <c r="D80" s="404"/>
      <c r="AB80" s="425"/>
      <c r="AC80" s="425"/>
      <c r="AD80" s="425"/>
      <c r="AE80" s="425"/>
      <c r="AF80" s="425"/>
    </row>
    <row r="81" spans="1:78" ht="12.95" customHeight="1">
      <c r="D81" s="404" t="s">
        <v>754</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82" workbookViewId="0">
      <selection activeCell="C381" sqref="C381:D38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1300</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1305</v>
      </c>
      <c r="AF7" s="2408"/>
      <c r="AG7" s="2408"/>
      <c r="AH7" s="2408"/>
      <c r="AI7" s="2408"/>
      <c r="AJ7" s="2408"/>
      <c r="AK7" s="240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591</v>
      </c>
      <c r="C13" s="239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591</v>
      </c>
      <c r="C16" s="2398"/>
      <c r="D16" s="547"/>
      <c r="E16" s="2409" t="s">
        <v>1307</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591</v>
      </c>
      <c r="C22" s="2398"/>
      <c r="D22" s="547"/>
      <c r="E22" s="2434" t="s">
        <v>1310</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591</v>
      </c>
      <c r="C25" s="2398"/>
      <c r="D25" s="547"/>
      <c r="E25" s="2399" t="s">
        <v>2033</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591</v>
      </c>
      <c r="C28" s="2398"/>
      <c r="D28" s="547"/>
      <c r="E28" s="2422" t="s">
        <v>2248</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8" t="s">
        <v>591</v>
      </c>
      <c r="C33" s="2398"/>
      <c r="D33" s="547"/>
      <c r="E33" s="2434" t="s">
        <v>2250</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591</v>
      </c>
      <c r="C36" s="2398"/>
      <c r="D36" s="547"/>
      <c r="E36" s="2399" t="s">
        <v>2251</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591</v>
      </c>
      <c r="C40" s="2398"/>
      <c r="D40" s="547"/>
      <c r="E40" s="2399" t="s">
        <v>2249</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591</v>
      </c>
      <c r="C45" s="2398"/>
      <c r="D45" s="1142"/>
      <c r="E45" s="2399" t="s">
        <v>2008</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591</v>
      </c>
      <c r="C52" s="2398"/>
      <c r="D52" s="540"/>
      <c r="E52" s="2399" t="s">
        <v>2013</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591</v>
      </c>
      <c r="C56" s="2398"/>
      <c r="D56" s="540"/>
      <c r="E56" s="2419" t="s">
        <v>2014</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591</v>
      </c>
      <c r="C58" s="2398"/>
      <c r="D58" s="540"/>
      <c r="E58" s="2399" t="s">
        <v>2015</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1314</v>
      </c>
      <c r="AF65" s="2408"/>
      <c r="AG65" s="2408"/>
      <c r="AH65" s="2408"/>
      <c r="AI65" s="2408"/>
      <c r="AJ65" s="2408"/>
      <c r="AK65" s="240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545</v>
      </c>
      <c r="C68" s="2398"/>
      <c r="D68" s="547" t="s">
        <v>1315</v>
      </c>
      <c r="E68" s="2409" t="s">
        <v>2016</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10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10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1316</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545</v>
      </c>
      <c r="C74" s="239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545</v>
      </c>
      <c r="F75" s="239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591</v>
      </c>
      <c r="F76" s="239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591</v>
      </c>
      <c r="F77" s="239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591</v>
      </c>
      <c r="F79" s="239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591</v>
      </c>
      <c r="C81" s="2398"/>
      <c r="D81" s="547" t="s">
        <v>1320</v>
      </c>
      <c r="E81" s="2399" t="s">
        <v>1740</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1305</v>
      </c>
      <c r="AF87" s="2408"/>
      <c r="AG87" s="2408"/>
      <c r="AH87" s="2408"/>
      <c r="AI87" s="2408"/>
      <c r="AJ87" s="2408"/>
      <c r="AK87" s="240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591</v>
      </c>
      <c r="C90" s="2398"/>
      <c r="D90" s="547" t="s">
        <v>1315</v>
      </c>
      <c r="E90" s="2409" t="s">
        <v>1325</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0.41794871794871796</v>
      </c>
      <c r="F93" s="2393"/>
      <c r="G93" s="2393"/>
      <c r="H93" s="239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0.18</v>
      </c>
      <c r="F94" s="2395"/>
      <c r="G94" s="2395"/>
      <c r="H94" s="239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20</v>
      </c>
      <c r="F95" s="2426"/>
      <c r="G95" s="2426"/>
      <c r="H95" s="242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545</v>
      </c>
      <c r="C98" s="2398"/>
      <c r="D98" s="547" t="s">
        <v>1317</v>
      </c>
      <c r="E98" s="2409" t="s">
        <v>1725</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0.41794871794871796</v>
      </c>
      <c r="F103" s="2393"/>
      <c r="G103" s="2393"/>
      <c r="H103" s="239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0.25641025641025639</v>
      </c>
      <c r="F104" s="2393"/>
      <c r="G104" s="2393"/>
      <c r="H104" s="239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0.74358974358974361</v>
      </c>
      <c r="F105" s="2393"/>
      <c r="G105" s="2393"/>
      <c r="H105" s="239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1314</v>
      </c>
      <c r="AF112" s="2408"/>
      <c r="AG112" s="2408"/>
      <c r="AH112" s="2408"/>
      <c r="AI112" s="2408"/>
      <c r="AJ112" s="2408"/>
      <c r="AK112" s="2408"/>
      <c r="AL112" s="540"/>
      <c r="AM112" s="540"/>
      <c r="AN112" s="535"/>
      <c r="AO112" s="536" t="str">
        <f>Application!B718</f>
        <v>SRO/Studio</v>
      </c>
      <c r="AQ112" s="536">
        <f>Application!O718</f>
        <v>432</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1278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1616</v>
      </c>
    </row>
    <row r="115" spans="1:52" s="536" customFormat="1" ht="12.75" customHeight="1">
      <c r="A115" s="540"/>
      <c r="B115" s="2398" t="s">
        <v>545</v>
      </c>
      <c r="C115" s="2398"/>
      <c r="D115" s="547" t="s">
        <v>1315</v>
      </c>
      <c r="E115" s="2409" t="s">
        <v>1857</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1 Bedroom</v>
      </c>
      <c r="AQ115" s="536">
        <f>Application!O721</f>
        <v>452</v>
      </c>
      <c r="AU115" s="536" t="s">
        <v>1840</v>
      </c>
      <c r="AV115" s="595" t="s">
        <v>1841</v>
      </c>
      <c r="AW115" s="536" t="s">
        <v>1842</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1 Bedroom</v>
      </c>
      <c r="AQ116" s="536">
        <f>Application!O722</f>
        <v>1358</v>
      </c>
      <c r="AU116" s="856" t="str">
        <f>E124</f>
        <v>Studio/SRO</v>
      </c>
      <c r="AV116" s="536">
        <f t="array" ref="AV116">SUM(IF(Application!B718:F752="SRO/Studio",Application!G718:J752))</f>
        <v>52</v>
      </c>
      <c r="AW116" s="1011">
        <f>AV116/AV122</f>
        <v>0.66666666666666663</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1 Bedroom</v>
      </c>
      <c r="AQ117" s="536">
        <f>Application!O723</f>
        <v>1721</v>
      </c>
      <c r="AU117" s="856" t="str">
        <f>J124</f>
        <v>1-bedroom</v>
      </c>
      <c r="AV117" s="536">
        <f t="array" ref="AV117">SUM(IF(Application!B718:F752="1 Bedroom",Application!G718:J752))</f>
        <v>26</v>
      </c>
      <c r="AW117" s="1011">
        <f>AV117/AV122</f>
        <v>0.33333333333333331</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78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1588</v>
      </c>
      <c r="F124" s="2393"/>
      <c r="G124" s="2393"/>
      <c r="H124" s="2393"/>
      <c r="I124" s="577"/>
      <c r="J124" s="2393" t="s">
        <v>1631</v>
      </c>
      <c r="K124" s="2393"/>
      <c r="L124" s="2393"/>
      <c r="M124" s="2393"/>
      <c r="N124" s="577"/>
      <c r="O124" s="2393" t="s">
        <v>1632</v>
      </c>
      <c r="P124" s="2393"/>
      <c r="Q124" s="2393"/>
      <c r="R124" s="2393"/>
      <c r="S124" s="577"/>
      <c r="T124" s="2393" t="s">
        <v>1334</v>
      </c>
      <c r="U124" s="2393"/>
      <c r="V124" s="2393"/>
      <c r="W124" s="2393"/>
      <c r="X124" s="577"/>
      <c r="Y124" s="2393" t="s">
        <v>1633</v>
      </c>
      <c r="Z124" s="2393"/>
      <c r="AA124" s="2393"/>
      <c r="AB124" s="2393"/>
      <c r="AC124" s="577"/>
      <c r="AD124" s="2393" t="s">
        <v>1634</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v>2092</v>
      </c>
      <c r="F127" s="2453"/>
      <c r="G127" s="2453"/>
      <c r="H127" s="2453"/>
      <c r="I127" s="864"/>
      <c r="J127" s="2453">
        <v>2898</v>
      </c>
      <c r="K127" s="2453"/>
      <c r="L127" s="2453"/>
      <c r="M127" s="2453"/>
      <c r="N127" s="864"/>
      <c r="O127" s="2453"/>
      <c r="P127" s="2453"/>
      <c r="Q127" s="2453"/>
      <c r="R127" s="2453"/>
      <c r="S127" s="864"/>
      <c r="T127" s="2453"/>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1209.5</v>
      </c>
      <c r="F130" s="2446"/>
      <c r="G130" s="2446"/>
      <c r="H130" s="2446"/>
      <c r="I130" s="864"/>
      <c r="J130" s="2446">
        <f>Application!EC670</f>
        <v>1281.6153846153848</v>
      </c>
      <c r="K130" s="2446"/>
      <c r="L130" s="2446"/>
      <c r="M130" s="2446"/>
      <c r="N130" s="864"/>
      <c r="O130" s="2446">
        <f>Application!EH670</f>
        <v>0</v>
      </c>
      <c r="P130" s="2446"/>
      <c r="Q130" s="2446"/>
      <c r="R130" s="2446"/>
      <c r="S130" s="868"/>
      <c r="T130" s="2446">
        <f>Application!EM670</f>
        <v>0</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f>(E127-E130)/E127</f>
        <v>0.42184512428298276</v>
      </c>
      <c r="F133" s="2395"/>
      <c r="G133" s="2395"/>
      <c r="H133" s="2645"/>
      <c r="I133" s="577"/>
      <c r="J133" s="2644">
        <f>(J127-J130)/J127</f>
        <v>0.5577586664543186</v>
      </c>
      <c r="K133" s="2395"/>
      <c r="L133" s="2395"/>
      <c r="M133" s="2645"/>
      <c r="N133" s="577"/>
      <c r="O133" s="2644" t="e">
        <f>(O127-O130)/O127</f>
        <v>#DIV/0!</v>
      </c>
      <c r="P133" s="2395"/>
      <c r="Q133" s="2395"/>
      <c r="R133" s="2645"/>
      <c r="S133" s="577"/>
      <c r="T133" s="2644" t="e">
        <f>(T127-T130)/T127</f>
        <v>#DIV/0!</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f>IF(((E133-0.1)*AW116)&gt;0,((E133-0.1)*AW116),0)</f>
        <v>0.21456341618865515</v>
      </c>
      <c r="F136" s="2448"/>
      <c r="G136" s="2448"/>
      <c r="H136" s="2449"/>
      <c r="I136" s="577"/>
      <c r="J136" s="2447">
        <f>IF(((J133-0.1)*AW117)&gt;0,((J133-0.1)*AW117),0)</f>
        <v>0.15258622215143952</v>
      </c>
      <c r="K136" s="2448"/>
      <c r="L136" s="2448"/>
      <c r="M136" s="2449"/>
      <c r="N136" s="577"/>
      <c r="O136" s="2447" t="e">
        <f>IF(((O133-0.1)*AW118)&gt;0,((O133-0.1)*AW118),0)</f>
        <v>#DIV/0!</v>
      </c>
      <c r="P136" s="2448"/>
      <c r="Q136" s="2448"/>
      <c r="R136" s="2449"/>
      <c r="S136" s="577"/>
      <c r="T136" s="2447" t="e">
        <f>IF(((T133-0.1)*AW119)&gt;0,((T133-0.1)*AW119),0)</f>
        <v>#DIV/0!</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0.36</v>
      </c>
      <c r="F138" s="2395"/>
      <c r="G138" s="2395"/>
      <c r="H138" s="264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8" t="s">
        <v>1314</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1338</v>
      </c>
      <c r="AG148" s="2443"/>
      <c r="AH148" s="2443"/>
      <c r="AI148" s="2443"/>
      <c r="AJ148" s="2443"/>
      <c r="AK148" s="2443"/>
      <c r="AL148" s="2443"/>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2723</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0" t="s">
        <v>2252</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71" t="s">
        <v>591</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0" t="s">
        <v>1343</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2475</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2476</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2474</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545</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1352</v>
      </c>
      <c r="AG168" s="2443"/>
      <c r="AH168" s="2443"/>
      <c r="AI168" s="2443"/>
      <c r="AJ168" s="2443"/>
      <c r="AK168" s="2443"/>
      <c r="AL168" s="244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1350</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591</v>
      </c>
      <c r="AG172" s="247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0" t="s">
        <v>1343</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2" t="str">
        <f>Application!AA335</f>
        <v>Eden Housing Management, Inc.</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1314</v>
      </c>
      <c r="AF186" s="2408"/>
      <c r="AG186" s="2408"/>
      <c r="AH186" s="2408"/>
      <c r="AI186" s="2408"/>
      <c r="AJ186" s="2408"/>
      <c r="AK186" s="240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8" t="s">
        <v>1367</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1363</v>
      </c>
      <c r="AG188" s="2443"/>
      <c r="AH188" s="2443"/>
      <c r="AI188" s="2443"/>
      <c r="AJ188" s="2443"/>
      <c r="AK188" s="2443"/>
      <c r="AL188" s="2443"/>
      <c r="AN188" s="597"/>
      <c r="AP188" s="550" t="s">
        <v>1043</v>
      </c>
      <c r="AQ188" s="550">
        <v>10</v>
      </c>
    </row>
    <row r="189" spans="1:73" s="550" customFormat="1" ht="12.75" customHeight="1">
      <c r="A189" s="536"/>
      <c r="B189" s="2469" t="s">
        <v>1726</v>
      </c>
      <c r="C189" s="2469"/>
      <c r="D189" s="2469"/>
      <c r="E189" s="2469"/>
      <c r="F189" s="2469"/>
      <c r="G189" s="2469"/>
      <c r="H189" s="2469"/>
      <c r="I189" s="2469"/>
      <c r="J189" s="2469"/>
      <c r="K189" s="2469"/>
      <c r="L189" s="2469"/>
      <c r="M189" s="2469"/>
      <c r="N189" s="2469"/>
      <c r="O189" s="2469"/>
      <c r="P189" s="2469"/>
      <c r="Q189" s="2469"/>
      <c r="R189" s="2469"/>
      <c r="S189" s="2469"/>
      <c r="T189" s="2444" t="s">
        <v>591</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8">
        <f>IF(AK84&gt;0,VLOOKUP($B$188,AP185:AQ191,2,FALSE),0)</f>
        <v>10</v>
      </c>
      <c r="AL191" s="2479"/>
      <c r="AM191" s="248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1372</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2724</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v>6000000</v>
      </c>
      <c r="AE199" s="2456"/>
      <c r="AF199" s="2456"/>
      <c r="AG199" s="2456"/>
      <c r="AH199" s="2456"/>
      <c r="AI199" s="2456"/>
      <c r="AJ199" s="2456"/>
      <c r="AK199" s="610"/>
    </row>
    <row r="200" spans="1:40">
      <c r="A200" s="605"/>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1627</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1590</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0">
        <f>SUM(AD199:AJ209)-AD210</f>
        <v>6000000</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1607</v>
      </c>
      <c r="J222" s="2459"/>
      <c r="K222" s="2459"/>
      <c r="L222" s="536"/>
      <c r="M222" s="536"/>
      <c r="N222" s="536"/>
      <c r="O222" s="536"/>
      <c r="P222" s="536"/>
      <c r="Q222" s="536"/>
      <c r="R222" s="536"/>
      <c r="S222" s="536"/>
      <c r="T222" s="2647" t="s">
        <v>1601</v>
      </c>
      <c r="U222" s="2647"/>
      <c r="V222" s="2647"/>
      <c r="W222" s="2647"/>
      <c r="X222" s="2647"/>
      <c r="Y222" s="2647"/>
      <c r="Z222" s="849"/>
      <c r="AA222" s="489"/>
      <c r="AB222" s="2454" t="s">
        <v>1602</v>
      </c>
      <c r="AC222" s="2454"/>
      <c r="AD222" s="2454"/>
      <c r="AE222" s="2454"/>
      <c r="AF222" s="2454"/>
      <c r="AG222" s="2454"/>
      <c r="AH222" s="827"/>
      <c r="AI222" s="827"/>
      <c r="AJ222" s="827"/>
      <c r="AK222" s="610"/>
    </row>
    <row r="223" spans="1:37">
      <c r="A223" s="605"/>
      <c r="B223" s="2457" t="s">
        <v>1587</v>
      </c>
      <c r="C223" s="2457"/>
      <c r="D223" s="2457"/>
      <c r="E223" s="2457"/>
      <c r="F223" s="2457"/>
      <c r="G223" s="2457"/>
      <c r="I223" s="2458" t="s">
        <v>1608</v>
      </c>
      <c r="J223" s="2458"/>
      <c r="K223" s="2458"/>
      <c r="L223" s="1008"/>
      <c r="N223" s="2464" t="s">
        <v>1603</v>
      </c>
      <c r="O223" s="2464"/>
      <c r="P223" s="2464"/>
      <c r="Q223" s="2464"/>
      <c r="R223" s="2464"/>
      <c r="T223" s="2464" t="s">
        <v>1604</v>
      </c>
      <c r="U223" s="2464"/>
      <c r="V223" s="2464"/>
      <c r="W223" s="2464"/>
      <c r="X223" s="2464"/>
      <c r="Y223" s="2464"/>
      <c r="Z223" s="850"/>
      <c r="AA223" s="489"/>
      <c r="AB223" s="2601" t="s">
        <v>1605</v>
      </c>
      <c r="AC223" s="2601"/>
      <c r="AD223" s="2601"/>
      <c r="AE223" s="2601"/>
      <c r="AF223" s="2601"/>
      <c r="AG223" s="2601"/>
      <c r="AH223" s="827"/>
      <c r="AI223" s="827"/>
      <c r="AJ223" s="827"/>
      <c r="AK223" s="610"/>
    </row>
    <row r="224" spans="1:37">
      <c r="A224" s="605"/>
      <c r="B224" s="2461" t="s">
        <v>1184</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1184</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1184</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1184</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1184</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1184</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1184</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1184</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1184</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1184</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6000000</v>
      </c>
      <c r="AH268" s="2481"/>
      <c r="AI268" s="2481"/>
      <c r="AJ268" s="2481"/>
      <c r="AK268" s="248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60674718</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0.09</v>
      </c>
      <c r="AH270" s="2482"/>
      <c r="AI270" s="2482"/>
      <c r="AJ270" s="2482"/>
      <c r="AK270" s="248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545</v>
      </c>
      <c r="D278" s="2475"/>
      <c r="E278" s="547"/>
      <c r="F278" s="2632" t="s">
        <v>2024</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1363</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1382</v>
      </c>
      <c r="B292" s="1634"/>
      <c r="C292" s="2471" t="s">
        <v>591</v>
      </c>
      <c r="D292" s="2475"/>
      <c r="E292" s="547"/>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2017</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2025</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1384</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1385</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1386</v>
      </c>
      <c r="B302" s="1634"/>
      <c r="C302" s="2475" t="s">
        <v>545</v>
      </c>
      <c r="D302" s="247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5" t="s">
        <v>2019</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1389</v>
      </c>
      <c r="B310" s="1634"/>
      <c r="C310" s="2475" t="s">
        <v>591</v>
      </c>
      <c r="D310" s="247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7" t="s">
        <v>2026</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1184</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1184</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3" t="s">
        <v>1184</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3" t="s">
        <v>1184</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4" t="s">
        <v>1392</v>
      </c>
      <c r="B333" s="1634"/>
      <c r="C333" s="2475" t="s">
        <v>591</v>
      </c>
      <c r="D333" s="2475"/>
      <c r="E333" s="547"/>
      <c r="F333" s="2399" t="s">
        <v>2027</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8" t="s">
        <v>1314</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1454</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2092</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2207</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1455</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5</v>
      </c>
      <c r="AS357" s="539" t="s">
        <v>1456</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0</v>
      </c>
      <c r="AS359" s="539" t="s">
        <v>1457</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5</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581</v>
      </c>
      <c r="AP361" s="696">
        <f>IF(C407="Yes",5,0)</f>
        <v>0</v>
      </c>
      <c r="AS361" s="539" t="s">
        <v>1878</v>
      </c>
    </row>
    <row r="362" spans="1:46" s="550" customFormat="1" ht="12.75" customHeight="1">
      <c r="A362" s="603"/>
      <c r="B362" s="611"/>
      <c r="C362" s="2539" t="s">
        <v>2231</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0</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763</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584</v>
      </c>
      <c r="AP364" s="696">
        <f>IF(C421="Yes",5,0)</f>
        <v>0</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226</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7" t="s">
        <v>1458</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456</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461</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5">
        <f>Application!DU802-U374</f>
        <v>78</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0">
        <f>IF(AP375&gt;0,AP375,0)</f>
        <v>0</v>
      </c>
      <c r="AR375" s="2540"/>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1" t="s">
        <v>1460</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545</v>
      </c>
      <c r="D381" s="247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1462</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1" t="s">
        <v>1463</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591</v>
      </c>
      <c r="D389" s="247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1462</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1" t="s">
        <v>1465</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591</v>
      </c>
      <c r="D397" s="247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1467</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545</v>
      </c>
      <c r="D399" s="247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1462</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1" t="s">
        <v>1471</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591</v>
      </c>
      <c r="D407" s="247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1462</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591</v>
      </c>
      <c r="D409" s="247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1474</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591</v>
      </c>
      <c r="D412" s="2475"/>
      <c r="E412" s="715" t="s">
        <v>1475</v>
      </c>
      <c r="F412" s="2521" t="s">
        <v>1476</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1462</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1" t="s">
        <v>1478</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591</v>
      </c>
      <c r="D421" s="247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1462</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591</v>
      </c>
      <c r="D423" s="247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1474</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1" t="s">
        <v>1482</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591</v>
      </c>
      <c r="D430" s="247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1462</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1" t="s">
        <v>1485</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591</v>
      </c>
      <c r="D442" s="247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1462</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1" t="s">
        <v>1488</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591</v>
      </c>
      <c r="D449" s="247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1462</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591</v>
      </c>
      <c r="D453" s="2525"/>
      <c r="E453" s="715" t="s">
        <v>1497</v>
      </c>
      <c r="F453" s="2521" t="s">
        <v>1498</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1462</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591</v>
      </c>
      <c r="D457" s="2475"/>
      <c r="E457" s="715" t="s">
        <v>1503</v>
      </c>
      <c r="F457" s="2521" t="s">
        <v>1504</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1462</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1" t="s">
        <v>1507</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591</v>
      </c>
      <c r="D466" s="247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1462</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9" t="s">
        <v>1511</v>
      </c>
      <c r="AF472" s="2519"/>
      <c r="AG472" s="2519"/>
      <c r="AH472" s="2519"/>
      <c r="AI472" s="2519"/>
      <c r="AJ472" s="2519"/>
      <c r="AK472" s="251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4" t="s">
        <v>591</v>
      </c>
      <c r="D478" s="2545"/>
      <c r="E478" s="761" t="s">
        <v>507</v>
      </c>
      <c r="F478" s="2546" t="s">
        <v>1517</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0" t="s">
        <v>591</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1" t="s">
        <v>545</v>
      </c>
      <c r="D482" s="2622"/>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9" t="s">
        <v>591</v>
      </c>
      <c r="W485" s="2619"/>
      <c r="X485" s="261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9" t="s">
        <v>591</v>
      </c>
      <c r="W487" s="2619"/>
      <c r="X487" s="261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9" t="s">
        <v>591</v>
      </c>
      <c r="W492" s="2619"/>
      <c r="X492" s="261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9"/>
      <c r="E495" s="260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9" t="s">
        <v>591</v>
      </c>
      <c r="W496" s="2619"/>
      <c r="X496" s="261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9" t="s">
        <v>591</v>
      </c>
      <c r="W498" s="2619"/>
      <c r="X498" s="261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591</v>
      </c>
      <c r="D501" s="2545"/>
      <c r="E501" s="761" t="s">
        <v>507</v>
      </c>
      <c r="F501" s="2546" t="s">
        <v>1517</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591</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591</v>
      </c>
      <c r="D505" s="2545"/>
      <c r="E505" s="761" t="s">
        <v>757</v>
      </c>
      <c r="F505" s="2616" t="s">
        <v>1539</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591</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591</v>
      </c>
      <c r="D510" s="254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591</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591</v>
      </c>
      <c r="D515" s="254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591</v>
      </c>
      <c r="D519" s="2549"/>
      <c r="F519" s="795" t="s">
        <v>1547</v>
      </c>
      <c r="G519" s="2522" t="s">
        <v>1548</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591</v>
      </c>
      <c r="D523" s="255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591</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1560</v>
      </c>
      <c r="AF538" s="2408"/>
      <c r="AG538" s="2408"/>
      <c r="AH538" s="2408"/>
      <c r="AI538" s="2408"/>
      <c r="AJ538" s="2408"/>
      <c r="AK538" s="240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545</v>
      </c>
      <c r="D541" s="2475"/>
      <c r="E541" s="551"/>
      <c r="F541" s="2602" t="s">
        <v>1561</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591</v>
      </c>
      <c r="D544" s="247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1563</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1564</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44357080</v>
      </c>
      <c r="AQ550" s="2624"/>
      <c r="AR550" s="2624"/>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54513991</v>
      </c>
      <c r="AG551" s="2481"/>
      <c r="AH551" s="2481"/>
      <c r="AI551" s="2481"/>
      <c r="AJ551" s="248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102021284</v>
      </c>
      <c r="AG552" s="2629"/>
      <c r="AH552" s="2629"/>
      <c r="AI552" s="2629"/>
      <c r="AJ552" s="2629"/>
      <c r="AK552" s="595"/>
      <c r="AL552" s="595"/>
      <c r="AM552" s="595"/>
      <c r="AN552" s="597"/>
      <c r="AP552" s="2624">
        <f>Application!AJ1045</f>
        <v>32824239.199999999</v>
      </c>
      <c r="AQ552" s="2624"/>
      <c r="AR552" s="2624"/>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0.46</v>
      </c>
      <c r="AG553" s="2630"/>
      <c r="AH553" s="2630"/>
      <c r="AI553" s="2630"/>
      <c r="AJ553" s="2630"/>
      <c r="AK553" s="595"/>
      <c r="AL553" s="595"/>
      <c r="AM553" s="595"/>
      <c r="AN553" s="597"/>
      <c r="AP553" s="2627">
        <f>Application!AJ1049</f>
        <v>22178540</v>
      </c>
      <c r="AQ553" s="2627"/>
      <c r="AR553" s="2627"/>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0.8</v>
      </c>
      <c r="AQ554" s="2623"/>
      <c r="AR554" s="2623"/>
      <c r="AS554" s="550" t="s">
        <v>2171</v>
      </c>
    </row>
    <row r="555" spans="1:49" s="550" customFormat="1" ht="12.75" customHeight="1">
      <c r="A555" s="624"/>
      <c r="B555" s="2560" t="s">
        <v>2031</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66535620</v>
      </c>
      <c r="AQ556" s="2533"/>
      <c r="AR556" s="2533"/>
      <c r="AS556" s="550" t="s">
        <v>2173</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121538399.2</v>
      </c>
      <c r="AQ557" s="2624"/>
      <c r="AR557" s="2624"/>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9">
        <f>IFERROR(IF(AND(C541="N/A",C544="N/A"),0,IF(AF553=0,0,IF((AF553*100)&gt;12,12,(AF553*100)))),0)</f>
        <v>12</v>
      </c>
      <c r="AL559" s="2569"/>
      <c r="AM559" s="2570"/>
      <c r="AN559" s="597"/>
      <c r="AP559" s="2641">
        <f>AP556+(AP550*AP554)</f>
        <v>102021284</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1314</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2022</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1338</v>
      </c>
      <c r="AG578" s="2443"/>
      <c r="AH578" s="2443"/>
      <c r="AI578" s="2443"/>
      <c r="AJ578" s="2443"/>
      <c r="AK578" s="2443"/>
      <c r="AL578" s="244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1396</v>
      </c>
      <c r="AG585" s="2443"/>
      <c r="AH585" s="2443"/>
      <c r="AI585" s="2443"/>
      <c r="AJ585" s="2443"/>
      <c r="AK585" s="2443"/>
      <c r="AL585" s="244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1378</v>
      </c>
      <c r="AG591" s="2443"/>
      <c r="AH591" s="2443"/>
      <c r="AI591" s="2443"/>
      <c r="AJ591" s="2443"/>
      <c r="AK591" s="2443"/>
      <c r="AL591" s="244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1399</v>
      </c>
      <c r="AG597" s="2443"/>
      <c r="AH597" s="2443"/>
      <c r="AI597" s="2443"/>
      <c r="AJ597" s="2443"/>
      <c r="AK597" s="2443"/>
      <c r="AL597" s="244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9" t="s">
        <v>1184</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1352</v>
      </c>
      <c r="AG603" s="2443"/>
      <c r="AH603" s="2443"/>
      <c r="AI603" s="2443"/>
      <c r="AJ603" s="2443"/>
      <c r="AK603" s="2443"/>
      <c r="AL603" s="244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7" t="s">
        <v>687</v>
      </c>
      <c r="I606" s="2527"/>
      <c r="J606" s="936"/>
      <c r="K606" s="936"/>
      <c r="L606" s="936"/>
      <c r="N606" s="22"/>
      <c r="O606" s="22"/>
      <c r="P606" s="22"/>
      <c r="Q606" s="1151" t="s">
        <v>2176</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8" t="s">
        <v>591</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1" t="s">
        <v>591</v>
      </c>
      <c r="C616" s="2471"/>
      <c r="D616" s="642"/>
      <c r="E616" s="2498" t="s">
        <v>1403</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6" t="s">
        <v>1694</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1352</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1" t="s">
        <v>591</v>
      </c>
      <c r="Y634" s="247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1408</v>
      </c>
      <c r="AG636" s="2443"/>
      <c r="AH636" s="2443"/>
      <c r="AI636" s="2443"/>
      <c r="AJ636" s="2443"/>
      <c r="AK636" s="2443"/>
      <c r="AL636" s="2443"/>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7" t="s">
        <v>687</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8">
        <f>VLOOKUP($H$638,$AO$605:$AP$607,2,FALSE)</f>
        <v>3</v>
      </c>
      <c r="AK640" s="248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8" t="s">
        <v>2097</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1352</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1408</v>
      </c>
      <c r="AG647" s="2443"/>
      <c r="AH647" s="2443"/>
      <c r="AI647" s="2443"/>
      <c r="AJ647" s="2443"/>
      <c r="AK647" s="2443"/>
      <c r="AL647" s="244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7" t="s">
        <v>687</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8">
        <f>VLOOKUP(H650,AT605:AU607,2,FALSE)</f>
        <v>3</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8" t="s">
        <v>1418</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1378</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8" t="s">
        <v>1419</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1399</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8" t="s">
        <v>1420</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1352</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591</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8" t="s">
        <v>1421</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1399</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8" t="s">
        <v>1422</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1352</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8" t="s">
        <v>1423</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1408</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8" t="s">
        <v>1424</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1425</v>
      </c>
      <c r="AG681" s="2443"/>
      <c r="AH681" s="2443"/>
      <c r="AI681" s="2443"/>
      <c r="AJ681" s="2443"/>
      <c r="AK681" s="2443"/>
      <c r="AL681" s="2443"/>
      <c r="AM681" s="596"/>
      <c r="AN681" s="597"/>
      <c r="AO681" s="611" t="s">
        <v>687</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7" t="s">
        <v>509</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8">
        <f>VLOOKUP($H$685,$AO$633:$AP$640,2,FALSE)</f>
        <v>4</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78</v>
      </c>
    </row>
    <row r="691" spans="1:51" s="550" customFormat="1" ht="12.75" customHeight="1">
      <c r="A691" s="679"/>
      <c r="B691" s="536"/>
      <c r="C691" s="948"/>
      <c r="D691" s="663" t="s">
        <v>687</v>
      </c>
      <c r="E691" s="2534" t="s">
        <v>2189</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1352</v>
      </c>
      <c r="AG691" s="2443"/>
      <c r="AH691" s="2443"/>
      <c r="AI691" s="2443"/>
      <c r="AJ691" s="2443"/>
      <c r="AK691" s="2443"/>
      <c r="AL691" s="2443"/>
      <c r="AN691" s="597"/>
      <c r="AW691" s="22" t="s">
        <v>2184</v>
      </c>
      <c r="AX691" s="550">
        <f>Application!DE753</f>
        <v>0</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8" t="s">
        <v>2133</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1352</v>
      </c>
      <c r="AG694" s="2443"/>
      <c r="AH694" s="2443"/>
      <c r="AI694" s="2443"/>
      <c r="AJ694" s="2443"/>
      <c r="AK694" s="2443"/>
      <c r="AL694" s="2443"/>
      <c r="AN694" s="597"/>
      <c r="AW694" s="22" t="s">
        <v>2187</v>
      </c>
      <c r="AX694" s="550">
        <f>AX691+AX692+AX693</f>
        <v>0</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0</v>
      </c>
      <c r="AP695" s="2533"/>
      <c r="AW695" s="22" t="s">
        <v>2188</v>
      </c>
      <c r="AX695" s="550">
        <f>IFERROR(AX694/AX690,0)</f>
        <v>0</v>
      </c>
      <c r="AY695" s="550">
        <f>IFERROR(AX694/(AX690-AX689),0)</f>
        <v>0</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8" t="s">
        <v>2134</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1408</v>
      </c>
      <c r="AG699" s="2443"/>
      <c r="AH699" s="2443"/>
      <c r="AI699" s="2443"/>
      <c r="AJ699" s="2443"/>
      <c r="AK699" s="2443"/>
      <c r="AL699" s="2443"/>
      <c r="AN699" s="597"/>
      <c r="AO699" s="611" t="s">
        <v>509</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8" t="s">
        <v>1693</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7" t="s">
        <v>591</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8">
        <f>VLOOKUP($H$709,$AO$703:$AP$706,2,FALSE)</f>
        <v>0</v>
      </c>
      <c r="AK711" s="248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1352</v>
      </c>
      <c r="AG715" s="2443"/>
      <c r="AH715" s="2443"/>
      <c r="AI715" s="2443"/>
      <c r="AJ715" s="2443"/>
      <c r="AK715" s="2443"/>
      <c r="AL715" s="2443"/>
      <c r="AM715" s="550"/>
      <c r="AN715" s="684"/>
      <c r="AP715" s="570" t="s">
        <v>1432</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1408</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7" t="s">
        <v>591</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8" t="s">
        <v>1696</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1352</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8" t="s">
        <v>1439</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1408</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7" t="s">
        <v>591</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8" t="s">
        <v>1442</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1352</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8" t="s">
        <v>1443</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1408</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7" t="s">
        <v>591</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8">
        <f>VLOOKUP($H$751,$AO$680:$AP$682,2,FALSE)</f>
        <v>0</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8" t="s">
        <v>1445</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1408</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8" t="s">
        <v>1446</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1425</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7" t="s">
        <v>687</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8" t="s">
        <v>1692</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1408</v>
      </c>
      <c r="AG769" s="2443"/>
      <c r="AH769" s="2443"/>
      <c r="AI769" s="2443"/>
      <c r="AJ769" s="2443"/>
      <c r="AK769" s="2443"/>
      <c r="AL769" s="2443"/>
      <c r="AM769" s="613"/>
      <c r="AN769" s="684"/>
      <c r="AO769" s="550" t="s">
        <v>591</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1352</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7" t="s">
        <v>591</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8" t="s">
        <v>2032</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1352</v>
      </c>
      <c r="AG785" s="2443"/>
      <c r="AH785" s="2443"/>
      <c r="AI785" s="2443"/>
      <c r="AJ785" s="2443"/>
      <c r="AK785" s="2443"/>
      <c r="AL785" s="2443"/>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7" t="s">
        <v>591</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1568</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1569</v>
      </c>
      <c r="U802" s="2575"/>
      <c r="V802" s="2575"/>
      <c r="W802" s="2575"/>
      <c r="X802" s="2575"/>
      <c r="Y802" s="2576"/>
      <c r="Z802" s="2574" t="s">
        <v>1570</v>
      </c>
      <c r="AA802" s="2575"/>
      <c r="AB802" s="2575"/>
      <c r="AC802" s="2575"/>
      <c r="AD802" s="2575"/>
      <c r="AE802" s="2576"/>
      <c r="AF802" s="2574" t="s">
        <v>1571</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757</v>
      </c>
      <c r="B804" s="2554" t="s">
        <v>1304</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1541</v>
      </c>
      <c r="B805" s="2554" t="s">
        <v>1313</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1550</v>
      </c>
      <c r="B806" s="2554" t="s">
        <v>1323</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c r="A807" s="819" t="s">
        <v>1572</v>
      </c>
      <c r="B807" s="2554" t="s">
        <v>1333</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1573</v>
      </c>
      <c r="B808" s="2554" t="s">
        <v>1574</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1575</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1576</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1361</v>
      </c>
      <c r="B811" s="2554" t="s">
        <v>1577</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1370</v>
      </c>
      <c r="B812" s="2554" t="s">
        <v>1371</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589</v>
      </c>
      <c r="B813" s="2554" t="s">
        <v>1578</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4" t="s">
        <v>1579</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4" t="s">
        <v>1381</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4" t="s">
        <v>845</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4" t="s">
        <v>1559</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4" t="s">
        <v>1581</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1582</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1583</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1584</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Diego Terreros</cp:lastModifiedBy>
  <cp:lastPrinted>2025-09-09T19:30:14Z</cp:lastPrinted>
  <dcterms:created xsi:type="dcterms:W3CDTF">2007-12-27T18:26:28Z</dcterms:created>
  <dcterms:modified xsi:type="dcterms:W3CDTF">2025-09-09T21:51:08Z</dcterms:modified>
</cp:coreProperties>
</file>